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C 5th (2019) Determination\1. Price Cap Calculation\1.9 Financial Model\"/>
    </mc:Choice>
  </mc:AlternateContent>
  <xr:revisionPtr revIDLastSave="0" documentId="13_ncr:1_{70222229-872F-42E8-8348-02296158BA01}" xr6:coauthVersionLast="43" xr6:coauthVersionMax="43" xr10:uidLastSave="{00000000-0000-0000-0000-000000000000}"/>
  <bookViews>
    <workbookView xWindow="-120" yWindow="-120" windowWidth="29040" windowHeight="15840" firstSheet="7" activeTab="11" xr2:uid="{50757386-6D34-40EC-B85F-D7F520AD3025}"/>
  </bookViews>
  <sheets>
    <sheet name="Inputs" sheetId="2" r:id="rId1"/>
    <sheet name="Summary&amp;Ratios" sheetId="4" r:id="rId2"/>
    <sheet name="Adjustments" sheetId="17" r:id="rId3"/>
    <sheet name="Opex" sheetId="6" r:id="rId4"/>
    <sheet name="CR" sheetId="18" r:id="rId5"/>
    <sheet name="Capital Costs" sheetId="7" r:id="rId6"/>
    <sheet name="2020-2024 Capex" sheetId="8" r:id="rId7"/>
    <sheet name="2020-2024 Triggers" sheetId="15" r:id="rId8"/>
    <sheet name="2015-2019 Capex" sheetId="9" r:id="rId9"/>
    <sheet name="2015-2019 Triggered Capex" sheetId="19" r:id="rId10"/>
    <sheet name="Rolling Schemes" sheetId="12" r:id="rId11"/>
    <sheet name="2020 Opening RAB" sheetId="13" r:id="rId12"/>
    <sheet name="Opening RAB Cals" sheetId="14" r:id="rId13"/>
    <sheet name="Annuity Calc" sheetId="16" r:id="rId14"/>
  </sheets>
  <definedNames>
    <definedName name="_xlnm._FilterDatabase" localSheetId="0" hidden="1">Inputs!$A$93:$I$239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5" i="4" l="1"/>
  <c r="C7" i="12" l="1"/>
  <c r="C40" i="2"/>
  <c r="E13" i="8" l="1"/>
  <c r="C39" i="2" l="1"/>
  <c r="D81" i="2" l="1"/>
  <c r="I59" i="9" l="1"/>
  <c r="J36" i="9"/>
  <c r="J37" i="9"/>
  <c r="J38" i="9"/>
  <c r="J39" i="9"/>
  <c r="J53" i="9" s="1"/>
  <c r="J58" i="9" s="1"/>
  <c r="J40" i="9"/>
  <c r="J41" i="9"/>
  <c r="J42" i="9"/>
  <c r="J43" i="9"/>
  <c r="J55" i="9" s="1"/>
  <c r="J44" i="9"/>
  <c r="J45" i="9"/>
  <c r="C47" i="9"/>
  <c r="D47" i="9"/>
  <c r="J47" i="9" s="1"/>
  <c r="E47" i="9"/>
  <c r="F47" i="9"/>
  <c r="G47" i="9"/>
  <c r="H47" i="9"/>
  <c r="I47" i="9"/>
  <c r="C52" i="9"/>
  <c r="D52" i="9"/>
  <c r="E52" i="9"/>
  <c r="F52" i="9"/>
  <c r="G52" i="9"/>
  <c r="H52" i="9"/>
  <c r="I52" i="9"/>
  <c r="J52" i="9"/>
  <c r="C53" i="9"/>
  <c r="D53" i="9"/>
  <c r="E53" i="9"/>
  <c r="F53" i="9"/>
  <c r="G53" i="9"/>
  <c r="H53" i="9"/>
  <c r="I53" i="9"/>
  <c r="C54" i="9"/>
  <c r="D54" i="9"/>
  <c r="E54" i="9"/>
  <c r="F54" i="9"/>
  <c r="G54" i="9"/>
  <c r="H54" i="9"/>
  <c r="I54" i="9"/>
  <c r="J54" i="9"/>
  <c r="C55" i="9"/>
  <c r="D55" i="9"/>
  <c r="E55" i="9"/>
  <c r="F55" i="9"/>
  <c r="G55" i="9"/>
  <c r="H55" i="9"/>
  <c r="I55" i="9"/>
  <c r="C56" i="9"/>
  <c r="D56" i="9"/>
  <c r="E56" i="9"/>
  <c r="F56" i="9"/>
  <c r="G56" i="9"/>
  <c r="H56" i="9"/>
  <c r="I56" i="9"/>
  <c r="J56" i="9"/>
  <c r="C57" i="9"/>
  <c r="D57" i="9"/>
  <c r="E57" i="9"/>
  <c r="F57" i="9"/>
  <c r="G57" i="9"/>
  <c r="H57" i="9"/>
  <c r="I57" i="9"/>
  <c r="J57" i="9"/>
  <c r="C58" i="9"/>
  <c r="D58" i="9"/>
  <c r="E58" i="9"/>
  <c r="F58" i="9"/>
  <c r="G58" i="9"/>
  <c r="H58" i="9"/>
  <c r="I58" i="9"/>
  <c r="C54" i="19" l="1"/>
  <c r="F12" i="19"/>
  <c r="I23" i="13" l="1"/>
  <c r="H289" i="2"/>
  <c r="G290" i="14" l="1"/>
  <c r="H290" i="14" s="1"/>
  <c r="I290" i="14" s="1"/>
  <c r="J290" i="14" s="1"/>
  <c r="K290" i="14" s="1"/>
  <c r="L290" i="14" s="1"/>
  <c r="M290" i="14" s="1"/>
  <c r="N290" i="14" s="1"/>
  <c r="O290" i="14" s="1"/>
  <c r="P290" i="14" s="1"/>
  <c r="Q290" i="14" s="1"/>
  <c r="R290" i="14" s="1"/>
  <c r="S290" i="14" s="1"/>
  <c r="T290" i="14" s="1"/>
  <c r="U290" i="14" s="1"/>
  <c r="V290" i="14" s="1"/>
  <c r="W290" i="14" s="1"/>
  <c r="X290" i="14" s="1"/>
  <c r="Y290" i="14" s="1"/>
  <c r="Z290" i="14" s="1"/>
  <c r="AA290" i="14" s="1"/>
  <c r="AB290" i="14" s="1"/>
  <c r="AC290" i="14" s="1"/>
  <c r="AD290" i="14" s="1"/>
  <c r="AE290" i="14" s="1"/>
  <c r="AF290" i="14" s="1"/>
  <c r="AG290" i="14" s="1"/>
  <c r="AH290" i="14" s="1"/>
  <c r="AI290" i="14" s="1"/>
  <c r="AJ290" i="14" s="1"/>
  <c r="AK290" i="14" s="1"/>
  <c r="AL290" i="14" s="1"/>
  <c r="AM290" i="14" s="1"/>
  <c r="AN290" i="14" s="1"/>
  <c r="AO290" i="14" s="1"/>
  <c r="AP290" i="14" s="1"/>
  <c r="AQ290" i="14" s="1"/>
  <c r="AR290" i="14" s="1"/>
  <c r="AS290" i="14" s="1"/>
  <c r="AT290" i="14" s="1"/>
  <c r="AU290" i="14" s="1"/>
  <c r="AV290" i="14" s="1"/>
  <c r="AW290" i="14" s="1"/>
  <c r="AX290" i="14" s="1"/>
  <c r="AY290" i="14" s="1"/>
  <c r="AZ290" i="14" s="1"/>
  <c r="BA290" i="14" s="1"/>
  <c r="BB290" i="14" s="1"/>
  <c r="BC290" i="14" s="1"/>
  <c r="BD290" i="14" s="1"/>
  <c r="BE290" i="14" s="1"/>
  <c r="BF290" i="14" s="1"/>
  <c r="BG290" i="14" s="1"/>
  <c r="BH290" i="14" s="1"/>
  <c r="BI290" i="14" s="1"/>
  <c r="BJ290" i="14" s="1"/>
  <c r="BK290" i="14" s="1"/>
  <c r="BL290" i="14" s="1"/>
  <c r="BM290" i="14" s="1"/>
  <c r="BN290" i="14" s="1"/>
  <c r="BO290" i="14" s="1"/>
  <c r="BP290" i="14" s="1"/>
  <c r="BQ290" i="14" s="1"/>
  <c r="BR290" i="14" s="1"/>
  <c r="BS290" i="14" s="1"/>
  <c r="BT290" i="14" s="1"/>
  <c r="BU290" i="14" s="1"/>
  <c r="BV290" i="14" s="1"/>
  <c r="BW290" i="14" s="1"/>
  <c r="BX290" i="14" s="1"/>
  <c r="BY290" i="14" s="1"/>
  <c r="BZ290" i="14" s="1"/>
  <c r="CA290" i="14" s="1"/>
  <c r="CB290" i="14" s="1"/>
  <c r="CC290" i="14" s="1"/>
  <c r="CD290" i="14" s="1"/>
  <c r="CE290" i="14" s="1"/>
  <c r="CF290" i="14" s="1"/>
  <c r="CG290" i="14" s="1"/>
  <c r="CH290" i="14" s="1"/>
  <c r="C291" i="14"/>
  <c r="C294" i="14" s="1"/>
  <c r="D291" i="14"/>
  <c r="D294" i="14" s="1"/>
  <c r="E291" i="14"/>
  <c r="E294" i="14" s="1"/>
  <c r="F291" i="14"/>
  <c r="F294" i="14" s="1"/>
  <c r="B291" i="14"/>
  <c r="B294" i="14" s="1"/>
  <c r="B281" i="14"/>
  <c r="F65" i="6"/>
  <c r="G65" i="6"/>
  <c r="H65" i="6"/>
  <c r="I65" i="6"/>
  <c r="E65" i="6"/>
  <c r="F64" i="6"/>
  <c r="G64" i="6"/>
  <c r="H64" i="6"/>
  <c r="I64" i="6"/>
  <c r="E64" i="6"/>
  <c r="F63" i="6"/>
  <c r="G63" i="6"/>
  <c r="H63" i="6"/>
  <c r="I63" i="6"/>
  <c r="E63" i="6"/>
  <c r="F62" i="6"/>
  <c r="G62" i="6"/>
  <c r="H62" i="6"/>
  <c r="I62" i="6"/>
  <c r="E62" i="6"/>
  <c r="F61" i="6"/>
  <c r="G61" i="6"/>
  <c r="H61" i="6"/>
  <c r="I61" i="6"/>
  <c r="E61" i="6"/>
  <c r="F60" i="6"/>
  <c r="G60" i="6"/>
  <c r="H60" i="6"/>
  <c r="I60" i="6"/>
  <c r="E60" i="6"/>
  <c r="F59" i="6"/>
  <c r="G59" i="6"/>
  <c r="H59" i="6"/>
  <c r="I59" i="6"/>
  <c r="E59" i="6"/>
  <c r="I57" i="6"/>
  <c r="F58" i="6"/>
  <c r="G58" i="6"/>
  <c r="H58" i="6"/>
  <c r="I58" i="6"/>
  <c r="E58" i="6"/>
  <c r="F57" i="6"/>
  <c r="G57" i="6"/>
  <c r="H57" i="6"/>
  <c r="E57" i="6"/>
  <c r="E56" i="6"/>
  <c r="F56" i="6"/>
  <c r="G56" i="6"/>
  <c r="H56" i="6"/>
  <c r="I56" i="6"/>
  <c r="F55" i="6"/>
  <c r="G55" i="6"/>
  <c r="H55" i="6"/>
  <c r="I55" i="6"/>
  <c r="E55" i="6"/>
  <c r="F54" i="6"/>
  <c r="G54" i="6"/>
  <c r="H54" i="6"/>
  <c r="I54" i="6"/>
  <c r="E54" i="6"/>
  <c r="F53" i="6"/>
  <c r="G53" i="6"/>
  <c r="H53" i="6"/>
  <c r="I53" i="6"/>
  <c r="E53" i="6"/>
  <c r="F52" i="6"/>
  <c r="G52" i="6"/>
  <c r="H52" i="6"/>
  <c r="I52" i="6"/>
  <c r="E52" i="6"/>
  <c r="F51" i="6"/>
  <c r="G51" i="6"/>
  <c r="H51" i="6"/>
  <c r="I51" i="6"/>
  <c r="E51" i="6"/>
  <c r="F50" i="6"/>
  <c r="G50" i="6"/>
  <c r="H50" i="6"/>
  <c r="I50" i="6"/>
  <c r="E50" i="6"/>
  <c r="F49" i="6"/>
  <c r="G49" i="6"/>
  <c r="H49" i="6"/>
  <c r="I49" i="6"/>
  <c r="E49" i="6"/>
  <c r="F48" i="6"/>
  <c r="G48" i="6"/>
  <c r="H48" i="6"/>
  <c r="I48" i="6"/>
  <c r="E48" i="6"/>
  <c r="F47" i="6"/>
  <c r="G47" i="6"/>
  <c r="H47" i="6"/>
  <c r="I47" i="6"/>
  <c r="E47" i="6"/>
  <c r="E66" i="6" s="1"/>
  <c r="E100" i="6"/>
  <c r="F100" i="6"/>
  <c r="G100" i="6"/>
  <c r="H100" i="6"/>
  <c r="I100" i="6"/>
  <c r="I85" i="6"/>
  <c r="E85" i="6"/>
  <c r="F85" i="6"/>
  <c r="G85" i="6"/>
  <c r="H85" i="6"/>
  <c r="B284" i="14" l="1"/>
  <c r="F6" i="9" l="1"/>
  <c r="F7" i="9"/>
  <c r="F8" i="9"/>
  <c r="F9" i="9"/>
  <c r="F5" i="9"/>
  <c r="F298" i="2"/>
  <c r="G298" i="2"/>
  <c r="G299" i="2" s="1"/>
  <c r="F297" i="2"/>
  <c r="F299" i="2" s="1"/>
  <c r="J30" i="13" l="1"/>
  <c r="J29" i="13"/>
  <c r="D19" i="13"/>
  <c r="E19" i="13"/>
  <c r="F19" i="13"/>
  <c r="G19" i="13"/>
  <c r="H19" i="13"/>
  <c r="I19" i="13"/>
  <c r="D20" i="13"/>
  <c r="E20" i="13"/>
  <c r="F20" i="13"/>
  <c r="G20" i="13"/>
  <c r="H20" i="13"/>
  <c r="I20" i="13"/>
  <c r="D21" i="13"/>
  <c r="E21" i="13"/>
  <c r="F21" i="13"/>
  <c r="G21" i="13"/>
  <c r="H21" i="13"/>
  <c r="I21" i="13"/>
  <c r="D22" i="13"/>
  <c r="E22" i="13"/>
  <c r="F22" i="13"/>
  <c r="G22" i="13"/>
  <c r="H22" i="13"/>
  <c r="I22" i="13"/>
  <c r="F23" i="13"/>
  <c r="C20" i="13"/>
  <c r="C21" i="13"/>
  <c r="C22" i="13"/>
  <c r="C23" i="13"/>
  <c r="C19" i="13"/>
  <c r="I18" i="13"/>
  <c r="D18" i="13"/>
  <c r="E18" i="13"/>
  <c r="F18" i="13"/>
  <c r="G18" i="13"/>
  <c r="H18" i="13"/>
  <c r="C18" i="13"/>
  <c r="F10" i="9"/>
  <c r="D23" i="13"/>
  <c r="E23" i="13"/>
  <c r="G23" i="13"/>
  <c r="H23" i="13"/>
  <c r="I24" i="13" l="1"/>
  <c r="F14" i="9"/>
  <c r="C92" i="14" l="1"/>
  <c r="B62" i="14"/>
  <c r="C76" i="14"/>
  <c r="B76" i="14"/>
  <c r="B89" i="14"/>
  <c r="H212" i="2"/>
  <c r="E81" i="2"/>
  <c r="F81" i="2" l="1"/>
  <c r="E84" i="2"/>
  <c r="D84" i="2"/>
  <c r="G81" i="2" l="1"/>
  <c r="F84" i="2"/>
  <c r="G80" i="2" l="1"/>
  <c r="G84" i="2"/>
  <c r="H66" i="6"/>
  <c r="G66" i="6"/>
  <c r="F66" i="6" l="1"/>
  <c r="I66" i="6"/>
  <c r="C101" i="19" l="1"/>
  <c r="B102" i="14"/>
  <c r="F226" i="4" l="1"/>
  <c r="F198" i="4" s="1"/>
  <c r="G226" i="4"/>
  <c r="G198" i="4" s="1"/>
  <c r="H226" i="4"/>
  <c r="H198" i="4" s="1"/>
  <c r="I226" i="4"/>
  <c r="I198" i="4" s="1"/>
  <c r="E226" i="4"/>
  <c r="E198" i="4" s="1"/>
  <c r="F222" i="4" l="1"/>
  <c r="F196" i="4" s="1"/>
  <c r="G222" i="4"/>
  <c r="G196" i="4" s="1"/>
  <c r="H222" i="4"/>
  <c r="H196" i="4" s="1"/>
  <c r="I222" i="4"/>
  <c r="I196" i="4" s="1"/>
  <c r="E222" i="4"/>
  <c r="E196" i="4" s="1"/>
  <c r="F218" i="4"/>
  <c r="F195" i="4" s="1"/>
  <c r="G218" i="4"/>
  <c r="G195" i="4" s="1"/>
  <c r="H218" i="4"/>
  <c r="H195" i="4" s="1"/>
  <c r="I218" i="4"/>
  <c r="I195" i="4" s="1"/>
  <c r="E218" i="4"/>
  <c r="E195" i="4" s="1"/>
  <c r="F214" i="4" l="1"/>
  <c r="F194" i="4" s="1"/>
  <c r="F208" i="4" s="1"/>
  <c r="F90" i="4" s="1"/>
  <c r="G214" i="4"/>
  <c r="G194" i="4" s="1"/>
  <c r="G208" i="4" s="1"/>
  <c r="G90" i="4" s="1"/>
  <c r="H214" i="4"/>
  <c r="H194" i="4" s="1"/>
  <c r="H208" i="4" s="1"/>
  <c r="H90" i="4" s="1"/>
  <c r="I214" i="4"/>
  <c r="I194" i="4" s="1"/>
  <c r="I208" i="4" s="1"/>
  <c r="I90" i="4" s="1"/>
  <c r="E214" i="4"/>
  <c r="E194" i="4" s="1"/>
  <c r="E208" i="4" s="1"/>
  <c r="E90" i="4" s="1"/>
  <c r="C168" i="4" l="1"/>
  <c r="D169" i="4" s="1"/>
  <c r="D171" i="4" s="1"/>
  <c r="C159" i="4"/>
  <c r="D160" i="4" s="1"/>
  <c r="E160" i="4" s="1"/>
  <c r="F160" i="4" s="1"/>
  <c r="G160" i="4" s="1"/>
  <c r="H160" i="4" s="1"/>
  <c r="I160" i="4" s="1"/>
  <c r="C152" i="4"/>
  <c r="D153" i="4" s="1"/>
  <c r="E153" i="4" s="1"/>
  <c r="F153" i="4" s="1"/>
  <c r="G153" i="4" s="1"/>
  <c r="H153" i="4" s="1"/>
  <c r="I153" i="4" s="1"/>
  <c r="C143" i="4"/>
  <c r="D144" i="4" s="1"/>
  <c r="E144" i="4" s="1"/>
  <c r="F144" i="4" s="1"/>
  <c r="G144" i="4" s="1"/>
  <c r="H144" i="4" s="1"/>
  <c r="I144" i="4" s="1"/>
  <c r="C136" i="4"/>
  <c r="D137" i="4" s="1"/>
  <c r="E137" i="4" s="1"/>
  <c r="F137" i="4" s="1"/>
  <c r="G137" i="4" s="1"/>
  <c r="H137" i="4" s="1"/>
  <c r="I137" i="4" s="1"/>
  <c r="E169" i="4" l="1"/>
  <c r="F169" i="4" s="1"/>
  <c r="G169" i="4" s="1"/>
  <c r="H169" i="4" s="1"/>
  <c r="I169" i="4" s="1"/>
  <c r="D139" i="4"/>
  <c r="D162" i="4"/>
  <c r="D155" i="4"/>
  <c r="D146" i="4"/>
  <c r="C24" i="13"/>
  <c r="I239" i="2" l="1"/>
  <c r="I232" i="2"/>
  <c r="I233" i="2"/>
  <c r="I234" i="2"/>
  <c r="I235" i="2"/>
  <c r="I236" i="2"/>
  <c r="I237" i="2"/>
  <c r="I238" i="2"/>
  <c r="H239" i="2"/>
  <c r="F10" i="4" l="1"/>
  <c r="G10" i="4"/>
  <c r="E215" i="2" l="1"/>
  <c r="E217" i="2" l="1"/>
  <c r="E218" i="2"/>
  <c r="E219" i="2"/>
  <c r="E220" i="2"/>
  <c r="E221" i="2"/>
  <c r="E222" i="2"/>
  <c r="H222" i="2" s="1"/>
  <c r="E223" i="2"/>
  <c r="E224" i="2"/>
  <c r="E225" i="2"/>
  <c r="E226" i="2"/>
  <c r="E227" i="2"/>
  <c r="E228" i="2"/>
  <c r="E229" i="2"/>
  <c r="E230" i="2"/>
  <c r="E231" i="2"/>
  <c r="E232" i="2"/>
  <c r="E233" i="2"/>
  <c r="E234" i="2"/>
  <c r="E236" i="2"/>
  <c r="E237" i="2"/>
  <c r="E238" i="2"/>
  <c r="E216" i="2"/>
  <c r="H215" i="2"/>
  <c r="G12" i="7" l="1"/>
  <c r="H12" i="7"/>
  <c r="I12" i="7"/>
  <c r="J12" i="7"/>
  <c r="F12" i="7"/>
  <c r="C107" i="14" l="1"/>
  <c r="D107" i="14"/>
  <c r="E107" i="14"/>
  <c r="F107" i="14"/>
  <c r="G107" i="14"/>
  <c r="H107" i="14"/>
  <c r="I107" i="14"/>
  <c r="J107" i="14"/>
  <c r="K107" i="14"/>
  <c r="L107" i="14"/>
  <c r="M107" i="14"/>
  <c r="N107" i="14"/>
  <c r="O107" i="14"/>
  <c r="P107" i="14"/>
  <c r="Q107" i="14"/>
  <c r="R107" i="14"/>
  <c r="S107" i="14"/>
  <c r="T107" i="14"/>
  <c r="U107" i="14"/>
  <c r="V107" i="14"/>
  <c r="W107" i="14"/>
  <c r="X107" i="14"/>
  <c r="Y107" i="14"/>
  <c r="Z107" i="14"/>
  <c r="AA107" i="14"/>
  <c r="AB107" i="14"/>
  <c r="AC107" i="14"/>
  <c r="AD107" i="14"/>
  <c r="AE107" i="14"/>
  <c r="AF107" i="14"/>
  <c r="AG107" i="14"/>
  <c r="AH107" i="14"/>
  <c r="AI107" i="14"/>
  <c r="AJ107" i="14"/>
  <c r="AK107" i="14"/>
  <c r="AL107" i="14"/>
  <c r="AM107" i="14"/>
  <c r="AN107" i="14"/>
  <c r="AO107" i="14"/>
  <c r="AP107" i="14"/>
  <c r="AQ107" i="14"/>
  <c r="AR107" i="14"/>
  <c r="AS107" i="14"/>
  <c r="AT107" i="14"/>
  <c r="AU107" i="14"/>
  <c r="AV107" i="14"/>
  <c r="AW107" i="14"/>
  <c r="AX107" i="14"/>
  <c r="AY107" i="14"/>
  <c r="AZ107" i="14"/>
  <c r="BA107" i="14"/>
  <c r="BB107" i="14"/>
  <c r="BC107" i="14"/>
  <c r="BD107" i="14"/>
  <c r="BE107" i="14"/>
  <c r="BF107" i="14"/>
  <c r="BG107" i="14"/>
  <c r="BH107" i="14"/>
  <c r="BI107" i="14"/>
  <c r="BJ107" i="14"/>
  <c r="BK107" i="14"/>
  <c r="BL107" i="14"/>
  <c r="BM107" i="14"/>
  <c r="BN107" i="14"/>
  <c r="BO107" i="14"/>
  <c r="BP107" i="14"/>
  <c r="BQ107" i="14"/>
  <c r="BR107" i="14"/>
  <c r="BS107" i="14"/>
  <c r="BT107" i="14"/>
  <c r="BU107" i="14"/>
  <c r="BV107" i="14"/>
  <c r="BW107" i="14"/>
  <c r="BX107" i="14"/>
  <c r="BY107" i="14"/>
  <c r="BZ107" i="14"/>
  <c r="CA107" i="14"/>
  <c r="CB107" i="14"/>
  <c r="CC107" i="14"/>
  <c r="CD107" i="14"/>
  <c r="CE107" i="14"/>
  <c r="CF107" i="14"/>
  <c r="CG107" i="14"/>
  <c r="CH107" i="14"/>
  <c r="B107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B94" i="14"/>
  <c r="BC94" i="14"/>
  <c r="BD94" i="14"/>
  <c r="BE94" i="14"/>
  <c r="BF94" i="14"/>
  <c r="BG94" i="14"/>
  <c r="BH94" i="14"/>
  <c r="BI94" i="14"/>
  <c r="BJ94" i="14"/>
  <c r="BK94" i="14"/>
  <c r="BL94" i="14"/>
  <c r="BM94" i="14"/>
  <c r="BN94" i="14"/>
  <c r="BO94" i="14"/>
  <c r="BP94" i="14"/>
  <c r="BQ94" i="14"/>
  <c r="BR94" i="14"/>
  <c r="BS94" i="14"/>
  <c r="BT94" i="14"/>
  <c r="BU94" i="14"/>
  <c r="BV94" i="14"/>
  <c r="BW94" i="14"/>
  <c r="BX94" i="14"/>
  <c r="BY94" i="14"/>
  <c r="BZ94" i="14"/>
  <c r="CA94" i="14"/>
  <c r="CB94" i="14"/>
  <c r="CC94" i="14"/>
  <c r="CD94" i="14"/>
  <c r="CE94" i="14"/>
  <c r="CF94" i="14"/>
  <c r="CG94" i="14"/>
  <c r="CH94" i="14"/>
  <c r="C94" i="14"/>
  <c r="D94" i="14"/>
  <c r="E94" i="14"/>
  <c r="F94" i="14"/>
  <c r="B94" i="14"/>
  <c r="B92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B81" i="14"/>
  <c r="BC81" i="14"/>
  <c r="BD81" i="14"/>
  <c r="BE81" i="14"/>
  <c r="BF81" i="14"/>
  <c r="BG81" i="14"/>
  <c r="BH81" i="14"/>
  <c r="BI81" i="14"/>
  <c r="BJ81" i="14"/>
  <c r="BK81" i="14"/>
  <c r="BL81" i="14"/>
  <c r="BM81" i="14"/>
  <c r="BN81" i="14"/>
  <c r="BO81" i="14"/>
  <c r="BP81" i="14"/>
  <c r="BQ81" i="14"/>
  <c r="BR81" i="14"/>
  <c r="BS81" i="14"/>
  <c r="BT81" i="14"/>
  <c r="BU81" i="14"/>
  <c r="BV81" i="14"/>
  <c r="BW81" i="14"/>
  <c r="BX81" i="14"/>
  <c r="BY81" i="14"/>
  <c r="BZ81" i="14"/>
  <c r="CA81" i="14"/>
  <c r="CB81" i="14"/>
  <c r="CC81" i="14"/>
  <c r="CD81" i="14"/>
  <c r="CE81" i="14"/>
  <c r="CF81" i="14"/>
  <c r="CG81" i="14"/>
  <c r="CH81" i="14"/>
  <c r="C81" i="14"/>
  <c r="D81" i="14"/>
  <c r="E81" i="14"/>
  <c r="F81" i="14"/>
  <c r="B81" i="14"/>
  <c r="F79" i="14"/>
  <c r="E79" i="14"/>
  <c r="C79" i="14"/>
  <c r="D79" i="14"/>
  <c r="B79" i="14"/>
  <c r="D76" i="14"/>
  <c r="E76" i="14"/>
  <c r="F76" i="14"/>
  <c r="B51" i="15"/>
  <c r="E51" i="15" s="1"/>
  <c r="B50" i="15"/>
  <c r="E52" i="15" s="1"/>
  <c r="B36" i="15"/>
  <c r="E36" i="15" s="1"/>
  <c r="B35" i="15"/>
  <c r="E37" i="15" s="1"/>
  <c r="B21" i="15"/>
  <c r="E21" i="15" s="1"/>
  <c r="F21" i="15" s="1"/>
  <c r="G21" i="15" s="1"/>
  <c r="H21" i="15" s="1"/>
  <c r="B20" i="15"/>
  <c r="E22" i="15" s="1"/>
  <c r="B7" i="15"/>
  <c r="E7" i="15" s="1"/>
  <c r="F7" i="15" s="1"/>
  <c r="G7" i="15" s="1"/>
  <c r="H7" i="15" s="1"/>
  <c r="B6" i="15"/>
  <c r="E8" i="15" s="1"/>
  <c r="G280" i="14"/>
  <c r="H280" i="14" s="1"/>
  <c r="I280" i="14" s="1"/>
  <c r="J280" i="14" s="1"/>
  <c r="K280" i="14" s="1"/>
  <c r="C281" i="14"/>
  <c r="D281" i="14"/>
  <c r="E281" i="14"/>
  <c r="F281" i="14"/>
  <c r="C271" i="14"/>
  <c r="C274" i="14" s="1"/>
  <c r="D271" i="14"/>
  <c r="D274" i="14" s="1"/>
  <c r="E271" i="14"/>
  <c r="E274" i="14" s="1"/>
  <c r="F271" i="14"/>
  <c r="F274" i="14" s="1"/>
  <c r="B271" i="14"/>
  <c r="B274" i="14" s="1"/>
  <c r="G270" i="14"/>
  <c r="H270" i="14" s="1"/>
  <c r="I270" i="14" s="1"/>
  <c r="J270" i="14" s="1"/>
  <c r="K270" i="14" s="1"/>
  <c r="L270" i="14" s="1"/>
  <c r="G260" i="14"/>
  <c r="H260" i="14" s="1"/>
  <c r="I260" i="14" s="1"/>
  <c r="J260" i="14" s="1"/>
  <c r="C261" i="14"/>
  <c r="C264" i="14" s="1"/>
  <c r="D261" i="14"/>
  <c r="D264" i="14" s="1"/>
  <c r="E261" i="14"/>
  <c r="E264" i="14" s="1"/>
  <c r="F261" i="14"/>
  <c r="F264" i="14" s="1"/>
  <c r="B261" i="14"/>
  <c r="B264" i="14" s="1"/>
  <c r="C251" i="14"/>
  <c r="C254" i="14" s="1"/>
  <c r="D251" i="14"/>
  <c r="D254" i="14" s="1"/>
  <c r="E251" i="14"/>
  <c r="E254" i="14" s="1"/>
  <c r="F251" i="14"/>
  <c r="F254" i="14" s="1"/>
  <c r="B251" i="14"/>
  <c r="B254" i="14" s="1"/>
  <c r="B241" i="14"/>
  <c r="G250" i="14"/>
  <c r="G240" i="14"/>
  <c r="H240" i="14" s="1"/>
  <c r="I240" i="14" s="1"/>
  <c r="J240" i="14" s="1"/>
  <c r="K240" i="14" s="1"/>
  <c r="L240" i="14" s="1"/>
  <c r="M240" i="14" s="1"/>
  <c r="N240" i="14" s="1"/>
  <c r="O240" i="14" s="1"/>
  <c r="P240" i="14" s="1"/>
  <c r="Q240" i="14" s="1"/>
  <c r="R240" i="14" s="1"/>
  <c r="S240" i="14" s="1"/>
  <c r="T240" i="14" s="1"/>
  <c r="U240" i="14" s="1"/>
  <c r="V240" i="14" s="1"/>
  <c r="W240" i="14" s="1"/>
  <c r="X240" i="14" s="1"/>
  <c r="Y240" i="14" s="1"/>
  <c r="Z240" i="14" s="1"/>
  <c r="AA240" i="14" s="1"/>
  <c r="AB240" i="14" s="1"/>
  <c r="AC240" i="14" s="1"/>
  <c r="AD240" i="14" s="1"/>
  <c r="AE240" i="14" s="1"/>
  <c r="AF240" i="14" s="1"/>
  <c r="AG240" i="14" s="1"/>
  <c r="AH240" i="14" s="1"/>
  <c r="AI240" i="14" s="1"/>
  <c r="AJ240" i="14" s="1"/>
  <c r="AK240" i="14" s="1"/>
  <c r="AL240" i="14" s="1"/>
  <c r="AM240" i="14" s="1"/>
  <c r="AN240" i="14" s="1"/>
  <c r="AO240" i="14" s="1"/>
  <c r="AP240" i="14" s="1"/>
  <c r="AQ240" i="14" s="1"/>
  <c r="AR240" i="14" s="1"/>
  <c r="AS240" i="14" s="1"/>
  <c r="AT240" i="14" s="1"/>
  <c r="AU240" i="14" s="1"/>
  <c r="AV240" i="14" s="1"/>
  <c r="AW240" i="14" s="1"/>
  <c r="AX240" i="14" s="1"/>
  <c r="AY240" i="14" s="1"/>
  <c r="AZ240" i="14" s="1"/>
  <c r="BA240" i="14" s="1"/>
  <c r="BB240" i="14" s="1"/>
  <c r="BC240" i="14" s="1"/>
  <c r="BD240" i="14" s="1"/>
  <c r="BE240" i="14" s="1"/>
  <c r="BF240" i="14" s="1"/>
  <c r="BG240" i="14" s="1"/>
  <c r="BH240" i="14" s="1"/>
  <c r="BI240" i="14" s="1"/>
  <c r="BJ240" i="14" s="1"/>
  <c r="BK240" i="14" s="1"/>
  <c r="BL240" i="14" s="1"/>
  <c r="BM240" i="14" s="1"/>
  <c r="BN240" i="14" s="1"/>
  <c r="BO240" i="14" s="1"/>
  <c r="BP240" i="14" s="1"/>
  <c r="BQ240" i="14" s="1"/>
  <c r="BR240" i="14" s="1"/>
  <c r="BS240" i="14" s="1"/>
  <c r="BT240" i="14" s="1"/>
  <c r="BU240" i="14" s="1"/>
  <c r="BV240" i="14" s="1"/>
  <c r="BW240" i="14" s="1"/>
  <c r="BX240" i="14" s="1"/>
  <c r="BY240" i="14" s="1"/>
  <c r="BZ240" i="14" s="1"/>
  <c r="CA240" i="14" s="1"/>
  <c r="CB240" i="14" s="1"/>
  <c r="CC240" i="14" s="1"/>
  <c r="CD240" i="14" s="1"/>
  <c r="CE240" i="14" s="1"/>
  <c r="CF240" i="14" s="1"/>
  <c r="CG240" i="14" s="1"/>
  <c r="CH240" i="14" s="1"/>
  <c r="AX217" i="14"/>
  <c r="B203" i="14"/>
  <c r="B202" i="14"/>
  <c r="B200" i="14"/>
  <c r="B199" i="14"/>
  <c r="B191" i="14"/>
  <c r="B193" i="14"/>
  <c r="B196" i="14"/>
  <c r="B192" i="14"/>
  <c r="B190" i="14"/>
  <c r="E53" i="13"/>
  <c r="E52" i="13"/>
  <c r="E50" i="13"/>
  <c r="E51" i="13"/>
  <c r="E49" i="13"/>
  <c r="B189" i="14"/>
  <c r="G67" i="14"/>
  <c r="C284" i="14" l="1"/>
  <c r="F284" i="14"/>
  <c r="B244" i="14"/>
  <c r="B299" i="14"/>
  <c r="E284" i="14"/>
  <c r="D284" i="14"/>
  <c r="G76" i="14"/>
  <c r="F51" i="15"/>
  <c r="G51" i="15" s="1"/>
  <c r="H51" i="15" s="1"/>
  <c r="I51" i="15" s="1"/>
  <c r="F36" i="15"/>
  <c r="G36" i="15" s="1"/>
  <c r="H36" i="15" s="1"/>
  <c r="I36" i="15" s="1"/>
  <c r="H250" i="14"/>
  <c r="I250" i="14" s="1"/>
  <c r="J250" i="14" s="1"/>
  <c r="K250" i="14" s="1"/>
  <c r="L250" i="14" s="1"/>
  <c r="M250" i="14" s="1"/>
  <c r="N250" i="14" s="1"/>
  <c r="O250" i="14" s="1"/>
  <c r="P250" i="14" s="1"/>
  <c r="Q250" i="14" s="1"/>
  <c r="R250" i="14" s="1"/>
  <c r="S250" i="14" s="1"/>
  <c r="T250" i="14" s="1"/>
  <c r="U250" i="14" s="1"/>
  <c r="V250" i="14" s="1"/>
  <c r="W250" i="14" s="1"/>
  <c r="X250" i="14" s="1"/>
  <c r="Y250" i="14" s="1"/>
  <c r="Z250" i="14" s="1"/>
  <c r="AA250" i="14" s="1"/>
  <c r="AB250" i="14" s="1"/>
  <c r="AC250" i="14" s="1"/>
  <c r="AD250" i="14" s="1"/>
  <c r="AE250" i="14" s="1"/>
  <c r="AF250" i="14" s="1"/>
  <c r="AG250" i="14" s="1"/>
  <c r="AH250" i="14" s="1"/>
  <c r="AI250" i="14" s="1"/>
  <c r="AJ250" i="14" s="1"/>
  <c r="AK250" i="14" s="1"/>
  <c r="AL250" i="14" s="1"/>
  <c r="AM250" i="14" s="1"/>
  <c r="AN250" i="14" s="1"/>
  <c r="AO250" i="14" s="1"/>
  <c r="AP250" i="14" s="1"/>
  <c r="AQ250" i="14" s="1"/>
  <c r="AR250" i="14" s="1"/>
  <c r="AS250" i="14" s="1"/>
  <c r="AT250" i="14" s="1"/>
  <c r="AU250" i="14" s="1"/>
  <c r="AV250" i="14" s="1"/>
  <c r="AW250" i="14" s="1"/>
  <c r="AX250" i="14" s="1"/>
  <c r="AY250" i="14" s="1"/>
  <c r="AZ250" i="14" s="1"/>
  <c r="BA250" i="14" s="1"/>
  <c r="BB250" i="14" s="1"/>
  <c r="BC250" i="14" s="1"/>
  <c r="BD250" i="14" s="1"/>
  <c r="BE250" i="14" s="1"/>
  <c r="BF250" i="14" s="1"/>
  <c r="BG250" i="14" s="1"/>
  <c r="BH250" i="14" s="1"/>
  <c r="BI250" i="14" s="1"/>
  <c r="BJ250" i="14" s="1"/>
  <c r="BK250" i="14" s="1"/>
  <c r="BL250" i="14" s="1"/>
  <c r="BM250" i="14" s="1"/>
  <c r="BN250" i="14" s="1"/>
  <c r="BO250" i="14" s="1"/>
  <c r="BP250" i="14" s="1"/>
  <c r="BQ250" i="14" s="1"/>
  <c r="BR250" i="14" s="1"/>
  <c r="BS250" i="14" s="1"/>
  <c r="BT250" i="14" s="1"/>
  <c r="BU250" i="14" s="1"/>
  <c r="BV250" i="14" s="1"/>
  <c r="BW250" i="14" s="1"/>
  <c r="BX250" i="14" s="1"/>
  <c r="BY250" i="14" s="1"/>
  <c r="BZ250" i="14" s="1"/>
  <c r="CA250" i="14" s="1"/>
  <c r="CB250" i="14" s="1"/>
  <c r="CC250" i="14" s="1"/>
  <c r="CD250" i="14" s="1"/>
  <c r="CE250" i="14" s="1"/>
  <c r="CF250" i="14" s="1"/>
  <c r="CG250" i="14" s="1"/>
  <c r="CH250" i="14" s="1"/>
  <c r="I7" i="15"/>
  <c r="J7" i="15" s="1"/>
  <c r="K7" i="15" s="1"/>
  <c r="I21" i="15"/>
  <c r="L280" i="14"/>
  <c r="M270" i="14"/>
  <c r="K260" i="14"/>
  <c r="J51" i="15" l="1"/>
  <c r="J36" i="15"/>
  <c r="J21" i="15"/>
  <c r="L7" i="15"/>
  <c r="M280" i="14"/>
  <c r="N270" i="14"/>
  <c r="L260" i="14"/>
  <c r="K51" i="15" l="1"/>
  <c r="K36" i="15"/>
  <c r="K21" i="15"/>
  <c r="M7" i="15"/>
  <c r="N280" i="14"/>
  <c r="O270" i="14"/>
  <c r="M260" i="14"/>
  <c r="L51" i="15" l="1"/>
  <c r="L36" i="15"/>
  <c r="L21" i="15"/>
  <c r="N7" i="15"/>
  <c r="O280" i="14"/>
  <c r="P270" i="14"/>
  <c r="N260" i="14"/>
  <c r="M51" i="15" l="1"/>
  <c r="M36" i="15"/>
  <c r="M21" i="15"/>
  <c r="O7" i="15"/>
  <c r="P280" i="14"/>
  <c r="Q270" i="14"/>
  <c r="O260" i="14"/>
  <c r="N51" i="15" l="1"/>
  <c r="N36" i="15"/>
  <c r="N21" i="15"/>
  <c r="P7" i="15"/>
  <c r="Q280" i="14"/>
  <c r="R270" i="14"/>
  <c r="P260" i="14"/>
  <c r="O51" i="15" l="1"/>
  <c r="O36" i="15"/>
  <c r="O21" i="15"/>
  <c r="Q7" i="15"/>
  <c r="R280" i="14"/>
  <c r="S270" i="14"/>
  <c r="Q260" i="14"/>
  <c r="P51" i="15" l="1"/>
  <c r="P36" i="15"/>
  <c r="P21" i="15"/>
  <c r="R7" i="15"/>
  <c r="S280" i="14"/>
  <c r="T270" i="14"/>
  <c r="R260" i="14"/>
  <c r="Q51" i="15" l="1"/>
  <c r="Q36" i="15"/>
  <c r="Q21" i="15"/>
  <c r="S7" i="15"/>
  <c r="T280" i="14"/>
  <c r="U270" i="14"/>
  <c r="S260" i="14"/>
  <c r="R51" i="15" l="1"/>
  <c r="R36" i="15"/>
  <c r="R21" i="15"/>
  <c r="T7" i="15"/>
  <c r="U280" i="14"/>
  <c r="V270" i="14"/>
  <c r="T260" i="14"/>
  <c r="S51" i="15" l="1"/>
  <c r="S36" i="15"/>
  <c r="S21" i="15"/>
  <c r="U7" i="15"/>
  <c r="V280" i="14"/>
  <c r="W270" i="14"/>
  <c r="U260" i="14"/>
  <c r="T51" i="15" l="1"/>
  <c r="T36" i="15"/>
  <c r="T21" i="15"/>
  <c r="V7" i="15"/>
  <c r="W280" i="14"/>
  <c r="X270" i="14"/>
  <c r="V260" i="14"/>
  <c r="U51" i="15" l="1"/>
  <c r="U36" i="15"/>
  <c r="U21" i="15"/>
  <c r="W7" i="15"/>
  <c r="X280" i="14"/>
  <c r="Y270" i="14"/>
  <c r="W260" i="14"/>
  <c r="V51" i="15" l="1"/>
  <c r="V36" i="15"/>
  <c r="V21" i="15"/>
  <c r="X7" i="15"/>
  <c r="Y280" i="14"/>
  <c r="Z270" i="14"/>
  <c r="X260" i="14"/>
  <c r="W51" i="15" l="1"/>
  <c r="W36" i="15"/>
  <c r="W21" i="15"/>
  <c r="Y7" i="15"/>
  <c r="Z280" i="14"/>
  <c r="AA270" i="14"/>
  <c r="Y260" i="14"/>
  <c r="X51" i="15" l="1"/>
  <c r="X36" i="15"/>
  <c r="X21" i="15"/>
  <c r="Z7" i="15"/>
  <c r="AA280" i="14"/>
  <c r="AB270" i="14"/>
  <c r="Z260" i="14"/>
  <c r="Y51" i="15" l="1"/>
  <c r="Y36" i="15"/>
  <c r="Y21" i="15"/>
  <c r="AA7" i="15"/>
  <c r="AB280" i="14"/>
  <c r="AC270" i="14"/>
  <c r="AA260" i="14"/>
  <c r="Z51" i="15" l="1"/>
  <c r="Z36" i="15"/>
  <c r="Z21" i="15"/>
  <c r="AB7" i="15"/>
  <c r="AC280" i="14"/>
  <c r="AD270" i="14"/>
  <c r="AB260" i="14"/>
  <c r="AA51" i="15" l="1"/>
  <c r="AA36" i="15"/>
  <c r="AA21" i="15"/>
  <c r="AC7" i="15"/>
  <c r="AD280" i="14"/>
  <c r="AE270" i="14"/>
  <c r="AC260" i="14"/>
  <c r="AB51" i="15" l="1"/>
  <c r="AB36" i="15"/>
  <c r="AB21" i="15"/>
  <c r="AD7" i="15"/>
  <c r="AE280" i="14"/>
  <c r="AF270" i="14"/>
  <c r="AD260" i="14"/>
  <c r="AC51" i="15" l="1"/>
  <c r="AC36" i="15"/>
  <c r="AC21" i="15"/>
  <c r="AE7" i="15"/>
  <c r="AF280" i="14"/>
  <c r="AG270" i="14"/>
  <c r="AE260" i="14"/>
  <c r="AD51" i="15" l="1"/>
  <c r="AD36" i="15"/>
  <c r="AD21" i="15"/>
  <c r="AF7" i="15"/>
  <c r="AG280" i="14"/>
  <c r="AH270" i="14"/>
  <c r="AF260" i="14"/>
  <c r="AE51" i="15" l="1"/>
  <c r="AE36" i="15"/>
  <c r="AE21" i="15"/>
  <c r="AG7" i="15"/>
  <c r="AH280" i="14"/>
  <c r="AI270" i="14"/>
  <c r="AG260" i="14"/>
  <c r="AF51" i="15" l="1"/>
  <c r="AF36" i="15"/>
  <c r="AF21" i="15"/>
  <c r="AH7" i="15"/>
  <c r="AI280" i="14"/>
  <c r="AJ270" i="14"/>
  <c r="AH260" i="14"/>
  <c r="AG51" i="15" l="1"/>
  <c r="AG36" i="15"/>
  <c r="AG21" i="15"/>
  <c r="AI7" i="15"/>
  <c r="AJ280" i="14"/>
  <c r="AK270" i="14"/>
  <c r="AI260" i="14"/>
  <c r="AH51" i="15" l="1"/>
  <c r="AH36" i="15"/>
  <c r="AH21" i="15"/>
  <c r="AJ7" i="15"/>
  <c r="AK280" i="14"/>
  <c r="AL270" i="14"/>
  <c r="AJ260" i="14"/>
  <c r="AI51" i="15" l="1"/>
  <c r="AI36" i="15"/>
  <c r="AI21" i="15"/>
  <c r="AK7" i="15"/>
  <c r="AL280" i="14"/>
  <c r="AM270" i="14"/>
  <c r="AK260" i="14"/>
  <c r="AJ51" i="15" l="1"/>
  <c r="AJ36" i="15"/>
  <c r="AJ21" i="15"/>
  <c r="AL7" i="15"/>
  <c r="AM280" i="14"/>
  <c r="AN270" i="14"/>
  <c r="AL260" i="14"/>
  <c r="AK51" i="15" l="1"/>
  <c r="AK36" i="15"/>
  <c r="AK21" i="15"/>
  <c r="AM7" i="15"/>
  <c r="AN280" i="14"/>
  <c r="AO270" i="14"/>
  <c r="AM260" i="14"/>
  <c r="AL51" i="15" l="1"/>
  <c r="AL36" i="15"/>
  <c r="AL21" i="15"/>
  <c r="AN7" i="15"/>
  <c r="AO280" i="14"/>
  <c r="AP270" i="14"/>
  <c r="AN260" i="14"/>
  <c r="AM51" i="15" l="1"/>
  <c r="AM36" i="15"/>
  <c r="AM21" i="15"/>
  <c r="AO7" i="15"/>
  <c r="AP280" i="14"/>
  <c r="AQ270" i="14"/>
  <c r="AO260" i="14"/>
  <c r="AN51" i="15" l="1"/>
  <c r="AN36" i="15"/>
  <c r="AN21" i="15"/>
  <c r="AP7" i="15"/>
  <c r="AQ280" i="14"/>
  <c r="AR270" i="14"/>
  <c r="AP260" i="14"/>
  <c r="AO51" i="15" l="1"/>
  <c r="AO36" i="15"/>
  <c r="AO21" i="15"/>
  <c r="AQ7" i="15"/>
  <c r="AR280" i="14"/>
  <c r="AS270" i="14"/>
  <c r="AQ260" i="14"/>
  <c r="AP51" i="15" l="1"/>
  <c r="AP36" i="15"/>
  <c r="AP21" i="15"/>
  <c r="AR7" i="15"/>
  <c r="AS280" i="14"/>
  <c r="AT270" i="14"/>
  <c r="AR260" i="14"/>
  <c r="AQ51" i="15" l="1"/>
  <c r="AQ36" i="15"/>
  <c r="AQ21" i="15"/>
  <c r="AS7" i="15"/>
  <c r="AT280" i="14"/>
  <c r="AU270" i="14"/>
  <c r="AS260" i="14"/>
  <c r="AR51" i="15" l="1"/>
  <c r="AR36" i="15"/>
  <c r="AR21" i="15"/>
  <c r="AT7" i="15"/>
  <c r="AU280" i="14"/>
  <c r="AV270" i="14"/>
  <c r="AT260" i="14"/>
  <c r="AS51" i="15" l="1"/>
  <c r="AS36" i="15"/>
  <c r="AS21" i="15"/>
  <c r="AU7" i="15"/>
  <c r="AV280" i="14"/>
  <c r="AW270" i="14"/>
  <c r="AU260" i="14"/>
  <c r="AT51" i="15" l="1"/>
  <c r="AT36" i="15"/>
  <c r="AT21" i="15"/>
  <c r="AV7" i="15"/>
  <c r="AW280" i="14"/>
  <c r="AX270" i="14"/>
  <c r="AV260" i="14"/>
  <c r="AU51" i="15" l="1"/>
  <c r="AU36" i="15"/>
  <c r="AU21" i="15"/>
  <c r="AW7" i="15"/>
  <c r="AX280" i="14"/>
  <c r="AY270" i="14"/>
  <c r="AW260" i="14"/>
  <c r="AV51" i="15" l="1"/>
  <c r="AV36" i="15"/>
  <c r="AV21" i="15"/>
  <c r="AX7" i="15"/>
  <c r="AY280" i="14"/>
  <c r="AZ270" i="14"/>
  <c r="AX260" i="14"/>
  <c r="AW51" i="15" l="1"/>
  <c r="AW36" i="15"/>
  <c r="AW21" i="15"/>
  <c r="AY7" i="15"/>
  <c r="AZ280" i="14"/>
  <c r="BA270" i="14"/>
  <c r="AY260" i="14"/>
  <c r="AX51" i="15" l="1"/>
  <c r="AX36" i="15"/>
  <c r="AX21" i="15"/>
  <c r="AZ7" i="15"/>
  <c r="BA280" i="14"/>
  <c r="BB270" i="14"/>
  <c r="AZ260" i="14"/>
  <c r="AY51" i="15" l="1"/>
  <c r="AY36" i="15"/>
  <c r="AY21" i="15"/>
  <c r="BA7" i="15"/>
  <c r="BB280" i="14"/>
  <c r="BC270" i="14"/>
  <c r="BA260" i="14"/>
  <c r="AZ51" i="15" l="1"/>
  <c r="AZ36" i="15"/>
  <c r="AZ21" i="15"/>
  <c r="BB7" i="15"/>
  <c r="BC280" i="14"/>
  <c r="BD270" i="14"/>
  <c r="BB260" i="14"/>
  <c r="BA51" i="15" l="1"/>
  <c r="BA36" i="15"/>
  <c r="BA21" i="15"/>
  <c r="BC7" i="15"/>
  <c r="BD280" i="14"/>
  <c r="BE270" i="14"/>
  <c r="BC260" i="14"/>
  <c r="BB51" i="15" l="1"/>
  <c r="BB36" i="15"/>
  <c r="BB21" i="15"/>
  <c r="BD7" i="15"/>
  <c r="BE280" i="14"/>
  <c r="BF270" i="14"/>
  <c r="BD260" i="14"/>
  <c r="BC51" i="15" l="1"/>
  <c r="BC36" i="15"/>
  <c r="BC21" i="15"/>
  <c r="BE7" i="15"/>
  <c r="BF280" i="14"/>
  <c r="BG270" i="14"/>
  <c r="BE260" i="14"/>
  <c r="BD51" i="15" l="1"/>
  <c r="BD36" i="15"/>
  <c r="BD21" i="15"/>
  <c r="BF7" i="15"/>
  <c r="BG280" i="14"/>
  <c r="BH270" i="14"/>
  <c r="BF260" i="14"/>
  <c r="BE51" i="15" l="1"/>
  <c r="BE36" i="15"/>
  <c r="BE21" i="15"/>
  <c r="BG7" i="15"/>
  <c r="BH280" i="14"/>
  <c r="BI270" i="14"/>
  <c r="BG260" i="14"/>
  <c r="BF51" i="15" l="1"/>
  <c r="BF36" i="15"/>
  <c r="BF21" i="15"/>
  <c r="BH7" i="15"/>
  <c r="BI280" i="14"/>
  <c r="BJ270" i="14"/>
  <c r="BH260" i="14"/>
  <c r="BG51" i="15" l="1"/>
  <c r="BG36" i="15"/>
  <c r="BG21" i="15"/>
  <c r="BI7" i="15"/>
  <c r="BJ280" i="14"/>
  <c r="BK270" i="14"/>
  <c r="BI260" i="14"/>
  <c r="BH51" i="15" l="1"/>
  <c r="BH36" i="15"/>
  <c r="BH21" i="15"/>
  <c r="BJ7" i="15"/>
  <c r="BK280" i="14"/>
  <c r="BL270" i="14"/>
  <c r="BJ260" i="14"/>
  <c r="BI51" i="15" l="1"/>
  <c r="BI36" i="15"/>
  <c r="BI21" i="15"/>
  <c r="BK7" i="15"/>
  <c r="BL280" i="14"/>
  <c r="BM270" i="14"/>
  <c r="BK260" i="14"/>
  <c r="BJ51" i="15" l="1"/>
  <c r="BJ36" i="15"/>
  <c r="BJ21" i="15"/>
  <c r="BL7" i="15"/>
  <c r="BM280" i="14"/>
  <c r="BN270" i="14"/>
  <c r="BL260" i="14"/>
  <c r="BK51" i="15" l="1"/>
  <c r="BK36" i="15"/>
  <c r="BK21" i="15"/>
  <c r="BM7" i="15"/>
  <c r="BN280" i="14"/>
  <c r="BO270" i="14"/>
  <c r="BM260" i="14"/>
  <c r="BL51" i="15" l="1"/>
  <c r="BL36" i="15"/>
  <c r="BL21" i="15"/>
  <c r="BN7" i="15"/>
  <c r="BO280" i="14"/>
  <c r="BP270" i="14"/>
  <c r="BN260" i="14"/>
  <c r="BM51" i="15" l="1"/>
  <c r="BM36" i="15"/>
  <c r="BM21" i="15"/>
  <c r="BO7" i="15"/>
  <c r="BP280" i="14"/>
  <c r="BQ270" i="14"/>
  <c r="BO260" i="14"/>
  <c r="BN51" i="15" l="1"/>
  <c r="BN36" i="15"/>
  <c r="BN21" i="15"/>
  <c r="BQ280" i="14"/>
  <c r="BR270" i="14"/>
  <c r="BP260" i="14"/>
  <c r="BO51" i="15" l="1"/>
  <c r="BO36" i="15"/>
  <c r="BO21" i="15"/>
  <c r="BR280" i="14"/>
  <c r="BS270" i="14"/>
  <c r="BQ260" i="14"/>
  <c r="BS280" i="14" l="1"/>
  <c r="BT270" i="14"/>
  <c r="BR260" i="14"/>
  <c r="BT280" i="14" l="1"/>
  <c r="BU270" i="14"/>
  <c r="BS260" i="14"/>
  <c r="BU280" i="14" l="1"/>
  <c r="BV270" i="14"/>
  <c r="BT260" i="14"/>
  <c r="BV280" i="14" l="1"/>
  <c r="BW270" i="14"/>
  <c r="BU260" i="14"/>
  <c r="BW280" i="14" l="1"/>
  <c r="BX270" i="14"/>
  <c r="BV260" i="14"/>
  <c r="BX280" i="14" l="1"/>
  <c r="BY270" i="14"/>
  <c r="BW260" i="14"/>
  <c r="BY280" i="14" l="1"/>
  <c r="BZ270" i="14"/>
  <c r="BX260" i="14"/>
  <c r="BZ280" i="14" l="1"/>
  <c r="CA270" i="14"/>
  <c r="BY260" i="14"/>
  <c r="CA280" i="14" l="1"/>
  <c r="CB270" i="14"/>
  <c r="BZ260" i="14"/>
  <c r="CB280" i="14" l="1"/>
  <c r="CC270" i="14"/>
  <c r="CA260" i="14"/>
  <c r="CC280" i="14" l="1"/>
  <c r="CD270" i="14"/>
  <c r="CB260" i="14"/>
  <c r="CD280" i="14" l="1"/>
  <c r="CE270" i="14"/>
  <c r="CC260" i="14"/>
  <c r="CE280" i="14" l="1"/>
  <c r="CF270" i="14"/>
  <c r="CD260" i="14"/>
  <c r="CF280" i="14" l="1"/>
  <c r="CG270" i="14"/>
  <c r="CE260" i="14"/>
  <c r="CG280" i="14" l="1"/>
  <c r="CH270" i="14"/>
  <c r="CF260" i="14"/>
  <c r="CH280" i="14" l="1"/>
  <c r="CG260" i="14"/>
  <c r="CH260" i="14" l="1"/>
  <c r="C65" i="14" l="1"/>
  <c r="D65" i="14"/>
  <c r="B65" i="14"/>
  <c r="H26" i="13" l="1"/>
  <c r="G26" i="13"/>
  <c r="F26" i="13"/>
  <c r="E26" i="13"/>
  <c r="D26" i="13" l="1"/>
  <c r="F56" i="14"/>
  <c r="C259" i="2"/>
  <c r="F20" i="17"/>
  <c r="C29" i="17" l="1"/>
  <c r="C6" i="17"/>
  <c r="C8" i="17" s="1"/>
  <c r="C9" i="17" s="1"/>
  <c r="B134" i="14" l="1"/>
  <c r="F134" i="14"/>
  <c r="C134" i="14"/>
  <c r="D133" i="14"/>
  <c r="D132" i="14"/>
  <c r="D131" i="14"/>
  <c r="D130" i="14"/>
  <c r="D129" i="14"/>
  <c r="D128" i="14"/>
  <c r="D127" i="14"/>
  <c r="D126" i="14"/>
  <c r="D125" i="14"/>
  <c r="D124" i="14"/>
  <c r="F57" i="14"/>
  <c r="D134" i="14" l="1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B67" i="14"/>
  <c r="BC67" i="14"/>
  <c r="BD67" i="14"/>
  <c r="C67" i="14"/>
  <c r="D67" i="14"/>
  <c r="E67" i="14"/>
  <c r="F67" i="14"/>
  <c r="H67" i="14"/>
  <c r="B67" i="14"/>
  <c r="B57" i="14"/>
  <c r="H56" i="14"/>
  <c r="B52" i="14"/>
  <c r="D90" i="13"/>
  <c r="D89" i="13"/>
  <c r="C91" i="13"/>
  <c r="C82" i="13"/>
  <c r="E56" i="14" s="1"/>
  <c r="B56" i="14" s="1"/>
  <c r="C80" i="13"/>
  <c r="D58" i="14" s="1"/>
  <c r="I85" i="13"/>
  <c r="H31" i="13"/>
  <c r="H59" i="9" s="1"/>
  <c r="G31" i="13"/>
  <c r="G59" i="9" s="1"/>
  <c r="G11" i="9" s="1"/>
  <c r="F31" i="13"/>
  <c r="F59" i="9" s="1"/>
  <c r="F11" i="9" s="1"/>
  <c r="F12" i="9" s="1"/>
  <c r="E31" i="13"/>
  <c r="E59" i="9" s="1"/>
  <c r="E11" i="9" s="1"/>
  <c r="D31" i="13"/>
  <c r="D59" i="9" s="1"/>
  <c r="D11" i="9" s="1"/>
  <c r="C31" i="13"/>
  <c r="C59" i="9" s="1"/>
  <c r="C11" i="9" s="1"/>
  <c r="F58" i="14"/>
  <c r="J31" i="13"/>
  <c r="J59" i="9" s="1"/>
  <c r="H24" i="13"/>
  <c r="G24" i="13"/>
  <c r="F24" i="13"/>
  <c r="E24" i="13"/>
  <c r="D24" i="13"/>
  <c r="C15" i="13"/>
  <c r="M13" i="6"/>
  <c r="L13" i="6"/>
  <c r="E57" i="14" l="1"/>
  <c r="D56" i="14"/>
  <c r="J21" i="13"/>
  <c r="D173" i="14" s="1"/>
  <c r="J19" i="13"/>
  <c r="D171" i="14" s="1"/>
  <c r="J22" i="13"/>
  <c r="D174" i="14" s="1"/>
  <c r="J23" i="13"/>
  <c r="D175" i="14" s="1"/>
  <c r="J18" i="13"/>
  <c r="D170" i="14" s="1"/>
  <c r="J20" i="13"/>
  <c r="D172" i="14" s="1"/>
  <c r="E58" i="14"/>
  <c r="B58" i="14" s="1"/>
  <c r="B42" i="14"/>
  <c r="B5" i="14" s="1"/>
  <c r="D73" i="13"/>
  <c r="D37" i="13"/>
  <c r="D41" i="13"/>
  <c r="B172" i="14"/>
  <c r="B170" i="14"/>
  <c r="F142" i="14"/>
  <c r="F146" i="14"/>
  <c r="E140" i="14"/>
  <c r="E144" i="14"/>
  <c r="E138" i="14"/>
  <c r="C142" i="14"/>
  <c r="C146" i="14"/>
  <c r="B140" i="14"/>
  <c r="B144" i="14"/>
  <c r="B138" i="14"/>
  <c r="D72" i="13"/>
  <c r="D40" i="13"/>
  <c r="B175" i="14"/>
  <c r="F145" i="14"/>
  <c r="E147" i="14"/>
  <c r="C145" i="14"/>
  <c r="B139" i="14"/>
  <c r="D74" i="13"/>
  <c r="D38" i="13"/>
  <c r="D36" i="13"/>
  <c r="B173" i="14"/>
  <c r="F139" i="14"/>
  <c r="F143" i="14"/>
  <c r="F147" i="14"/>
  <c r="E141" i="14"/>
  <c r="E145" i="14"/>
  <c r="G145" i="14" s="1"/>
  <c r="C139" i="14"/>
  <c r="C143" i="14"/>
  <c r="C147" i="14"/>
  <c r="B141" i="14"/>
  <c r="B145" i="14"/>
  <c r="E143" i="14"/>
  <c r="B143" i="14"/>
  <c r="D71" i="13"/>
  <c r="D70" i="13"/>
  <c r="D39" i="13"/>
  <c r="B174" i="14"/>
  <c r="F140" i="14"/>
  <c r="F144" i="14"/>
  <c r="F138" i="14"/>
  <c r="E142" i="14"/>
  <c r="G142" i="14" s="1"/>
  <c r="E146" i="14"/>
  <c r="G146" i="14" s="1"/>
  <c r="C140" i="14"/>
  <c r="C144" i="14"/>
  <c r="C138" i="14"/>
  <c r="B142" i="14"/>
  <c r="B146" i="14"/>
  <c r="B171" i="14"/>
  <c r="F141" i="14"/>
  <c r="E139" i="14"/>
  <c r="G139" i="14" s="1"/>
  <c r="C141" i="14"/>
  <c r="B147" i="14"/>
  <c r="D51" i="13"/>
  <c r="D49" i="13"/>
  <c r="D50" i="13"/>
  <c r="D53" i="13"/>
  <c r="D52" i="13"/>
  <c r="B115" i="14"/>
  <c r="D115" i="14"/>
  <c r="E115" i="14"/>
  <c r="C115" i="14"/>
  <c r="D57" i="14"/>
  <c r="G149" i="14"/>
  <c r="J24" i="13"/>
  <c r="D176" i="14" s="1"/>
  <c r="E92" i="14"/>
  <c r="D92" i="14"/>
  <c r="F92" i="14"/>
  <c r="F65" i="14"/>
  <c r="E65" i="14"/>
  <c r="B103" i="14"/>
  <c r="D77" i="14"/>
  <c r="C77" i="14"/>
  <c r="E77" i="14"/>
  <c r="F77" i="14"/>
  <c r="B77" i="14"/>
  <c r="B90" i="14"/>
  <c r="G32" i="13"/>
  <c r="F32" i="13"/>
  <c r="E32" i="13"/>
  <c r="D91" i="13"/>
  <c r="C219" i="14"/>
  <c r="D219" i="14" s="1"/>
  <c r="E219" i="14" s="1"/>
  <c r="F219" i="14" s="1"/>
  <c r="G219" i="14" s="1"/>
  <c r="H219" i="14" s="1"/>
  <c r="I219" i="14" s="1"/>
  <c r="J219" i="14" s="1"/>
  <c r="K219" i="14" s="1"/>
  <c r="L219" i="14" s="1"/>
  <c r="M219" i="14" s="1"/>
  <c r="N219" i="14" s="1"/>
  <c r="O219" i="14" s="1"/>
  <c r="P219" i="14" s="1"/>
  <c r="Q219" i="14" s="1"/>
  <c r="R219" i="14" s="1"/>
  <c r="S219" i="14" s="1"/>
  <c r="T219" i="14" s="1"/>
  <c r="U219" i="14" s="1"/>
  <c r="V219" i="14" s="1"/>
  <c r="W219" i="14" s="1"/>
  <c r="X219" i="14" s="1"/>
  <c r="Y219" i="14" s="1"/>
  <c r="Z219" i="14" s="1"/>
  <c r="AA219" i="14" s="1"/>
  <c r="AB219" i="14" s="1"/>
  <c r="AC219" i="14" s="1"/>
  <c r="AD219" i="14" s="1"/>
  <c r="AE219" i="14" s="1"/>
  <c r="AF219" i="14" s="1"/>
  <c r="AG219" i="14" s="1"/>
  <c r="AH219" i="14" s="1"/>
  <c r="AI219" i="14" s="1"/>
  <c r="AJ219" i="14" s="1"/>
  <c r="AK219" i="14" s="1"/>
  <c r="AL219" i="14" s="1"/>
  <c r="AM219" i="14" s="1"/>
  <c r="AN219" i="14" s="1"/>
  <c r="AO219" i="14" s="1"/>
  <c r="AP219" i="14" s="1"/>
  <c r="AQ219" i="14" s="1"/>
  <c r="AR219" i="14" s="1"/>
  <c r="AS219" i="14" s="1"/>
  <c r="AT219" i="14" s="1"/>
  <c r="AU219" i="14" s="1"/>
  <c r="AV219" i="14" s="1"/>
  <c r="AW219" i="14" s="1"/>
  <c r="AX219" i="14" s="1"/>
  <c r="AY219" i="14" s="1"/>
  <c r="B226" i="14"/>
  <c r="C32" i="13"/>
  <c r="B13" i="14"/>
  <c r="D32" i="13"/>
  <c r="H32" i="13"/>
  <c r="B176" i="14" l="1"/>
  <c r="G143" i="14"/>
  <c r="C148" i="14"/>
  <c r="C8" i="9"/>
  <c r="C173" i="14"/>
  <c r="G138" i="14"/>
  <c r="E148" i="14"/>
  <c r="C171" i="14"/>
  <c r="E171" i="14" s="1"/>
  <c r="G6" i="9" s="1"/>
  <c r="D6" i="9"/>
  <c r="E6" i="9" s="1"/>
  <c r="C6" i="9"/>
  <c r="F148" i="14"/>
  <c r="G144" i="14"/>
  <c r="C5" i="9"/>
  <c r="C174" i="14"/>
  <c r="C9" i="9"/>
  <c r="G141" i="14"/>
  <c r="C175" i="14"/>
  <c r="C10" i="9"/>
  <c r="G147" i="14"/>
  <c r="C170" i="14"/>
  <c r="B201" i="14"/>
  <c r="B206" i="14" s="1"/>
  <c r="B16" i="14" s="1"/>
  <c r="G140" i="14"/>
  <c r="C172" i="14"/>
  <c r="C7" i="9"/>
  <c r="B148" i="14"/>
  <c r="J32" i="13"/>
  <c r="E292" i="14"/>
  <c r="E293" i="14" s="1"/>
  <c r="C292" i="14"/>
  <c r="C293" i="14" s="1"/>
  <c r="F292" i="14"/>
  <c r="F293" i="14" s="1"/>
  <c r="B292" i="14"/>
  <c r="B293" i="14" s="1"/>
  <c r="D292" i="14"/>
  <c r="D293" i="14" s="1"/>
  <c r="B282" i="14"/>
  <c r="B80" i="14"/>
  <c r="B78" i="14"/>
  <c r="D78" i="14"/>
  <c r="D80" i="14"/>
  <c r="F78" i="14"/>
  <c r="F80" i="14"/>
  <c r="B106" i="14"/>
  <c r="C102" i="14" s="1"/>
  <c r="B104" i="14"/>
  <c r="E78" i="14"/>
  <c r="E80" i="14"/>
  <c r="B93" i="14"/>
  <c r="C89" i="14" s="1"/>
  <c r="B91" i="14"/>
  <c r="C80" i="14"/>
  <c r="C78" i="14"/>
  <c r="B252" i="14"/>
  <c r="B242" i="14"/>
  <c r="C252" i="14"/>
  <c r="C262" i="14"/>
  <c r="C282" i="14"/>
  <c r="C295" i="14" s="1"/>
  <c r="D272" i="14"/>
  <c r="F282" i="14"/>
  <c r="F295" i="14" s="1"/>
  <c r="E272" i="14"/>
  <c r="E262" i="14"/>
  <c r="E252" i="14"/>
  <c r="F252" i="14"/>
  <c r="D252" i="14"/>
  <c r="C272" i="14"/>
  <c r="D262" i="14"/>
  <c r="D282" i="14"/>
  <c r="D295" i="14" s="1"/>
  <c r="E282" i="14"/>
  <c r="E295" i="14" s="1"/>
  <c r="F272" i="14"/>
  <c r="F262" i="14"/>
  <c r="B262" i="14"/>
  <c r="B272" i="14"/>
  <c r="AZ214" i="14"/>
  <c r="AZ213" i="14" s="1"/>
  <c r="AZ215" i="14" s="1"/>
  <c r="AZ216" i="14" s="1"/>
  <c r="AY216" i="14" s="1"/>
  <c r="AZ219" i="14"/>
  <c r="D9" i="9" l="1"/>
  <c r="E9" i="9" s="1"/>
  <c r="E174" i="14"/>
  <c r="G9" i="9" s="1"/>
  <c r="D10" i="9"/>
  <c r="E10" i="9" s="1"/>
  <c r="E175" i="14"/>
  <c r="G10" i="9" s="1"/>
  <c r="G148" i="14"/>
  <c r="B150" i="14" s="1"/>
  <c r="B17" i="14" s="1"/>
  <c r="D5" i="9"/>
  <c r="E5" i="9"/>
  <c r="C176" i="14"/>
  <c r="E170" i="14"/>
  <c r="C14" i="9"/>
  <c r="C17" i="9" s="1"/>
  <c r="C12" i="9"/>
  <c r="D8" i="9"/>
  <c r="E8" i="9" s="1"/>
  <c r="E173" i="14"/>
  <c r="G8" i="9" s="1"/>
  <c r="D7" i="9"/>
  <c r="E7" i="9" s="1"/>
  <c r="E172" i="14"/>
  <c r="G7" i="9" s="1"/>
  <c r="B295" i="14"/>
  <c r="B285" i="14"/>
  <c r="B283" i="14"/>
  <c r="B300" i="14"/>
  <c r="C103" i="14"/>
  <c r="C90" i="14"/>
  <c r="C91" i="14" s="1"/>
  <c r="E285" i="14"/>
  <c r="E283" i="14"/>
  <c r="C265" i="14"/>
  <c r="C263" i="14"/>
  <c r="AX216" i="14"/>
  <c r="B265" i="14"/>
  <c r="B263" i="14"/>
  <c r="D285" i="14"/>
  <c r="D283" i="14"/>
  <c r="F255" i="14"/>
  <c r="F253" i="14"/>
  <c r="F285" i="14"/>
  <c r="F283" i="14"/>
  <c r="C255" i="14"/>
  <c r="C253" i="14"/>
  <c r="B275" i="14"/>
  <c r="B273" i="14"/>
  <c r="F263" i="14"/>
  <c r="F265" i="14"/>
  <c r="D265" i="14"/>
  <c r="D263" i="14"/>
  <c r="E253" i="14"/>
  <c r="E255" i="14"/>
  <c r="D275" i="14"/>
  <c r="D273" i="14"/>
  <c r="B245" i="14"/>
  <c r="C241" i="14" s="1"/>
  <c r="C299" i="14" s="1"/>
  <c r="B243" i="14"/>
  <c r="D255" i="14"/>
  <c r="D253" i="14"/>
  <c r="E275" i="14"/>
  <c r="E273" i="14"/>
  <c r="AY217" i="14"/>
  <c r="AY215" i="14" s="1"/>
  <c r="AY214" i="14" s="1"/>
  <c r="AZ217" i="14"/>
  <c r="F273" i="14"/>
  <c r="F275" i="14"/>
  <c r="C275" i="14"/>
  <c r="C273" i="14"/>
  <c r="E265" i="14"/>
  <c r="E263" i="14"/>
  <c r="C285" i="14"/>
  <c r="C283" i="14"/>
  <c r="B255" i="14"/>
  <c r="B253" i="14"/>
  <c r="D25" i="9" l="1"/>
  <c r="D26" i="9" s="1"/>
  <c r="C104" i="14"/>
  <c r="E14" i="9"/>
  <c r="E12" i="9"/>
  <c r="D14" i="9"/>
  <c r="D12" i="9"/>
  <c r="G5" i="9"/>
  <c r="E176" i="14"/>
  <c r="B180" i="14" s="1"/>
  <c r="B18" i="14" s="1"/>
  <c r="B20" i="14" s="1"/>
  <c r="C93" i="14"/>
  <c r="D89" i="14" s="1"/>
  <c r="D90" i="14" s="1"/>
  <c r="D91" i="14" s="1"/>
  <c r="C106" i="14"/>
  <c r="D102" i="14" s="1"/>
  <c r="C244" i="14"/>
  <c r="AX214" i="14"/>
  <c r="AX213" i="14" s="1"/>
  <c r="AW217" i="14" s="1"/>
  <c r="AW216" i="14"/>
  <c r="C52" i="7" l="1"/>
  <c r="B22" i="14"/>
  <c r="G12" i="9"/>
  <c r="G14" i="9"/>
  <c r="D103" i="14"/>
  <c r="AV216" i="14"/>
  <c r="AW214" i="14"/>
  <c r="AW215" i="14" s="1"/>
  <c r="AX215" i="14"/>
  <c r="C242" i="14"/>
  <c r="C18" i="9" l="1"/>
  <c r="H24" i="9"/>
  <c r="H28" i="9" s="1"/>
  <c r="D104" i="14"/>
  <c r="L26" i="14"/>
  <c r="P35" i="7" s="1"/>
  <c r="BX26" i="14"/>
  <c r="Y26" i="14"/>
  <c r="AC35" i="7" s="1"/>
  <c r="CA26" i="14"/>
  <c r="BN26" i="14"/>
  <c r="BR35" i="7" s="1"/>
  <c r="P26" i="14"/>
  <c r="T35" i="7" s="1"/>
  <c r="CB26" i="14"/>
  <c r="AC26" i="14"/>
  <c r="AG35" i="7" s="1"/>
  <c r="F26" i="14"/>
  <c r="J35" i="7" s="1"/>
  <c r="BR26" i="14"/>
  <c r="BV35" i="7" s="1"/>
  <c r="J26" i="14"/>
  <c r="N35" i="7" s="1"/>
  <c r="T26" i="14"/>
  <c r="X35" i="7" s="1"/>
  <c r="C26" i="14"/>
  <c r="G35" i="7" s="1"/>
  <c r="AG26" i="14"/>
  <c r="AK35" i="7" s="1"/>
  <c r="Z26" i="14"/>
  <c r="AD35" i="7" s="1"/>
  <c r="H26" i="14"/>
  <c r="L35" i="7" s="1"/>
  <c r="BT26" i="14"/>
  <c r="U26" i="14"/>
  <c r="Y35" i="7" s="1"/>
  <c r="AI26" i="14"/>
  <c r="AM35" i="7" s="1"/>
  <c r="BJ26" i="14"/>
  <c r="BN35" i="7" s="1"/>
  <c r="AY26" i="14"/>
  <c r="BC35" i="7" s="1"/>
  <c r="AD26" i="14"/>
  <c r="AH35" i="7" s="1"/>
  <c r="M26" i="14"/>
  <c r="Q35" i="7" s="1"/>
  <c r="Q26" i="14"/>
  <c r="U35" i="7" s="1"/>
  <c r="O26" i="14"/>
  <c r="S35" i="7" s="1"/>
  <c r="BQ26" i="14"/>
  <c r="BU35" i="7" s="1"/>
  <c r="BC26" i="14"/>
  <c r="BG35" i="7" s="1"/>
  <c r="AB26" i="14"/>
  <c r="AF35" i="7" s="1"/>
  <c r="S26" i="14"/>
  <c r="W35" i="7" s="1"/>
  <c r="AO26" i="14"/>
  <c r="AS35" i="7" s="1"/>
  <c r="R26" i="14"/>
  <c r="V35" i="7" s="1"/>
  <c r="B26" i="14"/>
  <c r="F35" i="7" s="1"/>
  <c r="AF26" i="14"/>
  <c r="AJ35" i="7" s="1"/>
  <c r="AA26" i="14"/>
  <c r="AE35" i="7" s="1"/>
  <c r="AS26" i="14"/>
  <c r="AW35" i="7" s="1"/>
  <c r="V26" i="14"/>
  <c r="Z35" i="7" s="1"/>
  <c r="G26" i="14"/>
  <c r="K35" i="7" s="1"/>
  <c r="BV26" i="14"/>
  <c r="AJ26" i="14"/>
  <c r="AN35" i="7" s="1"/>
  <c r="AQ26" i="14"/>
  <c r="AU35" i="7" s="1"/>
  <c r="AW26" i="14"/>
  <c r="BA35" i="7" s="1"/>
  <c r="AP26" i="14"/>
  <c r="AT35" i="7" s="1"/>
  <c r="X26" i="14"/>
  <c r="AB35" i="7" s="1"/>
  <c r="K26" i="14"/>
  <c r="O35" i="7" s="1"/>
  <c r="AK26" i="14"/>
  <c r="AO35" i="7" s="1"/>
  <c r="N26" i="14"/>
  <c r="R35" i="7" s="1"/>
  <c r="BZ26" i="14"/>
  <c r="AN26" i="14"/>
  <c r="AR35" i="7" s="1"/>
  <c r="BA26" i="14"/>
  <c r="BE35" i="7" s="1"/>
  <c r="I26" i="14"/>
  <c r="M35" i="7" s="1"/>
  <c r="BU26" i="14"/>
  <c r="BK26" i="14"/>
  <c r="BO35" i="7" s="1"/>
  <c r="BY26" i="14"/>
  <c r="BP26" i="14"/>
  <c r="BT35" i="7" s="1"/>
  <c r="CC26" i="14"/>
  <c r="BD26" i="14"/>
  <c r="BH35" i="7" s="1"/>
  <c r="AT26" i="14"/>
  <c r="AX35" i="7" s="1"/>
  <c r="AR26" i="14"/>
  <c r="AV35" i="7" s="1"/>
  <c r="BG26" i="14"/>
  <c r="BK35" i="7" s="1"/>
  <c r="BE26" i="14"/>
  <c r="BI35" i="7" s="1"/>
  <c r="AH26" i="14"/>
  <c r="AL35" i="7" s="1"/>
  <c r="AE26" i="14"/>
  <c r="AI35" i="7" s="1"/>
  <c r="AV26" i="14"/>
  <c r="AZ35" i="7" s="1"/>
  <c r="BO26" i="14"/>
  <c r="BS35" i="7" s="1"/>
  <c r="BI26" i="14"/>
  <c r="BM35" i="7" s="1"/>
  <c r="AL26" i="14"/>
  <c r="AP35" i="7" s="1"/>
  <c r="AM26" i="14"/>
  <c r="AQ35" i="7" s="1"/>
  <c r="AU26" i="14"/>
  <c r="AY35" i="7" s="1"/>
  <c r="AZ26" i="14"/>
  <c r="BD35" i="7" s="1"/>
  <c r="BW26" i="14"/>
  <c r="BM26" i="14"/>
  <c r="BQ35" i="7" s="1"/>
  <c r="BF26" i="14"/>
  <c r="BJ35" i="7" s="1"/>
  <c r="W26" i="14"/>
  <c r="AA35" i="7" s="1"/>
  <c r="BH26" i="14"/>
  <c r="BL35" i="7" s="1"/>
  <c r="AX26" i="14"/>
  <c r="BB35" i="7" s="1"/>
  <c r="BL26" i="14"/>
  <c r="BP35" i="7" s="1"/>
  <c r="BB26" i="14"/>
  <c r="BF35" i="7" s="1"/>
  <c r="BS26" i="14"/>
  <c r="BW35" i="7" s="1"/>
  <c r="D26" i="14"/>
  <c r="H35" i="7" s="1"/>
  <c r="E26" i="14"/>
  <c r="I35" i="7" s="1"/>
  <c r="D93" i="14"/>
  <c r="E89" i="14" s="1"/>
  <c r="E90" i="14" s="1"/>
  <c r="E91" i="14" s="1"/>
  <c r="C243" i="14"/>
  <c r="C300" i="14"/>
  <c r="D106" i="14"/>
  <c r="E102" i="14" s="1"/>
  <c r="AU216" i="14"/>
  <c r="C245" i="14"/>
  <c r="D241" i="14" s="1"/>
  <c r="D299" i="14" s="1"/>
  <c r="AW213" i="14"/>
  <c r="AV217" i="14" s="1"/>
  <c r="AV214" i="14" s="1"/>
  <c r="D52" i="7" l="1"/>
  <c r="E103" i="14"/>
  <c r="AV213" i="14"/>
  <c r="AU217" i="14" s="1"/>
  <c r="AU214" i="14" s="1"/>
  <c r="AV215" i="14"/>
  <c r="D244" i="14"/>
  <c r="AT216" i="14"/>
  <c r="E104" i="14" l="1"/>
  <c r="E106" i="14"/>
  <c r="F102" i="14" s="1"/>
  <c r="E93" i="14"/>
  <c r="F89" i="14" s="1"/>
  <c r="AU213" i="14"/>
  <c r="AT217" i="14" s="1"/>
  <c r="AT214" i="14" s="1"/>
  <c r="AT213" i="14" s="1"/>
  <c r="AS217" i="14" s="1"/>
  <c r="AU215" i="14"/>
  <c r="D242" i="14"/>
  <c r="D300" i="14" s="1"/>
  <c r="AS216" i="14"/>
  <c r="F90" i="14" l="1"/>
  <c r="F103" i="14"/>
  <c r="F104" i="14" s="1"/>
  <c r="AR216" i="14"/>
  <c r="AS214" i="14"/>
  <c r="AS213" i="14" s="1"/>
  <c r="AR217" i="14" s="1"/>
  <c r="D245" i="14"/>
  <c r="E241" i="14" s="1"/>
  <c r="E299" i="14" s="1"/>
  <c r="AT215" i="14"/>
  <c r="D243" i="14"/>
  <c r="F91" i="14" l="1"/>
  <c r="F93" i="14"/>
  <c r="G89" i="14" s="1"/>
  <c r="B11" i="14" s="1"/>
  <c r="F106" i="14"/>
  <c r="G102" i="14" s="1"/>
  <c r="B8" i="14" s="1"/>
  <c r="E244" i="14"/>
  <c r="AS215" i="14"/>
  <c r="AR214" i="14"/>
  <c r="AR213" i="14" s="1"/>
  <c r="AQ217" i="14" s="1"/>
  <c r="AQ216" i="14"/>
  <c r="AR215" i="14" l="1"/>
  <c r="E242" i="14"/>
  <c r="E300" i="14" s="1"/>
  <c r="AP216" i="14"/>
  <c r="AQ214" i="14"/>
  <c r="AQ213" i="14" s="1"/>
  <c r="AP217" i="14" s="1"/>
  <c r="AQ215" i="14" l="1"/>
  <c r="AP214" i="14"/>
  <c r="AP213" i="14" s="1"/>
  <c r="AO217" i="14" s="1"/>
  <c r="AO216" i="14"/>
  <c r="E245" i="14"/>
  <c r="F241" i="14" s="1"/>
  <c r="F299" i="14" s="1"/>
  <c r="E243" i="14"/>
  <c r="AP215" i="14" l="1"/>
  <c r="F244" i="14"/>
  <c r="AN216" i="14"/>
  <c r="AO214" i="14"/>
  <c r="AO213" i="14" s="1"/>
  <c r="AN217" i="14" s="1"/>
  <c r="AO215" i="14" l="1"/>
  <c r="AN214" i="14"/>
  <c r="AN213" i="14" s="1"/>
  <c r="AM217" i="14" s="1"/>
  <c r="AM216" i="14"/>
  <c r="F242" i="14"/>
  <c r="F243" i="14" l="1"/>
  <c r="F300" i="14"/>
  <c r="AM214" i="14"/>
  <c r="AM213" i="14" s="1"/>
  <c r="AL217" i="14" s="1"/>
  <c r="AL216" i="14"/>
  <c r="F245" i="14"/>
  <c r="AN215" i="14"/>
  <c r="AM215" i="14" l="1"/>
  <c r="AK216" i="14"/>
  <c r="AL214" i="14"/>
  <c r="AL213" i="14" s="1"/>
  <c r="AK217" i="14" s="1"/>
  <c r="AL215" i="14" l="1"/>
  <c r="AJ216" i="14"/>
  <c r="AK214" i="14"/>
  <c r="AK213" i="14" s="1"/>
  <c r="AJ217" i="14" s="1"/>
  <c r="AK215" i="14" l="1"/>
  <c r="AJ214" i="14"/>
  <c r="AJ213" i="14" s="1"/>
  <c r="AI217" i="14" s="1"/>
  <c r="AI216" i="14"/>
  <c r="AJ215" i="14" l="1"/>
  <c r="AI214" i="14"/>
  <c r="AI213" i="14" s="1"/>
  <c r="AH217" i="14" s="1"/>
  <c r="AH216" i="14"/>
  <c r="AG216" i="14" l="1"/>
  <c r="AH214" i="14"/>
  <c r="AH213" i="14" s="1"/>
  <c r="AG217" i="14" s="1"/>
  <c r="AI215" i="14"/>
  <c r="AH215" i="14" l="1"/>
  <c r="AF216" i="14"/>
  <c r="AG214" i="14"/>
  <c r="AG213" i="14" s="1"/>
  <c r="AF217" i="14" s="1"/>
  <c r="AG215" i="14" l="1"/>
  <c r="AF214" i="14"/>
  <c r="AF213" i="14" s="1"/>
  <c r="AE217" i="14" s="1"/>
  <c r="AE216" i="14"/>
  <c r="AF215" i="14" l="1"/>
  <c r="AE214" i="14"/>
  <c r="AE213" i="14" s="1"/>
  <c r="AD217" i="14" s="1"/>
  <c r="AD216" i="14"/>
  <c r="AE215" i="14" l="1"/>
  <c r="AC216" i="14"/>
  <c r="AD214" i="14"/>
  <c r="AD213" i="14" s="1"/>
  <c r="AC217" i="14" s="1"/>
  <c r="AD215" i="14" l="1"/>
  <c r="AB216" i="14"/>
  <c r="AC214" i="14"/>
  <c r="AC213" i="14" s="1"/>
  <c r="AB217" i="14" s="1"/>
  <c r="AC215" i="14" l="1"/>
  <c r="AA216" i="14"/>
  <c r="AB214" i="14"/>
  <c r="AB213" i="14" s="1"/>
  <c r="AA217" i="14" s="1"/>
  <c r="AB215" i="14" l="1"/>
  <c r="Z216" i="14"/>
  <c r="AA214" i="14"/>
  <c r="AA213" i="14" s="1"/>
  <c r="Z217" i="14" s="1"/>
  <c r="AA215" i="14" l="1"/>
  <c r="Y216" i="14"/>
  <c r="Z214" i="14"/>
  <c r="Z213" i="14" s="1"/>
  <c r="Y217" i="14" s="1"/>
  <c r="Z215" i="14" l="1"/>
  <c r="X216" i="14"/>
  <c r="Y214" i="14"/>
  <c r="Y213" i="14" s="1"/>
  <c r="X217" i="14" s="1"/>
  <c r="Y215" i="14" l="1"/>
  <c r="W216" i="14"/>
  <c r="X214" i="14"/>
  <c r="X213" i="14" s="1"/>
  <c r="W217" i="14" s="1"/>
  <c r="X215" i="14" l="1"/>
  <c r="V216" i="14"/>
  <c r="W214" i="14"/>
  <c r="W213" i="14" s="1"/>
  <c r="V217" i="14" s="1"/>
  <c r="W215" i="14" l="1"/>
  <c r="U216" i="14"/>
  <c r="V214" i="14"/>
  <c r="V213" i="14" s="1"/>
  <c r="U217" i="14" s="1"/>
  <c r="V215" i="14" l="1"/>
  <c r="T216" i="14"/>
  <c r="U214" i="14"/>
  <c r="U213" i="14" s="1"/>
  <c r="T217" i="14" s="1"/>
  <c r="U215" i="14" l="1"/>
  <c r="S216" i="14"/>
  <c r="T214" i="14"/>
  <c r="T213" i="14" s="1"/>
  <c r="S217" i="14" s="1"/>
  <c r="T215" i="14" l="1"/>
  <c r="R216" i="14"/>
  <c r="S214" i="14"/>
  <c r="S213" i="14" s="1"/>
  <c r="R217" i="14" s="1"/>
  <c r="S215" i="14" l="1"/>
  <c r="R214" i="14"/>
  <c r="R213" i="14" s="1"/>
  <c r="Q217" i="14" s="1"/>
  <c r="Q216" i="14"/>
  <c r="R215" i="14" l="1"/>
  <c r="Q214" i="14"/>
  <c r="Q213" i="14" s="1"/>
  <c r="P217" i="14" s="1"/>
  <c r="P216" i="14"/>
  <c r="Q215" i="14" l="1"/>
  <c r="P214" i="14"/>
  <c r="P213" i="14" s="1"/>
  <c r="O217" i="14" s="1"/>
  <c r="O216" i="14"/>
  <c r="P215" i="14" l="1"/>
  <c r="O214" i="14"/>
  <c r="O213" i="14" s="1"/>
  <c r="N217" i="14" s="1"/>
  <c r="N216" i="14"/>
  <c r="O215" i="14" l="1"/>
  <c r="M216" i="14"/>
  <c r="N214" i="14"/>
  <c r="N213" i="14" s="1"/>
  <c r="M217" i="14" s="1"/>
  <c r="N215" i="14" l="1"/>
  <c r="M214" i="14"/>
  <c r="M213" i="14" s="1"/>
  <c r="L217" i="14" s="1"/>
  <c r="L216" i="14"/>
  <c r="M215" i="14" l="1"/>
  <c r="L214" i="14"/>
  <c r="L213" i="14" s="1"/>
  <c r="K217" i="14" s="1"/>
  <c r="K216" i="14"/>
  <c r="L215" i="14" l="1"/>
  <c r="J216" i="14"/>
  <c r="K214" i="14"/>
  <c r="K213" i="14" s="1"/>
  <c r="J217" i="14" s="1"/>
  <c r="K215" i="14" l="1"/>
  <c r="J214" i="14"/>
  <c r="J213" i="14" s="1"/>
  <c r="I217" i="14" s="1"/>
  <c r="I216" i="14"/>
  <c r="J215" i="14" l="1"/>
  <c r="H216" i="14"/>
  <c r="I214" i="14"/>
  <c r="I213" i="14" s="1"/>
  <c r="H217" i="14" s="1"/>
  <c r="I215" i="14" l="1"/>
  <c r="H214" i="14"/>
  <c r="H213" i="14" s="1"/>
  <c r="G217" i="14" s="1"/>
  <c r="G216" i="14"/>
  <c r="F216" i="14" l="1"/>
  <c r="G214" i="14"/>
  <c r="G213" i="14" s="1"/>
  <c r="F217" i="14" s="1"/>
  <c r="H215" i="14"/>
  <c r="G215" i="14" l="1"/>
  <c r="E216" i="14"/>
  <c r="F214" i="14"/>
  <c r="F213" i="14" s="1"/>
  <c r="E217" i="14" s="1"/>
  <c r="F215" i="14" l="1"/>
  <c r="E214" i="14"/>
  <c r="E213" i="14" s="1"/>
  <c r="D217" i="14" s="1"/>
  <c r="D216" i="14"/>
  <c r="E215" i="14" l="1"/>
  <c r="D214" i="14"/>
  <c r="D213" i="14" s="1"/>
  <c r="C217" i="14" s="1"/>
  <c r="C216" i="14"/>
  <c r="C214" i="14" l="1"/>
  <c r="C213" i="14" s="1"/>
  <c r="D215" i="14"/>
  <c r="C215" i="14" l="1"/>
  <c r="D80" i="2" l="1"/>
  <c r="E80" i="2"/>
  <c r="F80" i="2"/>
  <c r="C80" i="2"/>
  <c r="H112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3" i="2"/>
  <c r="H214" i="2"/>
  <c r="H216" i="2"/>
  <c r="H217" i="2"/>
  <c r="H218" i="2"/>
  <c r="H219" i="2"/>
  <c r="H220" i="2"/>
  <c r="H221" i="2"/>
  <c r="H223" i="2"/>
  <c r="H224" i="2"/>
  <c r="H225" i="2"/>
  <c r="H226" i="2"/>
  <c r="H227" i="2"/>
  <c r="H228" i="2"/>
  <c r="H229" i="2"/>
  <c r="H230" i="2"/>
  <c r="H231" i="2"/>
  <c r="H232" i="2"/>
  <c r="B231" i="14" s="1"/>
  <c r="G241" i="14" s="1"/>
  <c r="H233" i="2"/>
  <c r="B232" i="14" s="1"/>
  <c r="G251" i="14" s="1"/>
  <c r="H234" i="2"/>
  <c r="B233" i="14" s="1"/>
  <c r="G261" i="14" s="1"/>
  <c r="H235" i="2"/>
  <c r="B234" i="14" s="1"/>
  <c r="H236" i="2"/>
  <c r="B235" i="14" s="1"/>
  <c r="H237" i="2"/>
  <c r="B236" i="14" s="1"/>
  <c r="G291" i="14" s="1"/>
  <c r="H238" i="2"/>
  <c r="H94" i="2"/>
  <c r="H14" i="16"/>
  <c r="G271" i="14" l="1"/>
  <c r="E236" i="14"/>
  <c r="G281" i="14"/>
  <c r="L103" i="2"/>
  <c r="L102" i="2"/>
  <c r="F28" i="15"/>
  <c r="F43" i="15"/>
  <c r="F58" i="15"/>
  <c r="F14" i="15"/>
  <c r="F22" i="17"/>
  <c r="G299" i="14" l="1"/>
  <c r="B225" i="14"/>
  <c r="B12" i="14" s="1"/>
  <c r="H23" i="17"/>
  <c r="E52" i="7"/>
  <c r="D72" i="18"/>
  <c r="E73" i="18" s="1"/>
  <c r="D64" i="18"/>
  <c r="D57" i="18"/>
  <c r="H73" i="2"/>
  <c r="G73" i="2"/>
  <c r="F73" i="2"/>
  <c r="E73" i="2"/>
  <c r="D49" i="18"/>
  <c r="D41" i="18"/>
  <c r="E42" i="18" s="1"/>
  <c r="D33" i="18"/>
  <c r="E34" i="18" s="1"/>
  <c r="D25" i="18"/>
  <c r="E26" i="18" s="1"/>
  <c r="F26" i="18" s="1"/>
  <c r="G26" i="18" s="1"/>
  <c r="H26" i="18" s="1"/>
  <c r="I26" i="18" s="1"/>
  <c r="J26" i="18" s="1"/>
  <c r="D17" i="18"/>
  <c r="E18" i="18" s="1"/>
  <c r="E20" i="18" s="1"/>
  <c r="C253" i="2"/>
  <c r="D273" i="2" s="1"/>
  <c r="F105" i="19"/>
  <c r="F104" i="19"/>
  <c r="G103" i="19"/>
  <c r="H103" i="19" s="1"/>
  <c r="I103" i="19" s="1"/>
  <c r="J103" i="19" s="1"/>
  <c r="K103" i="19" s="1"/>
  <c r="L103" i="19" s="1"/>
  <c r="M103" i="19" s="1"/>
  <c r="N103" i="19" s="1"/>
  <c r="O103" i="19" s="1"/>
  <c r="P103" i="19" s="1"/>
  <c r="Q103" i="19" s="1"/>
  <c r="R103" i="19" s="1"/>
  <c r="S103" i="19" s="1"/>
  <c r="T103" i="19" s="1"/>
  <c r="U103" i="19" s="1"/>
  <c r="V103" i="19" s="1"/>
  <c r="W103" i="19" s="1"/>
  <c r="X103" i="19" s="1"/>
  <c r="Y103" i="19" s="1"/>
  <c r="Z103" i="19" s="1"/>
  <c r="AA103" i="19" s="1"/>
  <c r="AB103" i="19" s="1"/>
  <c r="AC103" i="19" s="1"/>
  <c r="AD103" i="19" s="1"/>
  <c r="AE103" i="19" s="1"/>
  <c r="AF103" i="19" s="1"/>
  <c r="AG103" i="19" s="1"/>
  <c r="AH103" i="19" s="1"/>
  <c r="AI103" i="19" s="1"/>
  <c r="AJ103" i="19" s="1"/>
  <c r="AK103" i="19" s="1"/>
  <c r="AL103" i="19" s="1"/>
  <c r="AM103" i="19" s="1"/>
  <c r="AN103" i="19" s="1"/>
  <c r="AO103" i="19" s="1"/>
  <c r="AP103" i="19" s="1"/>
  <c r="AQ103" i="19" s="1"/>
  <c r="AR103" i="19" s="1"/>
  <c r="AS103" i="19" s="1"/>
  <c r="AT103" i="19" s="1"/>
  <c r="AU103" i="19" s="1"/>
  <c r="AV103" i="19" s="1"/>
  <c r="AW103" i="19" s="1"/>
  <c r="AX103" i="19" s="1"/>
  <c r="AY103" i="19" s="1"/>
  <c r="AZ103" i="19" s="1"/>
  <c r="BA103" i="19" s="1"/>
  <c r="BB103" i="19" s="1"/>
  <c r="BC103" i="19" s="1"/>
  <c r="BD103" i="19" s="1"/>
  <c r="BE103" i="19" s="1"/>
  <c r="BC91" i="19"/>
  <c r="I79" i="19"/>
  <c r="J79" i="19" s="1"/>
  <c r="K79" i="19" s="1"/>
  <c r="L79" i="19" s="1"/>
  <c r="M79" i="19" s="1"/>
  <c r="N79" i="19" s="1"/>
  <c r="O79" i="19" s="1"/>
  <c r="P79" i="19" s="1"/>
  <c r="Q79" i="19" s="1"/>
  <c r="R79" i="19" s="1"/>
  <c r="S79" i="19" s="1"/>
  <c r="T79" i="19" s="1"/>
  <c r="U79" i="19" s="1"/>
  <c r="V79" i="19" s="1"/>
  <c r="W79" i="19" s="1"/>
  <c r="X79" i="19" s="1"/>
  <c r="Y79" i="19" s="1"/>
  <c r="Z79" i="19" s="1"/>
  <c r="AA79" i="19" s="1"/>
  <c r="AB79" i="19" s="1"/>
  <c r="AC79" i="19" s="1"/>
  <c r="AD79" i="19" s="1"/>
  <c r="AE79" i="19" s="1"/>
  <c r="AF79" i="19" s="1"/>
  <c r="AG79" i="19" s="1"/>
  <c r="AH79" i="19" s="1"/>
  <c r="AI79" i="19" s="1"/>
  <c r="AJ79" i="19" s="1"/>
  <c r="AK79" i="19" s="1"/>
  <c r="AL79" i="19" s="1"/>
  <c r="AM79" i="19" s="1"/>
  <c r="AN79" i="19" s="1"/>
  <c r="AO79" i="19" s="1"/>
  <c r="AP79" i="19" s="1"/>
  <c r="AQ79" i="19" s="1"/>
  <c r="AR79" i="19" s="1"/>
  <c r="AS79" i="19" s="1"/>
  <c r="AT79" i="19" s="1"/>
  <c r="AU79" i="19" s="1"/>
  <c r="AV79" i="19" s="1"/>
  <c r="AW79" i="19" s="1"/>
  <c r="AX79" i="19" s="1"/>
  <c r="AY79" i="19" s="1"/>
  <c r="AZ79" i="19" s="1"/>
  <c r="BA79" i="19" s="1"/>
  <c r="BB79" i="19" s="1"/>
  <c r="BC79" i="19" s="1"/>
  <c r="BD79" i="19" s="1"/>
  <c r="BE79" i="19" s="1"/>
  <c r="I74" i="19"/>
  <c r="D74" i="19" s="1"/>
  <c r="H93" i="19" s="1"/>
  <c r="I93" i="19" s="1"/>
  <c r="J93" i="19" s="1"/>
  <c r="K93" i="19" s="1"/>
  <c r="L93" i="19" s="1"/>
  <c r="M93" i="19" s="1"/>
  <c r="N93" i="19" s="1"/>
  <c r="O93" i="19" s="1"/>
  <c r="P93" i="19" s="1"/>
  <c r="Q93" i="19" s="1"/>
  <c r="R93" i="19" s="1"/>
  <c r="S93" i="19" s="1"/>
  <c r="T93" i="19" s="1"/>
  <c r="U93" i="19" s="1"/>
  <c r="V93" i="19" s="1"/>
  <c r="W93" i="19" s="1"/>
  <c r="X93" i="19" s="1"/>
  <c r="Y93" i="19" s="1"/>
  <c r="Z93" i="19" s="1"/>
  <c r="AA93" i="19" s="1"/>
  <c r="AB93" i="19" s="1"/>
  <c r="AC93" i="19" s="1"/>
  <c r="AD93" i="19" s="1"/>
  <c r="AE93" i="19" s="1"/>
  <c r="AF93" i="19" s="1"/>
  <c r="AG93" i="19" s="1"/>
  <c r="AH93" i="19" s="1"/>
  <c r="AI93" i="19" s="1"/>
  <c r="AJ93" i="19" s="1"/>
  <c r="AK93" i="19" s="1"/>
  <c r="AL93" i="19" s="1"/>
  <c r="AM93" i="19" s="1"/>
  <c r="AN93" i="19" s="1"/>
  <c r="AO93" i="19" s="1"/>
  <c r="AP93" i="19" s="1"/>
  <c r="AQ93" i="19" s="1"/>
  <c r="AR93" i="19" s="1"/>
  <c r="AS93" i="19" s="1"/>
  <c r="AT93" i="19" s="1"/>
  <c r="AU93" i="19" s="1"/>
  <c r="AV93" i="19" s="1"/>
  <c r="AW93" i="19" s="1"/>
  <c r="AX93" i="19" s="1"/>
  <c r="AY93" i="19" s="1"/>
  <c r="AZ93" i="19" s="1"/>
  <c r="BA93" i="19" s="1"/>
  <c r="BB93" i="19" s="1"/>
  <c r="BC93" i="19" s="1"/>
  <c r="BD93" i="19" s="1"/>
  <c r="E68" i="19"/>
  <c r="I67" i="19"/>
  <c r="J67" i="19" s="1"/>
  <c r="K67" i="19" s="1"/>
  <c r="L67" i="19" s="1"/>
  <c r="M67" i="19" s="1"/>
  <c r="N67" i="19" s="1"/>
  <c r="C51" i="19"/>
  <c r="C57" i="19" s="1"/>
  <c r="G54" i="19"/>
  <c r="G60" i="19" s="1"/>
  <c r="F54" i="19"/>
  <c r="F60" i="19" s="1"/>
  <c r="E54" i="19"/>
  <c r="E60" i="19" s="1"/>
  <c r="D54" i="19"/>
  <c r="D60" i="19" s="1"/>
  <c r="C60" i="19"/>
  <c r="BC45" i="19"/>
  <c r="I32" i="19"/>
  <c r="J32" i="19" s="1"/>
  <c r="K32" i="19" s="1"/>
  <c r="L32" i="19" s="1"/>
  <c r="M32" i="19" s="1"/>
  <c r="N32" i="19" s="1"/>
  <c r="O32" i="19" s="1"/>
  <c r="P32" i="19" s="1"/>
  <c r="Q32" i="19" s="1"/>
  <c r="R32" i="19" s="1"/>
  <c r="S32" i="19" s="1"/>
  <c r="T32" i="19" s="1"/>
  <c r="U32" i="19" s="1"/>
  <c r="V32" i="19" s="1"/>
  <c r="W32" i="19" s="1"/>
  <c r="X32" i="19" s="1"/>
  <c r="Y32" i="19" s="1"/>
  <c r="Z32" i="19" s="1"/>
  <c r="AA32" i="19" s="1"/>
  <c r="AB32" i="19" s="1"/>
  <c r="AC32" i="19" s="1"/>
  <c r="AD32" i="19" s="1"/>
  <c r="AE32" i="19" s="1"/>
  <c r="AF32" i="19" s="1"/>
  <c r="AG32" i="19" s="1"/>
  <c r="AH32" i="19" s="1"/>
  <c r="AI32" i="19" s="1"/>
  <c r="AJ32" i="19" s="1"/>
  <c r="AK32" i="19" s="1"/>
  <c r="AL32" i="19" s="1"/>
  <c r="AM32" i="19" s="1"/>
  <c r="AN32" i="19" s="1"/>
  <c r="AO32" i="19" s="1"/>
  <c r="AP32" i="19" s="1"/>
  <c r="AQ32" i="19" s="1"/>
  <c r="AR32" i="19" s="1"/>
  <c r="AS32" i="19" s="1"/>
  <c r="AT32" i="19" s="1"/>
  <c r="AU32" i="19" s="1"/>
  <c r="AV32" i="19" s="1"/>
  <c r="AW32" i="19" s="1"/>
  <c r="AX32" i="19" s="1"/>
  <c r="AY32" i="19" s="1"/>
  <c r="AZ32" i="19" s="1"/>
  <c r="BA32" i="19" s="1"/>
  <c r="BB32" i="19" s="1"/>
  <c r="BC32" i="19" s="1"/>
  <c r="BD32" i="19" s="1"/>
  <c r="BE32" i="19" s="1"/>
  <c r="I27" i="19"/>
  <c r="J27" i="19" s="1"/>
  <c r="K27" i="19" s="1"/>
  <c r="H21" i="19"/>
  <c r="I20" i="19"/>
  <c r="J20" i="19" s="1"/>
  <c r="K20" i="19" s="1"/>
  <c r="L20" i="19" s="1"/>
  <c r="M20" i="19" s="1"/>
  <c r="N20" i="19" s="1"/>
  <c r="O20" i="19" s="1"/>
  <c r="P20" i="19" s="1"/>
  <c r="Q20" i="19" s="1"/>
  <c r="R20" i="19" s="1"/>
  <c r="S20" i="19" s="1"/>
  <c r="T20" i="19" s="1"/>
  <c r="U20" i="19" s="1"/>
  <c r="V20" i="19" s="1"/>
  <c r="W20" i="19" s="1"/>
  <c r="X20" i="19" s="1"/>
  <c r="Y20" i="19" s="1"/>
  <c r="Z20" i="19" s="1"/>
  <c r="AA20" i="19" s="1"/>
  <c r="AB20" i="19" s="1"/>
  <c r="AC20" i="19" s="1"/>
  <c r="AD20" i="19" s="1"/>
  <c r="AE20" i="19" s="1"/>
  <c r="AF20" i="19" s="1"/>
  <c r="AG20" i="19" s="1"/>
  <c r="AH20" i="19" s="1"/>
  <c r="AI20" i="19" s="1"/>
  <c r="AJ20" i="19" s="1"/>
  <c r="AK20" i="19" s="1"/>
  <c r="AL20" i="19" s="1"/>
  <c r="AM20" i="19" s="1"/>
  <c r="AN20" i="19" s="1"/>
  <c r="AO20" i="19" s="1"/>
  <c r="AP20" i="19" s="1"/>
  <c r="AQ20" i="19" s="1"/>
  <c r="AR20" i="19" s="1"/>
  <c r="AS20" i="19" s="1"/>
  <c r="AT20" i="19" s="1"/>
  <c r="AU20" i="19" s="1"/>
  <c r="AV20" i="19" s="1"/>
  <c r="AW20" i="19" s="1"/>
  <c r="AX20" i="19" s="1"/>
  <c r="AY20" i="19" s="1"/>
  <c r="AZ20" i="19" s="1"/>
  <c r="BA20" i="19" s="1"/>
  <c r="BB20" i="19" s="1"/>
  <c r="BC20" i="19" s="1"/>
  <c r="BD20" i="19" s="1"/>
  <c r="BE20" i="19" s="1"/>
  <c r="C9" i="19"/>
  <c r="G12" i="19"/>
  <c r="E12" i="19"/>
  <c r="D12" i="19"/>
  <c r="C12" i="19"/>
  <c r="C3" i="19"/>
  <c r="B531" i="8"/>
  <c r="D531" i="8" s="1"/>
  <c r="D519" i="8"/>
  <c r="E519" i="8" s="1"/>
  <c r="F519" i="8" s="1"/>
  <c r="G519" i="8" s="1"/>
  <c r="H519" i="8" s="1"/>
  <c r="I519" i="8" s="1"/>
  <c r="J519" i="8" s="1"/>
  <c r="K519" i="8" s="1"/>
  <c r="L519" i="8" s="1"/>
  <c r="M519" i="8" s="1"/>
  <c r="N519" i="8" s="1"/>
  <c r="O519" i="8" s="1"/>
  <c r="P519" i="8" s="1"/>
  <c r="Q519" i="8" s="1"/>
  <c r="R519" i="8" s="1"/>
  <c r="S519" i="8" s="1"/>
  <c r="T519" i="8" s="1"/>
  <c r="U519" i="8" s="1"/>
  <c r="V519" i="8" s="1"/>
  <c r="W519" i="8" s="1"/>
  <c r="X519" i="8" s="1"/>
  <c r="Y519" i="8" s="1"/>
  <c r="Z519" i="8" s="1"/>
  <c r="AA519" i="8" s="1"/>
  <c r="AB519" i="8" s="1"/>
  <c r="AC519" i="8" s="1"/>
  <c r="AD519" i="8" s="1"/>
  <c r="AE519" i="8" s="1"/>
  <c r="AF519" i="8" s="1"/>
  <c r="AG519" i="8" s="1"/>
  <c r="AH519" i="8" s="1"/>
  <c r="AI519" i="8" s="1"/>
  <c r="AJ519" i="8" s="1"/>
  <c r="AK519" i="8" s="1"/>
  <c r="AL519" i="8" s="1"/>
  <c r="AM519" i="8" s="1"/>
  <c r="AN519" i="8" s="1"/>
  <c r="AO519" i="8" s="1"/>
  <c r="AP519" i="8" s="1"/>
  <c r="AQ519" i="8" s="1"/>
  <c r="AR519" i="8" s="1"/>
  <c r="AS519" i="8" s="1"/>
  <c r="AT519" i="8" s="1"/>
  <c r="AU519" i="8" s="1"/>
  <c r="AV519" i="8" s="1"/>
  <c r="AW519" i="8" s="1"/>
  <c r="AX519" i="8" s="1"/>
  <c r="AY519" i="8" s="1"/>
  <c r="AZ519" i="8" s="1"/>
  <c r="BA519" i="8" s="1"/>
  <c r="BB519" i="8" s="1"/>
  <c r="BC519" i="8" s="1"/>
  <c r="BD519" i="8" s="1"/>
  <c r="BE519" i="8" s="1"/>
  <c r="BF519" i="8" s="1"/>
  <c r="BG519" i="8" s="1"/>
  <c r="BH519" i="8" s="1"/>
  <c r="BI519" i="8" s="1"/>
  <c r="B485" i="8"/>
  <c r="D485" i="8" s="1"/>
  <c r="D473" i="8"/>
  <c r="E473" i="8" s="1"/>
  <c r="F473" i="8" s="1"/>
  <c r="G473" i="8" s="1"/>
  <c r="H473" i="8" s="1"/>
  <c r="I473" i="8" s="1"/>
  <c r="J473" i="8" s="1"/>
  <c r="K473" i="8" s="1"/>
  <c r="L473" i="8" s="1"/>
  <c r="M473" i="8" s="1"/>
  <c r="N473" i="8" s="1"/>
  <c r="O473" i="8" s="1"/>
  <c r="P473" i="8" s="1"/>
  <c r="Q473" i="8" s="1"/>
  <c r="R473" i="8" s="1"/>
  <c r="S473" i="8" s="1"/>
  <c r="T473" i="8" s="1"/>
  <c r="U473" i="8" s="1"/>
  <c r="V473" i="8" s="1"/>
  <c r="W473" i="8" s="1"/>
  <c r="X473" i="8" s="1"/>
  <c r="Y473" i="8" s="1"/>
  <c r="Z473" i="8" s="1"/>
  <c r="AA473" i="8" s="1"/>
  <c r="AB473" i="8" s="1"/>
  <c r="AC473" i="8" s="1"/>
  <c r="AD473" i="8" s="1"/>
  <c r="AE473" i="8" s="1"/>
  <c r="AF473" i="8" s="1"/>
  <c r="AG473" i="8" s="1"/>
  <c r="AH473" i="8" s="1"/>
  <c r="AI473" i="8" s="1"/>
  <c r="AJ473" i="8" s="1"/>
  <c r="AK473" i="8" s="1"/>
  <c r="AL473" i="8" s="1"/>
  <c r="AM473" i="8" s="1"/>
  <c r="AN473" i="8" s="1"/>
  <c r="AO473" i="8" s="1"/>
  <c r="AP473" i="8" s="1"/>
  <c r="AQ473" i="8" s="1"/>
  <c r="AR473" i="8" s="1"/>
  <c r="AS473" i="8" s="1"/>
  <c r="AT473" i="8" s="1"/>
  <c r="AU473" i="8" s="1"/>
  <c r="AV473" i="8" s="1"/>
  <c r="AW473" i="8" s="1"/>
  <c r="AX473" i="8" s="1"/>
  <c r="AY473" i="8" s="1"/>
  <c r="AZ473" i="8" s="1"/>
  <c r="BA473" i="8" s="1"/>
  <c r="BB473" i="8" s="1"/>
  <c r="BC473" i="8" s="1"/>
  <c r="BD473" i="8" s="1"/>
  <c r="BE473" i="8" s="1"/>
  <c r="BF473" i="8" s="1"/>
  <c r="BG473" i="8" s="1"/>
  <c r="BH473" i="8" s="1"/>
  <c r="BI473" i="8" s="1"/>
  <c r="B439" i="8"/>
  <c r="D439" i="8" s="1"/>
  <c r="D427" i="8"/>
  <c r="E427" i="8" s="1"/>
  <c r="F427" i="8" s="1"/>
  <c r="G427" i="8" s="1"/>
  <c r="H427" i="8" s="1"/>
  <c r="I427" i="8" s="1"/>
  <c r="J427" i="8" s="1"/>
  <c r="K427" i="8" s="1"/>
  <c r="L427" i="8" s="1"/>
  <c r="M427" i="8" s="1"/>
  <c r="N427" i="8" s="1"/>
  <c r="O427" i="8" s="1"/>
  <c r="P427" i="8" s="1"/>
  <c r="Q427" i="8" s="1"/>
  <c r="R427" i="8" s="1"/>
  <c r="S427" i="8" s="1"/>
  <c r="T427" i="8" s="1"/>
  <c r="U427" i="8" s="1"/>
  <c r="V427" i="8" s="1"/>
  <c r="W427" i="8" s="1"/>
  <c r="X427" i="8" s="1"/>
  <c r="Y427" i="8" s="1"/>
  <c r="Z427" i="8" s="1"/>
  <c r="AA427" i="8" s="1"/>
  <c r="AB427" i="8" s="1"/>
  <c r="AC427" i="8" s="1"/>
  <c r="AD427" i="8" s="1"/>
  <c r="AE427" i="8" s="1"/>
  <c r="AF427" i="8" s="1"/>
  <c r="AG427" i="8" s="1"/>
  <c r="AH427" i="8" s="1"/>
  <c r="AI427" i="8" s="1"/>
  <c r="AJ427" i="8" s="1"/>
  <c r="AK427" i="8" s="1"/>
  <c r="AL427" i="8" s="1"/>
  <c r="AM427" i="8" s="1"/>
  <c r="AN427" i="8" s="1"/>
  <c r="AO427" i="8" s="1"/>
  <c r="AP427" i="8" s="1"/>
  <c r="AQ427" i="8" s="1"/>
  <c r="AR427" i="8" s="1"/>
  <c r="AS427" i="8" s="1"/>
  <c r="AT427" i="8" s="1"/>
  <c r="AU427" i="8" s="1"/>
  <c r="AV427" i="8" s="1"/>
  <c r="AW427" i="8" s="1"/>
  <c r="AX427" i="8" s="1"/>
  <c r="AY427" i="8" s="1"/>
  <c r="AZ427" i="8" s="1"/>
  <c r="BA427" i="8" s="1"/>
  <c r="BB427" i="8" s="1"/>
  <c r="BC427" i="8" s="1"/>
  <c r="BD427" i="8" s="1"/>
  <c r="BE427" i="8" s="1"/>
  <c r="BF427" i="8" s="1"/>
  <c r="BG427" i="8" s="1"/>
  <c r="BH427" i="8" s="1"/>
  <c r="BI427" i="8" s="1"/>
  <c r="B393" i="8"/>
  <c r="D393" i="8" s="1"/>
  <c r="D381" i="8"/>
  <c r="E381" i="8" s="1"/>
  <c r="F381" i="8" s="1"/>
  <c r="G381" i="8" s="1"/>
  <c r="H381" i="8" s="1"/>
  <c r="I381" i="8" s="1"/>
  <c r="J381" i="8" s="1"/>
  <c r="K381" i="8" s="1"/>
  <c r="L381" i="8" s="1"/>
  <c r="M381" i="8" s="1"/>
  <c r="N381" i="8" s="1"/>
  <c r="O381" i="8" s="1"/>
  <c r="P381" i="8" s="1"/>
  <c r="Q381" i="8" s="1"/>
  <c r="R381" i="8" s="1"/>
  <c r="S381" i="8" s="1"/>
  <c r="T381" i="8" s="1"/>
  <c r="U381" i="8" s="1"/>
  <c r="V381" i="8" s="1"/>
  <c r="W381" i="8" s="1"/>
  <c r="X381" i="8" s="1"/>
  <c r="Y381" i="8" s="1"/>
  <c r="Z381" i="8" s="1"/>
  <c r="AA381" i="8" s="1"/>
  <c r="AB381" i="8" s="1"/>
  <c r="AC381" i="8" s="1"/>
  <c r="AD381" i="8" s="1"/>
  <c r="AE381" i="8" s="1"/>
  <c r="AF381" i="8" s="1"/>
  <c r="AG381" i="8" s="1"/>
  <c r="AH381" i="8" s="1"/>
  <c r="AI381" i="8" s="1"/>
  <c r="AJ381" i="8" s="1"/>
  <c r="AK381" i="8" s="1"/>
  <c r="AL381" i="8" s="1"/>
  <c r="AM381" i="8" s="1"/>
  <c r="AN381" i="8" s="1"/>
  <c r="AO381" i="8" s="1"/>
  <c r="AP381" i="8" s="1"/>
  <c r="AQ381" i="8" s="1"/>
  <c r="AR381" i="8" s="1"/>
  <c r="AS381" i="8" s="1"/>
  <c r="AT381" i="8" s="1"/>
  <c r="AU381" i="8" s="1"/>
  <c r="AV381" i="8" s="1"/>
  <c r="AW381" i="8" s="1"/>
  <c r="AX381" i="8" s="1"/>
  <c r="AY381" i="8" s="1"/>
  <c r="AZ381" i="8" s="1"/>
  <c r="BA381" i="8" s="1"/>
  <c r="BB381" i="8" s="1"/>
  <c r="BC381" i="8" s="1"/>
  <c r="BD381" i="8" s="1"/>
  <c r="BE381" i="8" s="1"/>
  <c r="BF381" i="8" s="1"/>
  <c r="BG381" i="8" s="1"/>
  <c r="BH381" i="8" s="1"/>
  <c r="BI381" i="8" s="1"/>
  <c r="B347" i="8"/>
  <c r="D347" i="8" s="1"/>
  <c r="D335" i="8"/>
  <c r="E335" i="8" s="1"/>
  <c r="F335" i="8" s="1"/>
  <c r="G335" i="8" s="1"/>
  <c r="H335" i="8" s="1"/>
  <c r="I335" i="8" s="1"/>
  <c r="J335" i="8" s="1"/>
  <c r="K335" i="8" s="1"/>
  <c r="L335" i="8" s="1"/>
  <c r="M335" i="8" s="1"/>
  <c r="N335" i="8" s="1"/>
  <c r="O335" i="8" s="1"/>
  <c r="P335" i="8" s="1"/>
  <c r="Q335" i="8" s="1"/>
  <c r="R335" i="8" s="1"/>
  <c r="S335" i="8" s="1"/>
  <c r="T335" i="8" s="1"/>
  <c r="U335" i="8" s="1"/>
  <c r="V335" i="8" s="1"/>
  <c r="W335" i="8" s="1"/>
  <c r="X335" i="8" s="1"/>
  <c r="Y335" i="8" s="1"/>
  <c r="Z335" i="8" s="1"/>
  <c r="AA335" i="8" s="1"/>
  <c r="AB335" i="8" s="1"/>
  <c r="AC335" i="8" s="1"/>
  <c r="AD335" i="8" s="1"/>
  <c r="AE335" i="8" s="1"/>
  <c r="AF335" i="8" s="1"/>
  <c r="AG335" i="8" s="1"/>
  <c r="AH335" i="8" s="1"/>
  <c r="AI335" i="8" s="1"/>
  <c r="AJ335" i="8" s="1"/>
  <c r="AK335" i="8" s="1"/>
  <c r="AL335" i="8" s="1"/>
  <c r="AM335" i="8" s="1"/>
  <c r="AN335" i="8" s="1"/>
  <c r="AO335" i="8" s="1"/>
  <c r="AP335" i="8" s="1"/>
  <c r="AQ335" i="8" s="1"/>
  <c r="AR335" i="8" s="1"/>
  <c r="AS335" i="8" s="1"/>
  <c r="AT335" i="8" s="1"/>
  <c r="AU335" i="8" s="1"/>
  <c r="AV335" i="8" s="1"/>
  <c r="AW335" i="8" s="1"/>
  <c r="AX335" i="8" s="1"/>
  <c r="AY335" i="8" s="1"/>
  <c r="AZ335" i="8" s="1"/>
  <c r="BA335" i="8" s="1"/>
  <c r="BB335" i="8" s="1"/>
  <c r="BC335" i="8" s="1"/>
  <c r="BD335" i="8" s="1"/>
  <c r="BE335" i="8" s="1"/>
  <c r="BF335" i="8" s="1"/>
  <c r="BG335" i="8" s="1"/>
  <c r="BH335" i="8" s="1"/>
  <c r="BI335" i="8" s="1"/>
  <c r="B301" i="8"/>
  <c r="D301" i="8" s="1"/>
  <c r="D289" i="8"/>
  <c r="E289" i="8" s="1"/>
  <c r="F289" i="8" s="1"/>
  <c r="G289" i="8" s="1"/>
  <c r="H289" i="8" s="1"/>
  <c r="I289" i="8" s="1"/>
  <c r="J289" i="8" s="1"/>
  <c r="K289" i="8" s="1"/>
  <c r="L289" i="8" s="1"/>
  <c r="M289" i="8" s="1"/>
  <c r="N289" i="8" s="1"/>
  <c r="O289" i="8" s="1"/>
  <c r="P289" i="8" s="1"/>
  <c r="Q289" i="8" s="1"/>
  <c r="R289" i="8" s="1"/>
  <c r="S289" i="8" s="1"/>
  <c r="T289" i="8" s="1"/>
  <c r="U289" i="8" s="1"/>
  <c r="V289" i="8" s="1"/>
  <c r="W289" i="8" s="1"/>
  <c r="X289" i="8" s="1"/>
  <c r="Y289" i="8" s="1"/>
  <c r="Z289" i="8" s="1"/>
  <c r="AA289" i="8" s="1"/>
  <c r="AB289" i="8" s="1"/>
  <c r="AC289" i="8" s="1"/>
  <c r="AD289" i="8" s="1"/>
  <c r="AE289" i="8" s="1"/>
  <c r="AF289" i="8" s="1"/>
  <c r="AG289" i="8" s="1"/>
  <c r="AH289" i="8" s="1"/>
  <c r="AI289" i="8" s="1"/>
  <c r="AJ289" i="8" s="1"/>
  <c r="AK289" i="8" s="1"/>
  <c r="AL289" i="8" s="1"/>
  <c r="AM289" i="8" s="1"/>
  <c r="AN289" i="8" s="1"/>
  <c r="AO289" i="8" s="1"/>
  <c r="AP289" i="8" s="1"/>
  <c r="AQ289" i="8" s="1"/>
  <c r="AR289" i="8" s="1"/>
  <c r="AS289" i="8" s="1"/>
  <c r="AT289" i="8" s="1"/>
  <c r="AU289" i="8" s="1"/>
  <c r="AV289" i="8" s="1"/>
  <c r="AW289" i="8" s="1"/>
  <c r="AX289" i="8" s="1"/>
  <c r="AY289" i="8" s="1"/>
  <c r="AZ289" i="8" s="1"/>
  <c r="BA289" i="8" s="1"/>
  <c r="BB289" i="8" s="1"/>
  <c r="BC289" i="8" s="1"/>
  <c r="BD289" i="8" s="1"/>
  <c r="BE289" i="8" s="1"/>
  <c r="BF289" i="8" s="1"/>
  <c r="BG289" i="8" s="1"/>
  <c r="BH289" i="8" s="1"/>
  <c r="BI289" i="8" s="1"/>
  <c r="B256" i="8"/>
  <c r="D256" i="8" s="1"/>
  <c r="D244" i="8"/>
  <c r="E244" i="8" s="1"/>
  <c r="F244" i="8" s="1"/>
  <c r="G244" i="8" s="1"/>
  <c r="H244" i="8" s="1"/>
  <c r="I244" i="8" s="1"/>
  <c r="J244" i="8" s="1"/>
  <c r="K244" i="8" s="1"/>
  <c r="L244" i="8" s="1"/>
  <c r="M244" i="8" s="1"/>
  <c r="N244" i="8" s="1"/>
  <c r="O244" i="8" s="1"/>
  <c r="P244" i="8" s="1"/>
  <c r="Q244" i="8" s="1"/>
  <c r="R244" i="8" s="1"/>
  <c r="S244" i="8" s="1"/>
  <c r="T244" i="8" s="1"/>
  <c r="U244" i="8" s="1"/>
  <c r="V244" i="8" s="1"/>
  <c r="W244" i="8" s="1"/>
  <c r="X244" i="8" s="1"/>
  <c r="Y244" i="8" s="1"/>
  <c r="Z244" i="8" s="1"/>
  <c r="AA244" i="8" s="1"/>
  <c r="AB244" i="8" s="1"/>
  <c r="AC244" i="8" s="1"/>
  <c r="AD244" i="8" s="1"/>
  <c r="AE244" i="8" s="1"/>
  <c r="AF244" i="8" s="1"/>
  <c r="AG244" i="8" s="1"/>
  <c r="AH244" i="8" s="1"/>
  <c r="AI244" i="8" s="1"/>
  <c r="AJ244" i="8" s="1"/>
  <c r="AK244" i="8" s="1"/>
  <c r="AL244" i="8" s="1"/>
  <c r="AM244" i="8" s="1"/>
  <c r="AN244" i="8" s="1"/>
  <c r="AO244" i="8" s="1"/>
  <c r="AP244" i="8" s="1"/>
  <c r="AQ244" i="8" s="1"/>
  <c r="AR244" i="8" s="1"/>
  <c r="AS244" i="8" s="1"/>
  <c r="AT244" i="8" s="1"/>
  <c r="AU244" i="8" s="1"/>
  <c r="AV244" i="8" s="1"/>
  <c r="AW244" i="8" s="1"/>
  <c r="AX244" i="8" s="1"/>
  <c r="AY244" i="8" s="1"/>
  <c r="AZ244" i="8" s="1"/>
  <c r="BA244" i="8" s="1"/>
  <c r="BB244" i="8" s="1"/>
  <c r="BC244" i="8" s="1"/>
  <c r="BD244" i="8" s="1"/>
  <c r="BE244" i="8" s="1"/>
  <c r="BF244" i="8" s="1"/>
  <c r="BG244" i="8" s="1"/>
  <c r="BH244" i="8" s="1"/>
  <c r="BI244" i="8" s="1"/>
  <c r="B210" i="8"/>
  <c r="D210" i="8" s="1"/>
  <c r="D198" i="8"/>
  <c r="E198" i="8" s="1"/>
  <c r="F198" i="8" s="1"/>
  <c r="G198" i="8" s="1"/>
  <c r="H198" i="8" s="1"/>
  <c r="I198" i="8" s="1"/>
  <c r="J198" i="8" s="1"/>
  <c r="K198" i="8" s="1"/>
  <c r="L198" i="8" s="1"/>
  <c r="M198" i="8" s="1"/>
  <c r="N198" i="8" s="1"/>
  <c r="O198" i="8" s="1"/>
  <c r="P198" i="8" s="1"/>
  <c r="Q198" i="8" s="1"/>
  <c r="R198" i="8" s="1"/>
  <c r="S198" i="8" s="1"/>
  <c r="T198" i="8" s="1"/>
  <c r="U198" i="8" s="1"/>
  <c r="V198" i="8" s="1"/>
  <c r="W198" i="8" s="1"/>
  <c r="X198" i="8" s="1"/>
  <c r="Y198" i="8" s="1"/>
  <c r="Z198" i="8" s="1"/>
  <c r="AA198" i="8" s="1"/>
  <c r="AB198" i="8" s="1"/>
  <c r="AC198" i="8" s="1"/>
  <c r="AD198" i="8" s="1"/>
  <c r="AE198" i="8" s="1"/>
  <c r="AF198" i="8" s="1"/>
  <c r="AG198" i="8" s="1"/>
  <c r="AH198" i="8" s="1"/>
  <c r="AI198" i="8" s="1"/>
  <c r="AJ198" i="8" s="1"/>
  <c r="AK198" i="8" s="1"/>
  <c r="AL198" i="8" s="1"/>
  <c r="AM198" i="8" s="1"/>
  <c r="AN198" i="8" s="1"/>
  <c r="AO198" i="8" s="1"/>
  <c r="AP198" i="8" s="1"/>
  <c r="AQ198" i="8" s="1"/>
  <c r="AR198" i="8" s="1"/>
  <c r="AS198" i="8" s="1"/>
  <c r="AT198" i="8" s="1"/>
  <c r="AU198" i="8" s="1"/>
  <c r="AV198" i="8" s="1"/>
  <c r="AW198" i="8" s="1"/>
  <c r="AX198" i="8" s="1"/>
  <c r="AY198" i="8" s="1"/>
  <c r="AZ198" i="8" s="1"/>
  <c r="BA198" i="8" s="1"/>
  <c r="BB198" i="8" s="1"/>
  <c r="BC198" i="8" s="1"/>
  <c r="BD198" i="8" s="1"/>
  <c r="BE198" i="8" s="1"/>
  <c r="BF198" i="8" s="1"/>
  <c r="BG198" i="8" s="1"/>
  <c r="BH198" i="8" s="1"/>
  <c r="BI198" i="8" s="1"/>
  <c r="B166" i="8"/>
  <c r="D166" i="8" s="1"/>
  <c r="D154" i="8"/>
  <c r="E154" i="8" s="1"/>
  <c r="F154" i="8" s="1"/>
  <c r="G154" i="8" s="1"/>
  <c r="H154" i="8" s="1"/>
  <c r="I154" i="8" s="1"/>
  <c r="J154" i="8" s="1"/>
  <c r="K154" i="8" s="1"/>
  <c r="L154" i="8" s="1"/>
  <c r="M154" i="8" s="1"/>
  <c r="N154" i="8" s="1"/>
  <c r="O154" i="8" s="1"/>
  <c r="P154" i="8" s="1"/>
  <c r="Q154" i="8" s="1"/>
  <c r="R154" i="8" s="1"/>
  <c r="S154" i="8" s="1"/>
  <c r="T154" i="8" s="1"/>
  <c r="U154" i="8" s="1"/>
  <c r="V154" i="8" s="1"/>
  <c r="W154" i="8" s="1"/>
  <c r="X154" i="8" s="1"/>
  <c r="Y154" i="8" s="1"/>
  <c r="Z154" i="8" s="1"/>
  <c r="AA154" i="8" s="1"/>
  <c r="AB154" i="8" s="1"/>
  <c r="AC154" i="8" s="1"/>
  <c r="AD154" i="8" s="1"/>
  <c r="AE154" i="8" s="1"/>
  <c r="AF154" i="8" s="1"/>
  <c r="AG154" i="8" s="1"/>
  <c r="AH154" i="8" s="1"/>
  <c r="AI154" i="8" s="1"/>
  <c r="AJ154" i="8" s="1"/>
  <c r="AK154" i="8" s="1"/>
  <c r="AL154" i="8" s="1"/>
  <c r="AM154" i="8" s="1"/>
  <c r="AN154" i="8" s="1"/>
  <c r="AO154" i="8" s="1"/>
  <c r="AP154" i="8" s="1"/>
  <c r="AQ154" i="8" s="1"/>
  <c r="AR154" i="8" s="1"/>
  <c r="AS154" i="8" s="1"/>
  <c r="AT154" i="8" s="1"/>
  <c r="AU154" i="8" s="1"/>
  <c r="AV154" i="8" s="1"/>
  <c r="AW154" i="8" s="1"/>
  <c r="AX154" i="8" s="1"/>
  <c r="AY154" i="8" s="1"/>
  <c r="AZ154" i="8" s="1"/>
  <c r="BA154" i="8" s="1"/>
  <c r="BB154" i="8" s="1"/>
  <c r="BC154" i="8" s="1"/>
  <c r="BD154" i="8" s="1"/>
  <c r="BE154" i="8" s="1"/>
  <c r="BF154" i="8" s="1"/>
  <c r="BG154" i="8" s="1"/>
  <c r="BH154" i="8" s="1"/>
  <c r="BI154" i="8" s="1"/>
  <c r="B120" i="8"/>
  <c r="D120" i="8" s="1"/>
  <c r="D108" i="8"/>
  <c r="E108" i="8" s="1"/>
  <c r="F108" i="8" s="1"/>
  <c r="G108" i="8" s="1"/>
  <c r="H108" i="8" s="1"/>
  <c r="I108" i="8" s="1"/>
  <c r="J108" i="8" s="1"/>
  <c r="K108" i="8" s="1"/>
  <c r="L108" i="8" s="1"/>
  <c r="M108" i="8" s="1"/>
  <c r="N108" i="8" s="1"/>
  <c r="O108" i="8" s="1"/>
  <c r="P108" i="8" s="1"/>
  <c r="Q108" i="8" s="1"/>
  <c r="R108" i="8" s="1"/>
  <c r="S108" i="8" s="1"/>
  <c r="T108" i="8" s="1"/>
  <c r="U108" i="8" s="1"/>
  <c r="V108" i="8" s="1"/>
  <c r="W108" i="8" s="1"/>
  <c r="X108" i="8" s="1"/>
  <c r="Y108" i="8" s="1"/>
  <c r="Z108" i="8" s="1"/>
  <c r="AA108" i="8" s="1"/>
  <c r="AB108" i="8" s="1"/>
  <c r="AC108" i="8" s="1"/>
  <c r="AD108" i="8" s="1"/>
  <c r="AE108" i="8" s="1"/>
  <c r="AF108" i="8" s="1"/>
  <c r="AG108" i="8" s="1"/>
  <c r="AH108" i="8" s="1"/>
  <c r="AI108" i="8" s="1"/>
  <c r="AJ108" i="8" s="1"/>
  <c r="AK108" i="8" s="1"/>
  <c r="AL108" i="8" s="1"/>
  <c r="AM108" i="8" s="1"/>
  <c r="AN108" i="8" s="1"/>
  <c r="AO108" i="8" s="1"/>
  <c r="AP108" i="8" s="1"/>
  <c r="AQ108" i="8" s="1"/>
  <c r="AR108" i="8" s="1"/>
  <c r="AS108" i="8" s="1"/>
  <c r="AT108" i="8" s="1"/>
  <c r="AU108" i="8" s="1"/>
  <c r="AV108" i="8" s="1"/>
  <c r="AW108" i="8" s="1"/>
  <c r="AX108" i="8" s="1"/>
  <c r="AY108" i="8" s="1"/>
  <c r="AZ108" i="8" s="1"/>
  <c r="BA108" i="8" s="1"/>
  <c r="BB108" i="8" s="1"/>
  <c r="BC108" i="8" s="1"/>
  <c r="BD108" i="8" s="1"/>
  <c r="BE108" i="8" s="1"/>
  <c r="BF108" i="8" s="1"/>
  <c r="BG108" i="8" s="1"/>
  <c r="BH108" i="8" s="1"/>
  <c r="BI108" i="8" s="1"/>
  <c r="B74" i="8"/>
  <c r="D74" i="8" s="1"/>
  <c r="D62" i="8"/>
  <c r="E62" i="8" s="1"/>
  <c r="F62" i="8" s="1"/>
  <c r="G62" i="8" s="1"/>
  <c r="H62" i="8" s="1"/>
  <c r="I62" i="8" s="1"/>
  <c r="J62" i="8" s="1"/>
  <c r="K62" i="8" s="1"/>
  <c r="L62" i="8" s="1"/>
  <c r="M62" i="8" s="1"/>
  <c r="N62" i="8" s="1"/>
  <c r="O62" i="8" s="1"/>
  <c r="P62" i="8" s="1"/>
  <c r="Q62" i="8" s="1"/>
  <c r="R62" i="8" s="1"/>
  <c r="S62" i="8" s="1"/>
  <c r="T62" i="8" s="1"/>
  <c r="U62" i="8" s="1"/>
  <c r="V62" i="8" s="1"/>
  <c r="W62" i="8" s="1"/>
  <c r="X62" i="8" s="1"/>
  <c r="Y62" i="8" s="1"/>
  <c r="Z62" i="8" s="1"/>
  <c r="AA62" i="8" s="1"/>
  <c r="AB62" i="8" s="1"/>
  <c r="AC62" i="8" s="1"/>
  <c r="AD62" i="8" s="1"/>
  <c r="AE62" i="8" s="1"/>
  <c r="AF62" i="8" s="1"/>
  <c r="AG62" i="8" s="1"/>
  <c r="AH62" i="8" s="1"/>
  <c r="AI62" i="8" s="1"/>
  <c r="AJ62" i="8" s="1"/>
  <c r="AK62" i="8" s="1"/>
  <c r="AL62" i="8" s="1"/>
  <c r="AM62" i="8" s="1"/>
  <c r="AN62" i="8" s="1"/>
  <c r="AO62" i="8" s="1"/>
  <c r="AP62" i="8" s="1"/>
  <c r="AQ62" i="8" s="1"/>
  <c r="AR62" i="8" s="1"/>
  <c r="AS62" i="8" s="1"/>
  <c r="AT62" i="8" s="1"/>
  <c r="AU62" i="8" s="1"/>
  <c r="AV62" i="8" s="1"/>
  <c r="AW62" i="8" s="1"/>
  <c r="AX62" i="8" s="1"/>
  <c r="AY62" i="8" s="1"/>
  <c r="AZ62" i="8" s="1"/>
  <c r="BA62" i="8" s="1"/>
  <c r="BB62" i="8" s="1"/>
  <c r="BC62" i="8" s="1"/>
  <c r="BD62" i="8" s="1"/>
  <c r="BE62" i="8" s="1"/>
  <c r="BF62" i="8" s="1"/>
  <c r="BG62" i="8" s="1"/>
  <c r="BH62" i="8" s="1"/>
  <c r="BI62" i="8" s="1"/>
  <c r="B29" i="8"/>
  <c r="D29" i="8" s="1"/>
  <c r="D17" i="8"/>
  <c r="E17" i="8" s="1"/>
  <c r="F17" i="8" s="1"/>
  <c r="G17" i="8" s="1"/>
  <c r="H17" i="8" s="1"/>
  <c r="I17" i="8" s="1"/>
  <c r="J17" i="8" s="1"/>
  <c r="K17" i="8" s="1"/>
  <c r="L17" i="8" s="1"/>
  <c r="M17" i="8" s="1"/>
  <c r="N17" i="8" s="1"/>
  <c r="O17" i="8" s="1"/>
  <c r="P17" i="8" s="1"/>
  <c r="Q17" i="8" s="1"/>
  <c r="R17" i="8" s="1"/>
  <c r="S17" i="8" s="1"/>
  <c r="T17" i="8" s="1"/>
  <c r="U17" i="8" s="1"/>
  <c r="V17" i="8" s="1"/>
  <c r="W17" i="8" s="1"/>
  <c r="X17" i="8" s="1"/>
  <c r="Y17" i="8" s="1"/>
  <c r="Z17" i="8" s="1"/>
  <c r="AA17" i="8" s="1"/>
  <c r="AB17" i="8" s="1"/>
  <c r="AC17" i="8" s="1"/>
  <c r="AD17" i="8" s="1"/>
  <c r="AE17" i="8" s="1"/>
  <c r="AF17" i="8" s="1"/>
  <c r="AG17" i="8" s="1"/>
  <c r="AH17" i="8" s="1"/>
  <c r="AI17" i="8" s="1"/>
  <c r="AJ17" i="8" s="1"/>
  <c r="AK17" i="8" s="1"/>
  <c r="AL17" i="8" s="1"/>
  <c r="AM17" i="8" s="1"/>
  <c r="AN17" i="8" s="1"/>
  <c r="AO17" i="8" s="1"/>
  <c r="AP17" i="8" s="1"/>
  <c r="AQ17" i="8" s="1"/>
  <c r="AR17" i="8" s="1"/>
  <c r="AS17" i="8" s="1"/>
  <c r="AT17" i="8" s="1"/>
  <c r="AU17" i="8" s="1"/>
  <c r="AV17" i="8" s="1"/>
  <c r="AW17" i="8" s="1"/>
  <c r="AX17" i="8" s="1"/>
  <c r="AY17" i="8" s="1"/>
  <c r="AZ17" i="8" s="1"/>
  <c r="BA17" i="8" s="1"/>
  <c r="BB17" i="8" s="1"/>
  <c r="BC17" i="8" s="1"/>
  <c r="BD17" i="8" s="1"/>
  <c r="BE17" i="8" s="1"/>
  <c r="BF17" i="8" s="1"/>
  <c r="BG17" i="8" s="1"/>
  <c r="BH17" i="8" s="1"/>
  <c r="BI17" i="8" s="1"/>
  <c r="I14" i="16"/>
  <c r="J14" i="16" s="1"/>
  <c r="K14" i="16" s="1"/>
  <c r="L14" i="16" s="1"/>
  <c r="M14" i="16" s="1"/>
  <c r="N14" i="16" s="1"/>
  <c r="O14" i="16" s="1"/>
  <c r="P14" i="16" s="1"/>
  <c r="Q14" i="16" s="1"/>
  <c r="R14" i="16" s="1"/>
  <c r="S14" i="16" s="1"/>
  <c r="T14" i="16" s="1"/>
  <c r="U14" i="16" s="1"/>
  <c r="V14" i="16" s="1"/>
  <c r="W14" i="16" s="1"/>
  <c r="X14" i="16" s="1"/>
  <c r="Y14" i="16" s="1"/>
  <c r="Z14" i="16" s="1"/>
  <c r="AA14" i="16" s="1"/>
  <c r="AB14" i="16" s="1"/>
  <c r="AC14" i="16" s="1"/>
  <c r="AD14" i="16" s="1"/>
  <c r="AE14" i="16" s="1"/>
  <c r="AF14" i="16" s="1"/>
  <c r="AG14" i="16" s="1"/>
  <c r="AH14" i="16" s="1"/>
  <c r="AI14" i="16" s="1"/>
  <c r="AJ14" i="16" s="1"/>
  <c r="AK14" i="16" s="1"/>
  <c r="AL14" i="16" s="1"/>
  <c r="AM14" i="16" s="1"/>
  <c r="AN14" i="16" s="1"/>
  <c r="AO14" i="16" s="1"/>
  <c r="AP14" i="16" s="1"/>
  <c r="AQ14" i="16" s="1"/>
  <c r="AR14" i="16" s="1"/>
  <c r="AS14" i="16" s="1"/>
  <c r="AT14" i="16" s="1"/>
  <c r="AU14" i="16" s="1"/>
  <c r="AV14" i="16" s="1"/>
  <c r="AW14" i="16" s="1"/>
  <c r="AX14" i="16" s="1"/>
  <c r="AY14" i="16" s="1"/>
  <c r="AZ14" i="16" s="1"/>
  <c r="BA14" i="16" s="1"/>
  <c r="BB14" i="16" s="1"/>
  <c r="BC14" i="16" s="1"/>
  <c r="BD14" i="16" s="1"/>
  <c r="BC12" i="16"/>
  <c r="BD21" i="19" l="1"/>
  <c r="N21" i="19"/>
  <c r="V21" i="19"/>
  <c r="AD21" i="19"/>
  <c r="AL21" i="19"/>
  <c r="P21" i="19"/>
  <c r="X21" i="19"/>
  <c r="AF21" i="19"/>
  <c r="AN21" i="19"/>
  <c r="L21" i="19"/>
  <c r="T21" i="19"/>
  <c r="AB21" i="19"/>
  <c r="AJ21" i="19"/>
  <c r="J21" i="19"/>
  <c r="R21" i="19"/>
  <c r="Z21" i="19"/>
  <c r="AH21" i="19"/>
  <c r="F18" i="18"/>
  <c r="G18" i="18" s="1"/>
  <c r="F6" i="17"/>
  <c r="F8" i="17" s="1"/>
  <c r="F9" i="17" s="1"/>
  <c r="C54" i="7"/>
  <c r="H51" i="18"/>
  <c r="G161" i="4"/>
  <c r="G162" i="4" s="1"/>
  <c r="E65" i="18"/>
  <c r="F65" i="18" s="1"/>
  <c r="G65" i="18" s="1"/>
  <c r="E59" i="18"/>
  <c r="D165" i="4"/>
  <c r="E165" i="4" s="1"/>
  <c r="F165" i="4" s="1"/>
  <c r="G165" i="4" s="1"/>
  <c r="H165" i="4" s="1"/>
  <c r="I165" i="4" s="1"/>
  <c r="I51" i="18"/>
  <c r="H161" i="4"/>
  <c r="H162" i="4" s="1"/>
  <c r="E50" i="18"/>
  <c r="F50" i="18" s="1"/>
  <c r="G50" i="18" s="1"/>
  <c r="J51" i="18"/>
  <c r="I161" i="4"/>
  <c r="I162" i="4" s="1"/>
  <c r="G51" i="18"/>
  <c r="F161" i="4"/>
  <c r="F162" i="4" s="1"/>
  <c r="H26" i="9"/>
  <c r="E43" i="12"/>
  <c r="G52" i="12" s="1"/>
  <c r="H52" i="12" s="1"/>
  <c r="F29" i="17"/>
  <c r="E26" i="12"/>
  <c r="G35" i="12" s="1"/>
  <c r="H35" i="12" s="1"/>
  <c r="E7" i="12"/>
  <c r="G16" i="12" s="1"/>
  <c r="H16" i="12" s="1"/>
  <c r="I16" i="12" s="1"/>
  <c r="J16" i="12" s="1"/>
  <c r="J17" i="12" s="1"/>
  <c r="D27" i="19"/>
  <c r="H47" i="19" s="1"/>
  <c r="I47" i="19" s="1"/>
  <c r="J47" i="19" s="1"/>
  <c r="K47" i="19" s="1"/>
  <c r="L47" i="19" s="1"/>
  <c r="M47" i="19" s="1"/>
  <c r="N47" i="19" s="1"/>
  <c r="O47" i="19" s="1"/>
  <c r="P47" i="19" s="1"/>
  <c r="Q47" i="19" s="1"/>
  <c r="R47" i="19" s="1"/>
  <c r="S47" i="19" s="1"/>
  <c r="T47" i="19" s="1"/>
  <c r="U47" i="19" s="1"/>
  <c r="V47" i="19" s="1"/>
  <c r="W47" i="19" s="1"/>
  <c r="X47" i="19" s="1"/>
  <c r="Y47" i="19" s="1"/>
  <c r="Z47" i="19" s="1"/>
  <c r="AA47" i="19" s="1"/>
  <c r="AB47" i="19" s="1"/>
  <c r="AC47" i="19" s="1"/>
  <c r="AD47" i="19" s="1"/>
  <c r="AE47" i="19" s="1"/>
  <c r="AF47" i="19" s="1"/>
  <c r="AG47" i="19" s="1"/>
  <c r="AH47" i="19" s="1"/>
  <c r="AI47" i="19" s="1"/>
  <c r="AJ47" i="19" s="1"/>
  <c r="AK47" i="19" s="1"/>
  <c r="AL47" i="19" s="1"/>
  <c r="AM47" i="19" s="1"/>
  <c r="AN47" i="19" s="1"/>
  <c r="AO47" i="19" s="1"/>
  <c r="AP47" i="19" s="1"/>
  <c r="AQ47" i="19" s="1"/>
  <c r="AR47" i="19" s="1"/>
  <c r="AS47" i="19" s="1"/>
  <c r="AT47" i="19" s="1"/>
  <c r="AU47" i="19" s="1"/>
  <c r="AV47" i="19" s="1"/>
  <c r="AW47" i="19" s="1"/>
  <c r="AX47" i="19" s="1"/>
  <c r="AY47" i="19" s="1"/>
  <c r="AZ47" i="19" s="1"/>
  <c r="BA47" i="19" s="1"/>
  <c r="BB47" i="19" s="1"/>
  <c r="BC47" i="19" s="1"/>
  <c r="BD47" i="19" s="1"/>
  <c r="BE42" i="19" s="1"/>
  <c r="C27" i="19"/>
  <c r="F73" i="18"/>
  <c r="E44" i="18"/>
  <c r="F42" i="18"/>
  <c r="F34" i="18"/>
  <c r="E36" i="18"/>
  <c r="E28" i="18"/>
  <c r="G104" i="19"/>
  <c r="H104" i="19" s="1"/>
  <c r="I104" i="19" s="1"/>
  <c r="J104" i="19" s="1"/>
  <c r="K104" i="19" s="1"/>
  <c r="L104" i="19" s="1"/>
  <c r="M104" i="19" s="1"/>
  <c r="N104" i="19" s="1"/>
  <c r="O104" i="19" s="1"/>
  <c r="P104" i="19" s="1"/>
  <c r="Q104" i="19" s="1"/>
  <c r="R104" i="19" s="1"/>
  <c r="S104" i="19" s="1"/>
  <c r="T104" i="19" s="1"/>
  <c r="U104" i="19" s="1"/>
  <c r="V104" i="19" s="1"/>
  <c r="W104" i="19" s="1"/>
  <c r="X104" i="19" s="1"/>
  <c r="Y104" i="19" s="1"/>
  <c r="Z104" i="19" s="1"/>
  <c r="AA104" i="19" s="1"/>
  <c r="AB104" i="19" s="1"/>
  <c r="AC104" i="19" s="1"/>
  <c r="AD104" i="19" s="1"/>
  <c r="AE104" i="19" s="1"/>
  <c r="AF104" i="19" s="1"/>
  <c r="AG104" i="19" s="1"/>
  <c r="AH104" i="19" s="1"/>
  <c r="AI104" i="19" s="1"/>
  <c r="AJ104" i="19" s="1"/>
  <c r="AK104" i="19" s="1"/>
  <c r="AL104" i="19" s="1"/>
  <c r="AM104" i="19" s="1"/>
  <c r="AN104" i="19" s="1"/>
  <c r="AO104" i="19" s="1"/>
  <c r="AP104" i="19" s="1"/>
  <c r="AQ104" i="19" s="1"/>
  <c r="AR104" i="19" s="1"/>
  <c r="AS104" i="19" s="1"/>
  <c r="AT104" i="19" s="1"/>
  <c r="AU104" i="19" s="1"/>
  <c r="AV104" i="19" s="1"/>
  <c r="AW104" i="19" s="1"/>
  <c r="AX104" i="19" s="1"/>
  <c r="AY104" i="19" s="1"/>
  <c r="AZ104" i="19" s="1"/>
  <c r="BA104" i="19" s="1"/>
  <c r="BB104" i="19" s="1"/>
  <c r="BC104" i="19" s="1"/>
  <c r="BD104" i="19" s="1"/>
  <c r="BE104" i="19" s="1"/>
  <c r="BE93" i="19"/>
  <c r="BE88" i="19"/>
  <c r="O67" i="19"/>
  <c r="P67" i="19" s="1"/>
  <c r="Q67" i="19" s="1"/>
  <c r="R67" i="19" s="1"/>
  <c r="S67" i="19" s="1"/>
  <c r="T67" i="19" s="1"/>
  <c r="U67" i="19" s="1"/>
  <c r="V67" i="19" s="1"/>
  <c r="N68" i="19"/>
  <c r="U68" i="19"/>
  <c r="M68" i="19"/>
  <c r="I68" i="19"/>
  <c r="T68" i="19"/>
  <c r="L68" i="19"/>
  <c r="H68" i="19"/>
  <c r="O68" i="19"/>
  <c r="J68" i="19"/>
  <c r="R68" i="19"/>
  <c r="J74" i="19"/>
  <c r="K68" i="19"/>
  <c r="C74" i="19"/>
  <c r="C58" i="19"/>
  <c r="I21" i="19"/>
  <c r="M21" i="19"/>
  <c r="Q21" i="19"/>
  <c r="U21" i="19"/>
  <c r="Y21" i="19"/>
  <c r="AC21" i="19"/>
  <c r="AG21" i="19"/>
  <c r="AK21" i="19"/>
  <c r="AO21" i="19"/>
  <c r="AS21" i="19"/>
  <c r="AW21" i="19"/>
  <c r="BA21" i="19"/>
  <c r="BE21" i="19"/>
  <c r="AP21" i="19"/>
  <c r="AT21" i="19"/>
  <c r="AX21" i="19"/>
  <c r="BB21" i="19"/>
  <c r="K21" i="19"/>
  <c r="O21" i="19"/>
  <c r="S21" i="19"/>
  <c r="W21" i="19"/>
  <c r="AA21" i="19"/>
  <c r="AE21" i="19"/>
  <c r="AI21" i="19"/>
  <c r="AM21" i="19"/>
  <c r="AQ21" i="19"/>
  <c r="AU21" i="19"/>
  <c r="AY21" i="19"/>
  <c r="BC21" i="19"/>
  <c r="AR21" i="19"/>
  <c r="AV21" i="19"/>
  <c r="AZ21" i="19"/>
  <c r="L27" i="19"/>
  <c r="C10" i="19"/>
  <c r="C13" i="19" s="1"/>
  <c r="D9" i="19" s="1"/>
  <c r="D10" i="19" s="1"/>
  <c r="D11" i="19" s="1"/>
  <c r="E531" i="8"/>
  <c r="F531" i="8" s="1"/>
  <c r="G531" i="8" s="1"/>
  <c r="H531" i="8" s="1"/>
  <c r="I531" i="8" s="1"/>
  <c r="J531" i="8" s="1"/>
  <c r="K531" i="8" s="1"/>
  <c r="L531" i="8" s="1"/>
  <c r="M531" i="8" s="1"/>
  <c r="N531" i="8" s="1"/>
  <c r="O531" i="8" s="1"/>
  <c r="P531" i="8" s="1"/>
  <c r="Q531" i="8" s="1"/>
  <c r="R531" i="8" s="1"/>
  <c r="S531" i="8" s="1"/>
  <c r="T531" i="8" s="1"/>
  <c r="U531" i="8" s="1"/>
  <c r="V531" i="8" s="1"/>
  <c r="W531" i="8" s="1"/>
  <c r="X531" i="8" s="1"/>
  <c r="Y531" i="8" s="1"/>
  <c r="Z531" i="8" s="1"/>
  <c r="AA531" i="8" s="1"/>
  <c r="AB531" i="8" s="1"/>
  <c r="AC531" i="8" s="1"/>
  <c r="AD531" i="8" s="1"/>
  <c r="AE531" i="8" s="1"/>
  <c r="AF531" i="8" s="1"/>
  <c r="AG531" i="8" s="1"/>
  <c r="AH531" i="8" s="1"/>
  <c r="AI531" i="8" s="1"/>
  <c r="AJ531" i="8" s="1"/>
  <c r="AK531" i="8" s="1"/>
  <c r="AL531" i="8" s="1"/>
  <c r="AM531" i="8" s="1"/>
  <c r="AN531" i="8" s="1"/>
  <c r="AO531" i="8" s="1"/>
  <c r="AP531" i="8" s="1"/>
  <c r="AQ531" i="8" s="1"/>
  <c r="AR531" i="8" s="1"/>
  <c r="AS531" i="8" s="1"/>
  <c r="AT531" i="8" s="1"/>
  <c r="AU531" i="8" s="1"/>
  <c r="AV531" i="8" s="1"/>
  <c r="AW531" i="8" s="1"/>
  <c r="AX531" i="8" s="1"/>
  <c r="AY531" i="8" s="1"/>
  <c r="AZ531" i="8" s="1"/>
  <c r="BA531" i="8" s="1"/>
  <c r="BB531" i="8" s="1"/>
  <c r="BC531" i="8" s="1"/>
  <c r="BD531" i="8" s="1"/>
  <c r="BE531" i="8" s="1"/>
  <c r="BF531" i="8" s="1"/>
  <c r="BG531" i="8" s="1"/>
  <c r="BH531" i="8" s="1"/>
  <c r="BI531" i="8" s="1"/>
  <c r="E485" i="8"/>
  <c r="F485" i="8" s="1"/>
  <c r="G485" i="8" s="1"/>
  <c r="H485" i="8" s="1"/>
  <c r="I485" i="8" s="1"/>
  <c r="J485" i="8" s="1"/>
  <c r="K485" i="8" s="1"/>
  <c r="L485" i="8" s="1"/>
  <c r="M485" i="8" s="1"/>
  <c r="N485" i="8" s="1"/>
  <c r="O485" i="8" s="1"/>
  <c r="P485" i="8" s="1"/>
  <c r="Q485" i="8" s="1"/>
  <c r="R485" i="8" s="1"/>
  <c r="S485" i="8" s="1"/>
  <c r="T485" i="8" s="1"/>
  <c r="U485" i="8" s="1"/>
  <c r="V485" i="8" s="1"/>
  <c r="W485" i="8" s="1"/>
  <c r="X485" i="8" s="1"/>
  <c r="Y485" i="8" s="1"/>
  <c r="Z485" i="8" s="1"/>
  <c r="AA485" i="8" s="1"/>
  <c r="AB485" i="8" s="1"/>
  <c r="AC485" i="8" s="1"/>
  <c r="AD485" i="8" s="1"/>
  <c r="AE485" i="8" s="1"/>
  <c r="AF485" i="8" s="1"/>
  <c r="AG485" i="8" s="1"/>
  <c r="AH485" i="8" s="1"/>
  <c r="AI485" i="8" s="1"/>
  <c r="AJ485" i="8" s="1"/>
  <c r="AK485" i="8" s="1"/>
  <c r="AL485" i="8" s="1"/>
  <c r="AM485" i="8" s="1"/>
  <c r="AN485" i="8" s="1"/>
  <c r="AO485" i="8" s="1"/>
  <c r="AP485" i="8" s="1"/>
  <c r="AQ485" i="8" s="1"/>
  <c r="AR485" i="8" s="1"/>
  <c r="AS485" i="8" s="1"/>
  <c r="AT485" i="8" s="1"/>
  <c r="AU485" i="8" s="1"/>
  <c r="AV485" i="8" s="1"/>
  <c r="AW485" i="8" s="1"/>
  <c r="AX485" i="8" s="1"/>
  <c r="AY485" i="8" s="1"/>
  <c r="AZ485" i="8" s="1"/>
  <c r="BA485" i="8" s="1"/>
  <c r="BB485" i="8" s="1"/>
  <c r="BC485" i="8" s="1"/>
  <c r="BD485" i="8" s="1"/>
  <c r="BE485" i="8" s="1"/>
  <c r="BF485" i="8" s="1"/>
  <c r="BG485" i="8" s="1"/>
  <c r="BH485" i="8" s="1"/>
  <c r="BI485" i="8" s="1"/>
  <c r="E439" i="8"/>
  <c r="F439" i="8" s="1"/>
  <c r="G439" i="8" s="1"/>
  <c r="H439" i="8" s="1"/>
  <c r="I439" i="8" s="1"/>
  <c r="J439" i="8" s="1"/>
  <c r="K439" i="8" s="1"/>
  <c r="L439" i="8" s="1"/>
  <c r="M439" i="8" s="1"/>
  <c r="N439" i="8" s="1"/>
  <c r="O439" i="8" s="1"/>
  <c r="P439" i="8" s="1"/>
  <c r="Q439" i="8" s="1"/>
  <c r="R439" i="8" s="1"/>
  <c r="S439" i="8" s="1"/>
  <c r="T439" i="8" s="1"/>
  <c r="U439" i="8" s="1"/>
  <c r="V439" i="8" s="1"/>
  <c r="W439" i="8" s="1"/>
  <c r="X439" i="8" s="1"/>
  <c r="Y439" i="8" s="1"/>
  <c r="Z439" i="8" s="1"/>
  <c r="AA439" i="8" s="1"/>
  <c r="AB439" i="8" s="1"/>
  <c r="AC439" i="8" s="1"/>
  <c r="AD439" i="8" s="1"/>
  <c r="AE439" i="8" s="1"/>
  <c r="AF439" i="8" s="1"/>
  <c r="AG439" i="8" s="1"/>
  <c r="AH439" i="8" s="1"/>
  <c r="AI439" i="8" s="1"/>
  <c r="AJ439" i="8" s="1"/>
  <c r="AK439" i="8" s="1"/>
  <c r="AL439" i="8" s="1"/>
  <c r="AM439" i="8" s="1"/>
  <c r="AN439" i="8" s="1"/>
  <c r="AO439" i="8" s="1"/>
  <c r="AP439" i="8" s="1"/>
  <c r="AQ439" i="8" s="1"/>
  <c r="AR439" i="8" s="1"/>
  <c r="AS439" i="8" s="1"/>
  <c r="AT439" i="8" s="1"/>
  <c r="AU439" i="8" s="1"/>
  <c r="AV439" i="8" s="1"/>
  <c r="AW439" i="8" s="1"/>
  <c r="AX439" i="8" s="1"/>
  <c r="AY439" i="8" s="1"/>
  <c r="AZ439" i="8" s="1"/>
  <c r="BA439" i="8" s="1"/>
  <c r="BB439" i="8" s="1"/>
  <c r="BC439" i="8" s="1"/>
  <c r="BD439" i="8" s="1"/>
  <c r="BE439" i="8" s="1"/>
  <c r="BF439" i="8" s="1"/>
  <c r="BG439" i="8" s="1"/>
  <c r="BH439" i="8" s="1"/>
  <c r="BI439" i="8" s="1"/>
  <c r="E393" i="8"/>
  <c r="F393" i="8" s="1"/>
  <c r="G393" i="8" s="1"/>
  <c r="H393" i="8" s="1"/>
  <c r="E347" i="8"/>
  <c r="F347" i="8" s="1"/>
  <c r="G347" i="8" s="1"/>
  <c r="H347" i="8" s="1"/>
  <c r="I347" i="8" s="1"/>
  <c r="E301" i="8"/>
  <c r="F301" i="8" s="1"/>
  <c r="G301" i="8" s="1"/>
  <c r="H301" i="8" s="1"/>
  <c r="I301" i="8" s="1"/>
  <c r="J301" i="8" s="1"/>
  <c r="K301" i="8" s="1"/>
  <c r="L301" i="8" s="1"/>
  <c r="M301" i="8" s="1"/>
  <c r="N301" i="8" s="1"/>
  <c r="O301" i="8" s="1"/>
  <c r="P301" i="8" s="1"/>
  <c r="Q301" i="8" s="1"/>
  <c r="R301" i="8" s="1"/>
  <c r="S301" i="8" s="1"/>
  <c r="T301" i="8" s="1"/>
  <c r="U301" i="8" s="1"/>
  <c r="V301" i="8" s="1"/>
  <c r="W301" i="8" s="1"/>
  <c r="X301" i="8" s="1"/>
  <c r="Y301" i="8" s="1"/>
  <c r="Z301" i="8" s="1"/>
  <c r="AA301" i="8" s="1"/>
  <c r="AB301" i="8" s="1"/>
  <c r="AC301" i="8" s="1"/>
  <c r="AD301" i="8" s="1"/>
  <c r="AE301" i="8" s="1"/>
  <c r="AF301" i="8" s="1"/>
  <c r="AG301" i="8" s="1"/>
  <c r="AH301" i="8" s="1"/>
  <c r="AI301" i="8" s="1"/>
  <c r="AJ301" i="8" s="1"/>
  <c r="AK301" i="8" s="1"/>
  <c r="AL301" i="8" s="1"/>
  <c r="AM301" i="8" s="1"/>
  <c r="AN301" i="8" s="1"/>
  <c r="AO301" i="8" s="1"/>
  <c r="AP301" i="8" s="1"/>
  <c r="AQ301" i="8" s="1"/>
  <c r="AR301" i="8" s="1"/>
  <c r="AS301" i="8" s="1"/>
  <c r="AT301" i="8" s="1"/>
  <c r="AU301" i="8" s="1"/>
  <c r="AV301" i="8" s="1"/>
  <c r="AW301" i="8" s="1"/>
  <c r="AX301" i="8" s="1"/>
  <c r="AY301" i="8" s="1"/>
  <c r="AZ301" i="8" s="1"/>
  <c r="BA301" i="8" s="1"/>
  <c r="BB301" i="8" s="1"/>
  <c r="BC301" i="8" s="1"/>
  <c r="BD301" i="8" s="1"/>
  <c r="BE301" i="8" s="1"/>
  <c r="BF301" i="8" s="1"/>
  <c r="BG301" i="8" s="1"/>
  <c r="BH301" i="8" s="1"/>
  <c r="BI301" i="8" s="1"/>
  <c r="E256" i="8"/>
  <c r="F256" i="8" s="1"/>
  <c r="G256" i="8" s="1"/>
  <c r="H256" i="8" s="1"/>
  <c r="I256" i="8" s="1"/>
  <c r="J256" i="8" s="1"/>
  <c r="K256" i="8" s="1"/>
  <c r="L256" i="8" s="1"/>
  <c r="M256" i="8" s="1"/>
  <c r="N256" i="8" s="1"/>
  <c r="O256" i="8" s="1"/>
  <c r="P256" i="8" s="1"/>
  <c r="Q256" i="8" s="1"/>
  <c r="R256" i="8" s="1"/>
  <c r="S256" i="8" s="1"/>
  <c r="T256" i="8" s="1"/>
  <c r="U256" i="8" s="1"/>
  <c r="V256" i="8" s="1"/>
  <c r="W256" i="8" s="1"/>
  <c r="X256" i="8" s="1"/>
  <c r="Y256" i="8" s="1"/>
  <c r="Z256" i="8" s="1"/>
  <c r="AA256" i="8" s="1"/>
  <c r="AB256" i="8" s="1"/>
  <c r="AC256" i="8" s="1"/>
  <c r="AD256" i="8" s="1"/>
  <c r="AE256" i="8" s="1"/>
  <c r="AF256" i="8" s="1"/>
  <c r="AG256" i="8" s="1"/>
  <c r="AH256" i="8" s="1"/>
  <c r="AI256" i="8" s="1"/>
  <c r="AJ256" i="8" s="1"/>
  <c r="AK256" i="8" s="1"/>
  <c r="AL256" i="8" s="1"/>
  <c r="AM256" i="8" s="1"/>
  <c r="AN256" i="8" s="1"/>
  <c r="AO256" i="8" s="1"/>
  <c r="AP256" i="8" s="1"/>
  <c r="AQ256" i="8" s="1"/>
  <c r="AR256" i="8" s="1"/>
  <c r="AS256" i="8" s="1"/>
  <c r="AT256" i="8" s="1"/>
  <c r="AU256" i="8" s="1"/>
  <c r="AV256" i="8" s="1"/>
  <c r="AW256" i="8" s="1"/>
  <c r="AX256" i="8" s="1"/>
  <c r="AY256" i="8" s="1"/>
  <c r="AZ256" i="8" s="1"/>
  <c r="BA256" i="8" s="1"/>
  <c r="BB256" i="8" s="1"/>
  <c r="BC256" i="8" s="1"/>
  <c r="BD256" i="8" s="1"/>
  <c r="BE256" i="8" s="1"/>
  <c r="BF256" i="8" s="1"/>
  <c r="BG256" i="8" s="1"/>
  <c r="BH256" i="8" s="1"/>
  <c r="BI256" i="8" s="1"/>
  <c r="E210" i="8"/>
  <c r="F210" i="8" s="1"/>
  <c r="G210" i="8" s="1"/>
  <c r="H210" i="8" s="1"/>
  <c r="I210" i="8" s="1"/>
  <c r="J210" i="8" s="1"/>
  <c r="K210" i="8" s="1"/>
  <c r="E166" i="8"/>
  <c r="F166" i="8" s="1"/>
  <c r="G166" i="8" s="1"/>
  <c r="H166" i="8" s="1"/>
  <c r="I166" i="8" s="1"/>
  <c r="J166" i="8" s="1"/>
  <c r="K166" i="8" s="1"/>
  <c r="L166" i="8" s="1"/>
  <c r="M166" i="8" s="1"/>
  <c r="N166" i="8" s="1"/>
  <c r="O166" i="8" s="1"/>
  <c r="P166" i="8" s="1"/>
  <c r="Q166" i="8" s="1"/>
  <c r="R166" i="8" s="1"/>
  <c r="S166" i="8" s="1"/>
  <c r="T166" i="8" s="1"/>
  <c r="U166" i="8" s="1"/>
  <c r="V166" i="8" s="1"/>
  <c r="W166" i="8" s="1"/>
  <c r="X166" i="8" s="1"/>
  <c r="Y166" i="8" s="1"/>
  <c r="Z166" i="8" s="1"/>
  <c r="AA166" i="8" s="1"/>
  <c r="AB166" i="8" s="1"/>
  <c r="AC166" i="8" s="1"/>
  <c r="AD166" i="8" s="1"/>
  <c r="AE166" i="8" s="1"/>
  <c r="AF166" i="8" s="1"/>
  <c r="AG166" i="8" s="1"/>
  <c r="AH166" i="8" s="1"/>
  <c r="AI166" i="8" s="1"/>
  <c r="AJ166" i="8" s="1"/>
  <c r="AK166" i="8" s="1"/>
  <c r="AL166" i="8" s="1"/>
  <c r="AM166" i="8" s="1"/>
  <c r="AN166" i="8" s="1"/>
  <c r="AO166" i="8" s="1"/>
  <c r="AP166" i="8" s="1"/>
  <c r="AQ166" i="8" s="1"/>
  <c r="AR166" i="8" s="1"/>
  <c r="AS166" i="8" s="1"/>
  <c r="AT166" i="8" s="1"/>
  <c r="AU166" i="8" s="1"/>
  <c r="AV166" i="8" s="1"/>
  <c r="AW166" i="8" s="1"/>
  <c r="AX166" i="8" s="1"/>
  <c r="AY166" i="8" s="1"/>
  <c r="AZ166" i="8" s="1"/>
  <c r="BA166" i="8" s="1"/>
  <c r="BB166" i="8" s="1"/>
  <c r="BC166" i="8" s="1"/>
  <c r="BD166" i="8" s="1"/>
  <c r="BE166" i="8" s="1"/>
  <c r="BF166" i="8" s="1"/>
  <c r="BG166" i="8" s="1"/>
  <c r="BH166" i="8" s="1"/>
  <c r="BI166" i="8" s="1"/>
  <c r="E120" i="8"/>
  <c r="F120" i="8" s="1"/>
  <c r="G120" i="8" s="1"/>
  <c r="H120" i="8" s="1"/>
  <c r="I120" i="8" s="1"/>
  <c r="J120" i="8" s="1"/>
  <c r="K120" i="8" s="1"/>
  <c r="L120" i="8" s="1"/>
  <c r="M120" i="8" s="1"/>
  <c r="N120" i="8" s="1"/>
  <c r="O120" i="8" s="1"/>
  <c r="P120" i="8" s="1"/>
  <c r="Q120" i="8" s="1"/>
  <c r="R120" i="8" s="1"/>
  <c r="S120" i="8" s="1"/>
  <c r="T120" i="8" s="1"/>
  <c r="U120" i="8" s="1"/>
  <c r="V120" i="8" s="1"/>
  <c r="W120" i="8" s="1"/>
  <c r="X120" i="8" s="1"/>
  <c r="Y120" i="8" s="1"/>
  <c r="Z120" i="8" s="1"/>
  <c r="AA120" i="8" s="1"/>
  <c r="AB120" i="8" s="1"/>
  <c r="AC120" i="8" s="1"/>
  <c r="AD120" i="8" s="1"/>
  <c r="AE120" i="8" s="1"/>
  <c r="AF120" i="8" s="1"/>
  <c r="AG120" i="8" s="1"/>
  <c r="AH120" i="8" s="1"/>
  <c r="AI120" i="8" s="1"/>
  <c r="AJ120" i="8" s="1"/>
  <c r="AK120" i="8" s="1"/>
  <c r="AL120" i="8" s="1"/>
  <c r="AM120" i="8" s="1"/>
  <c r="AN120" i="8" s="1"/>
  <c r="AO120" i="8" s="1"/>
  <c r="AP120" i="8" s="1"/>
  <c r="AQ120" i="8" s="1"/>
  <c r="AR120" i="8" s="1"/>
  <c r="AS120" i="8" s="1"/>
  <c r="AT120" i="8" s="1"/>
  <c r="AU120" i="8" s="1"/>
  <c r="AV120" i="8" s="1"/>
  <c r="AW120" i="8" s="1"/>
  <c r="AX120" i="8" s="1"/>
  <c r="AY120" i="8" s="1"/>
  <c r="AZ120" i="8" s="1"/>
  <c r="BA120" i="8" s="1"/>
  <c r="BB120" i="8" s="1"/>
  <c r="BC120" i="8" s="1"/>
  <c r="BD120" i="8" s="1"/>
  <c r="BE120" i="8" s="1"/>
  <c r="BF120" i="8" s="1"/>
  <c r="BG120" i="8" s="1"/>
  <c r="BH120" i="8" s="1"/>
  <c r="BI120" i="8" s="1"/>
  <c r="E74" i="8"/>
  <c r="F74" i="8" s="1"/>
  <c r="G74" i="8" s="1"/>
  <c r="H74" i="8" s="1"/>
  <c r="I74" i="8" s="1"/>
  <c r="J74" i="8" s="1"/>
  <c r="K74" i="8" s="1"/>
  <c r="L74" i="8" s="1"/>
  <c r="M74" i="8" s="1"/>
  <c r="N74" i="8" s="1"/>
  <c r="O74" i="8" s="1"/>
  <c r="P74" i="8" s="1"/>
  <c r="Q74" i="8" s="1"/>
  <c r="R74" i="8" s="1"/>
  <c r="S74" i="8" s="1"/>
  <c r="T74" i="8" s="1"/>
  <c r="U74" i="8" s="1"/>
  <c r="V74" i="8" s="1"/>
  <c r="W74" i="8" s="1"/>
  <c r="X74" i="8" s="1"/>
  <c r="Y74" i="8" s="1"/>
  <c r="Z74" i="8" s="1"/>
  <c r="AA74" i="8" s="1"/>
  <c r="AB74" i="8" s="1"/>
  <c r="AC74" i="8" s="1"/>
  <c r="AD74" i="8" s="1"/>
  <c r="AE74" i="8" s="1"/>
  <c r="AF74" i="8" s="1"/>
  <c r="AG74" i="8" s="1"/>
  <c r="AH74" i="8" s="1"/>
  <c r="AI74" i="8" s="1"/>
  <c r="AJ74" i="8" s="1"/>
  <c r="AK74" i="8" s="1"/>
  <c r="AL74" i="8" s="1"/>
  <c r="AM74" i="8" s="1"/>
  <c r="AN74" i="8" s="1"/>
  <c r="AO74" i="8" s="1"/>
  <c r="AP74" i="8" s="1"/>
  <c r="AQ74" i="8" s="1"/>
  <c r="AR74" i="8" s="1"/>
  <c r="AS74" i="8" s="1"/>
  <c r="AT74" i="8" s="1"/>
  <c r="AU74" i="8" s="1"/>
  <c r="AV74" i="8" s="1"/>
  <c r="AW74" i="8" s="1"/>
  <c r="AX74" i="8" s="1"/>
  <c r="AY74" i="8" s="1"/>
  <c r="AZ74" i="8" s="1"/>
  <c r="BA74" i="8" s="1"/>
  <c r="BB74" i="8" s="1"/>
  <c r="BC74" i="8" s="1"/>
  <c r="BD74" i="8" s="1"/>
  <c r="BE74" i="8" s="1"/>
  <c r="BF74" i="8" s="1"/>
  <c r="BG74" i="8" s="1"/>
  <c r="BH74" i="8" s="1"/>
  <c r="BI74" i="8" s="1"/>
  <c r="E29" i="8"/>
  <c r="F29" i="8" s="1"/>
  <c r="G29" i="8" s="1"/>
  <c r="H29" i="8" s="1"/>
  <c r="I29" i="8" s="1"/>
  <c r="J29" i="8" s="1"/>
  <c r="K29" i="8" s="1"/>
  <c r="L29" i="8" s="1"/>
  <c r="M29" i="8" s="1"/>
  <c r="N29" i="8" s="1"/>
  <c r="O29" i="8" s="1"/>
  <c r="P29" i="8" s="1"/>
  <c r="Q29" i="8" s="1"/>
  <c r="R29" i="8" s="1"/>
  <c r="S29" i="8" s="1"/>
  <c r="T29" i="8" s="1"/>
  <c r="U29" i="8" s="1"/>
  <c r="V29" i="8" s="1"/>
  <c r="W29" i="8" s="1"/>
  <c r="X29" i="8" s="1"/>
  <c r="Y29" i="8" s="1"/>
  <c r="Z29" i="8" s="1"/>
  <c r="AA29" i="8" s="1"/>
  <c r="AB29" i="8" s="1"/>
  <c r="AC29" i="8" s="1"/>
  <c r="AD29" i="8" s="1"/>
  <c r="AE29" i="8" s="1"/>
  <c r="AF29" i="8" s="1"/>
  <c r="AG29" i="8" s="1"/>
  <c r="AH29" i="8" s="1"/>
  <c r="AI29" i="8" s="1"/>
  <c r="AJ29" i="8" s="1"/>
  <c r="AK29" i="8" s="1"/>
  <c r="AL29" i="8" s="1"/>
  <c r="AM29" i="8" s="1"/>
  <c r="AN29" i="8" s="1"/>
  <c r="AO29" i="8" s="1"/>
  <c r="AP29" i="8" s="1"/>
  <c r="AQ29" i="8" s="1"/>
  <c r="AR29" i="8" s="1"/>
  <c r="AS29" i="8" s="1"/>
  <c r="AT29" i="8" s="1"/>
  <c r="AU29" i="8" s="1"/>
  <c r="AV29" i="8" s="1"/>
  <c r="AW29" i="8" s="1"/>
  <c r="AX29" i="8" s="1"/>
  <c r="AY29" i="8" s="1"/>
  <c r="AZ29" i="8" s="1"/>
  <c r="BA29" i="8" s="1"/>
  <c r="BB29" i="8" s="1"/>
  <c r="BC29" i="8" s="1"/>
  <c r="BD29" i="8" s="1"/>
  <c r="BE29" i="8" s="1"/>
  <c r="BF29" i="8" s="1"/>
  <c r="BG29" i="8" s="1"/>
  <c r="BH29" i="8" s="1"/>
  <c r="BI29" i="8" s="1"/>
  <c r="BE14" i="16"/>
  <c r="BE9" i="16"/>
  <c r="C258" i="2"/>
  <c r="C251" i="2"/>
  <c r="C252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16" i="2"/>
  <c r="I211" i="2"/>
  <c r="I212" i="2"/>
  <c r="I213" i="2"/>
  <c r="I214" i="2"/>
  <c r="I215" i="2"/>
  <c r="S68" i="19" l="1"/>
  <c r="P68" i="19"/>
  <c r="Q68" i="19"/>
  <c r="J3" i="6"/>
  <c r="I3" i="6"/>
  <c r="BH36" i="7"/>
  <c r="BL36" i="7"/>
  <c r="BP36" i="7"/>
  <c r="BT36" i="7"/>
  <c r="BG38" i="7"/>
  <c r="BK38" i="7"/>
  <c r="BO38" i="7"/>
  <c r="BS38" i="7"/>
  <c r="BW38" i="7"/>
  <c r="BF39" i="7"/>
  <c r="BJ39" i="7"/>
  <c r="BN39" i="7"/>
  <c r="BR39" i="7"/>
  <c r="BV39" i="7"/>
  <c r="BP38" i="7"/>
  <c r="BG39" i="7"/>
  <c r="BK39" i="7"/>
  <c r="BS39" i="7"/>
  <c r="BW39" i="7"/>
  <c r="BG36" i="7"/>
  <c r="BW36" i="7"/>
  <c r="BJ38" i="7"/>
  <c r="BR38" i="7"/>
  <c r="BI39" i="7"/>
  <c r="BQ39" i="7"/>
  <c r="BI36" i="7"/>
  <c r="BM36" i="7"/>
  <c r="BQ36" i="7"/>
  <c r="BU36" i="7"/>
  <c r="BD38" i="7"/>
  <c r="BH38" i="7"/>
  <c r="BL38" i="7"/>
  <c r="BT38" i="7"/>
  <c r="BO39" i="7"/>
  <c r="BO36" i="7"/>
  <c r="BF38" i="7"/>
  <c r="BE39" i="7"/>
  <c r="BF36" i="7"/>
  <c r="BJ36" i="7"/>
  <c r="BN36" i="7"/>
  <c r="BR36" i="7"/>
  <c r="BV36" i="7"/>
  <c r="BE38" i="7"/>
  <c r="BI38" i="7"/>
  <c r="BM38" i="7"/>
  <c r="BQ38" i="7"/>
  <c r="BU38" i="7"/>
  <c r="BD39" i="7"/>
  <c r="BH39" i="7"/>
  <c r="BL39" i="7"/>
  <c r="BP39" i="7"/>
  <c r="BT39" i="7"/>
  <c r="BK36" i="7"/>
  <c r="BS36" i="7"/>
  <c r="BN38" i="7"/>
  <c r="BV38" i="7"/>
  <c r="BM39" i="7"/>
  <c r="BU39" i="7"/>
  <c r="G16" i="6"/>
  <c r="E67" i="18"/>
  <c r="H50" i="18"/>
  <c r="G52" i="18"/>
  <c r="G53" i="18" s="1"/>
  <c r="E52" i="18"/>
  <c r="D29" i="17"/>
  <c r="D6" i="17"/>
  <c r="D8" i="17" s="1"/>
  <c r="D9" i="17" s="1"/>
  <c r="D149" i="4"/>
  <c r="K16" i="12"/>
  <c r="K17" i="12" s="1"/>
  <c r="C53" i="7"/>
  <c r="D28" i="17"/>
  <c r="C28" i="17"/>
  <c r="C30" i="17" s="1"/>
  <c r="C31" i="17" s="1"/>
  <c r="E28" i="17"/>
  <c r="F28" i="17"/>
  <c r="F30" i="17" s="1"/>
  <c r="F31" i="17" s="1"/>
  <c r="G28" i="17"/>
  <c r="E25" i="12"/>
  <c r="D6" i="12"/>
  <c r="E42" i="12"/>
  <c r="D25" i="12"/>
  <c r="C6" i="12"/>
  <c r="D42" i="12"/>
  <c r="F15" i="6" s="1"/>
  <c r="C25" i="12"/>
  <c r="C42" i="12"/>
  <c r="E6" i="12"/>
  <c r="E8" i="12" s="1"/>
  <c r="E9" i="12" s="1"/>
  <c r="BE47" i="19"/>
  <c r="G34" i="18"/>
  <c r="H34" i="18" s="1"/>
  <c r="H65" i="18"/>
  <c r="F74" i="18"/>
  <c r="G73" i="18"/>
  <c r="C26" i="12"/>
  <c r="C43" i="12"/>
  <c r="G42" i="18"/>
  <c r="H18" i="18"/>
  <c r="I52" i="12"/>
  <c r="I35" i="12"/>
  <c r="K74" i="19"/>
  <c r="BE87" i="19"/>
  <c r="W67" i="19"/>
  <c r="V68" i="19"/>
  <c r="C59" i="19"/>
  <c r="C61" i="19"/>
  <c r="D57" i="19" s="1"/>
  <c r="BE41" i="19"/>
  <c r="M27" i="19"/>
  <c r="C11" i="19"/>
  <c r="D13" i="19"/>
  <c r="E9" i="19" s="1"/>
  <c r="E10" i="19" s="1"/>
  <c r="E11" i="19" s="1"/>
  <c r="I393" i="8"/>
  <c r="J347" i="8"/>
  <c r="L210" i="8"/>
  <c r="BE8" i="16"/>
  <c r="E3" i="18" l="1"/>
  <c r="E9" i="18" s="1"/>
  <c r="D30" i="17"/>
  <c r="D31" i="17" s="1"/>
  <c r="I50" i="18"/>
  <c r="H52" i="18"/>
  <c r="H53" i="18" s="1"/>
  <c r="E27" i="12"/>
  <c r="E28" i="12" s="1"/>
  <c r="E15" i="6"/>
  <c r="E10" i="6" s="1"/>
  <c r="C47" i="12"/>
  <c r="D47" i="12" s="1"/>
  <c r="E47" i="12" s="1"/>
  <c r="F47" i="12" s="1"/>
  <c r="G47" i="12" s="1"/>
  <c r="G15" i="6"/>
  <c r="E44" i="12"/>
  <c r="E45" i="12" s="1"/>
  <c r="C44" i="12"/>
  <c r="C45" i="12" s="1"/>
  <c r="E16" i="6"/>
  <c r="E11" i="6" s="1"/>
  <c r="I34" i="18"/>
  <c r="I65" i="18"/>
  <c r="H73" i="18"/>
  <c r="G74" i="18"/>
  <c r="C30" i="12"/>
  <c r="D30" i="12" s="1"/>
  <c r="E30" i="12" s="1"/>
  <c r="F30" i="12" s="1"/>
  <c r="G30" i="12" s="1"/>
  <c r="C27" i="12"/>
  <c r="C28" i="12" s="1"/>
  <c r="C11" i="12"/>
  <c r="D11" i="12" s="1"/>
  <c r="E11" i="12" s="1"/>
  <c r="F11" i="12" s="1"/>
  <c r="G11" i="12" s="1"/>
  <c r="C8" i="12"/>
  <c r="C9" i="12" s="1"/>
  <c r="H42" i="18"/>
  <c r="I18" i="18"/>
  <c r="J52" i="12"/>
  <c r="J35" i="12"/>
  <c r="BE91" i="19"/>
  <c r="BD91" i="19"/>
  <c r="BD89" i="19" s="1"/>
  <c r="BE89" i="19"/>
  <c r="BE90" i="19" s="1"/>
  <c r="BD90" i="19" s="1"/>
  <c r="X67" i="19"/>
  <c r="W68" i="19"/>
  <c r="L74" i="19"/>
  <c r="D58" i="19"/>
  <c r="D59" i="19" s="1"/>
  <c r="BE45" i="19"/>
  <c r="BD45" i="19"/>
  <c r="BD43" i="19" s="1"/>
  <c r="BE43" i="19"/>
  <c r="BE44" i="19" s="1"/>
  <c r="BD44" i="19" s="1"/>
  <c r="N27" i="19"/>
  <c r="E13" i="19"/>
  <c r="F9" i="19" s="1"/>
  <c r="J393" i="8"/>
  <c r="K347" i="8"/>
  <c r="M210" i="8"/>
  <c r="BD12" i="16"/>
  <c r="BD10" i="16" s="1"/>
  <c r="BE12" i="16"/>
  <c r="BE10" i="16"/>
  <c r="BE11" i="16" s="1"/>
  <c r="BD11" i="16" s="1"/>
  <c r="C18" i="4"/>
  <c r="E83" i="4" s="1"/>
  <c r="F83" i="4" s="1"/>
  <c r="G83" i="4" l="1"/>
  <c r="F163" i="4"/>
  <c r="F10" i="19"/>
  <c r="F13" i="19" s="1"/>
  <c r="G9" i="19" s="1"/>
  <c r="G10" i="19" s="1"/>
  <c r="E12" i="6"/>
  <c r="E13" i="6" s="1"/>
  <c r="J50" i="18"/>
  <c r="J52" i="18" s="1"/>
  <c r="J53" i="18" s="1"/>
  <c r="I52" i="18"/>
  <c r="I53" i="18" s="1"/>
  <c r="J34" i="18"/>
  <c r="I73" i="18"/>
  <c r="H74" i="18"/>
  <c r="J65" i="18"/>
  <c r="I42" i="18"/>
  <c r="J18" i="18"/>
  <c r="J53" i="12"/>
  <c r="K52" i="12"/>
  <c r="K53" i="12" s="1"/>
  <c r="J36" i="12"/>
  <c r="K35" i="12"/>
  <c r="K36" i="12" s="1"/>
  <c r="M74" i="19"/>
  <c r="BD88" i="19"/>
  <c r="BC90" i="19"/>
  <c r="Y67" i="19"/>
  <c r="X68" i="19"/>
  <c r="D61" i="19"/>
  <c r="E57" i="19" s="1"/>
  <c r="BD42" i="19"/>
  <c r="BC44" i="19"/>
  <c r="O27" i="19"/>
  <c r="K393" i="8"/>
  <c r="L347" i="8"/>
  <c r="N210" i="8"/>
  <c r="BD9" i="16"/>
  <c r="BC11" i="16"/>
  <c r="D8" i="4"/>
  <c r="C8" i="4"/>
  <c r="F11" i="19" l="1"/>
  <c r="E58" i="19"/>
  <c r="E59" i="19" s="1"/>
  <c r="H83" i="4"/>
  <c r="G163" i="4"/>
  <c r="G11" i="19"/>
  <c r="D37" i="4"/>
  <c r="C37" i="4"/>
  <c r="J73" i="18"/>
  <c r="J74" i="18" s="1"/>
  <c r="I74" i="18"/>
  <c r="J42" i="18"/>
  <c r="Z67" i="19"/>
  <c r="Y68" i="19"/>
  <c r="BB90" i="19"/>
  <c r="BC88" i="19"/>
  <c r="BC87" i="19" s="1"/>
  <c r="N74" i="19"/>
  <c r="BB44" i="19"/>
  <c r="BC42" i="19"/>
  <c r="BC41" i="19" s="1"/>
  <c r="P27" i="19"/>
  <c r="L393" i="8"/>
  <c r="M347" i="8"/>
  <c r="O210" i="8"/>
  <c r="BC9" i="16"/>
  <c r="BC8" i="16" s="1"/>
  <c r="BB12" i="16" s="1"/>
  <c r="BB11" i="16"/>
  <c r="C22" i="4"/>
  <c r="D18" i="4"/>
  <c r="E18" i="4"/>
  <c r="F18" i="4"/>
  <c r="G18" i="4"/>
  <c r="E61" i="19" l="1"/>
  <c r="F57" i="19" s="1"/>
  <c r="F58" i="19" s="1"/>
  <c r="F61" i="19" s="1"/>
  <c r="G57" i="19" s="1"/>
  <c r="I83" i="4"/>
  <c r="I163" i="4" s="1"/>
  <c r="H163" i="4"/>
  <c r="G13" i="19"/>
  <c r="H9" i="19" s="1"/>
  <c r="BD39" i="19" s="1"/>
  <c r="BD35" i="19" s="1"/>
  <c r="BC89" i="19"/>
  <c r="O74" i="19"/>
  <c r="BA90" i="19"/>
  <c r="BB91" i="19"/>
  <c r="AA67" i="19"/>
  <c r="Z68" i="19"/>
  <c r="BB45" i="19"/>
  <c r="BB42" i="19" s="1"/>
  <c r="BB43" i="19" s="1"/>
  <c r="BA44" i="19"/>
  <c r="BC43" i="19"/>
  <c r="Q27" i="19"/>
  <c r="M393" i="8"/>
  <c r="N347" i="8"/>
  <c r="P210" i="8"/>
  <c r="BA11" i="16"/>
  <c r="BB9" i="16"/>
  <c r="BB8" i="16" s="1"/>
  <c r="BA12" i="16" s="1"/>
  <c r="BC10" i="16"/>
  <c r="D22" i="4"/>
  <c r="C256" i="2"/>
  <c r="C266" i="2"/>
  <c r="G6" i="17" s="1"/>
  <c r="G8" i="17" s="1"/>
  <c r="G9" i="17" s="1"/>
  <c r="F59" i="19" l="1"/>
  <c r="G58" i="19"/>
  <c r="G59" i="19" s="1"/>
  <c r="I21" i="6"/>
  <c r="E24" i="6"/>
  <c r="BC39" i="19"/>
  <c r="BC35" i="19" s="1"/>
  <c r="H22" i="19"/>
  <c r="C56" i="7" s="1"/>
  <c r="BE39" i="19"/>
  <c r="BE35" i="19" s="1"/>
  <c r="I22" i="6"/>
  <c r="G24" i="6"/>
  <c r="H25" i="6"/>
  <c r="H29" i="6"/>
  <c r="H31" i="6"/>
  <c r="G33" i="6"/>
  <c r="H34" i="6"/>
  <c r="I35" i="6"/>
  <c r="G37" i="6"/>
  <c r="H38" i="6"/>
  <c r="I39" i="6"/>
  <c r="F25" i="6"/>
  <c r="F31" i="6"/>
  <c r="F35" i="6"/>
  <c r="F39" i="6"/>
  <c r="E25" i="6"/>
  <c r="E32" i="6"/>
  <c r="E36" i="6"/>
  <c r="E21" i="6"/>
  <c r="G32" i="6"/>
  <c r="H36" i="6"/>
  <c r="G39" i="6"/>
  <c r="F29" i="6"/>
  <c r="F37" i="6"/>
  <c r="E23" i="6"/>
  <c r="E34" i="6"/>
  <c r="I23" i="6"/>
  <c r="G25" i="6"/>
  <c r="G31" i="6"/>
  <c r="G34" i="6"/>
  <c r="I36" i="6"/>
  <c r="H39" i="6"/>
  <c r="F30" i="6"/>
  <c r="F38" i="6"/>
  <c r="E35" i="6"/>
  <c r="H32" i="6"/>
  <c r="G23" i="6"/>
  <c r="H24" i="6"/>
  <c r="I25" i="6"/>
  <c r="I29" i="6"/>
  <c r="I31" i="6"/>
  <c r="H33" i="6"/>
  <c r="I34" i="6"/>
  <c r="G36" i="6"/>
  <c r="H37" i="6"/>
  <c r="I38" i="6"/>
  <c r="F22" i="6"/>
  <c r="F26" i="6"/>
  <c r="F32" i="6"/>
  <c r="F36" i="6"/>
  <c r="F21" i="6"/>
  <c r="E22" i="6"/>
  <c r="E28" i="6"/>
  <c r="E33" i="6"/>
  <c r="E37" i="6"/>
  <c r="G22" i="6"/>
  <c r="H23" i="6"/>
  <c r="I24" i="6"/>
  <c r="I27" i="6"/>
  <c r="H30" i="6"/>
  <c r="I33" i="6"/>
  <c r="G35" i="6"/>
  <c r="I37" i="6"/>
  <c r="F23" i="6"/>
  <c r="F33" i="6"/>
  <c r="G21" i="6"/>
  <c r="E29" i="6"/>
  <c r="E38" i="6"/>
  <c r="H22" i="6"/>
  <c r="G29" i="6"/>
  <c r="I32" i="6"/>
  <c r="H35" i="6"/>
  <c r="G38" i="6"/>
  <c r="F24" i="6"/>
  <c r="F34" i="6"/>
  <c r="H21" i="6"/>
  <c r="E31" i="6"/>
  <c r="E39" i="6"/>
  <c r="H28" i="6"/>
  <c r="E26" i="6"/>
  <c r="E27" i="6"/>
  <c r="I28" i="6"/>
  <c r="F27" i="6"/>
  <c r="G26" i="6"/>
  <c r="G27" i="6"/>
  <c r="I26" i="6"/>
  <c r="F28" i="6"/>
  <c r="H26" i="6"/>
  <c r="G28" i="6"/>
  <c r="I30" i="6"/>
  <c r="G30" i="6"/>
  <c r="H27" i="6"/>
  <c r="E30" i="6"/>
  <c r="E6" i="17"/>
  <c r="E8" i="17" s="1"/>
  <c r="E9" i="17" s="1"/>
  <c r="H9" i="17" s="1"/>
  <c r="H10" i="17" s="1"/>
  <c r="BN21" i="7"/>
  <c r="BR21" i="7"/>
  <c r="BV21" i="7"/>
  <c r="BN22" i="7"/>
  <c r="BR22" i="7"/>
  <c r="BV22" i="7"/>
  <c r="BN23" i="7"/>
  <c r="BR23" i="7"/>
  <c r="BV23" i="7"/>
  <c r="BN24" i="7"/>
  <c r="BR24" i="7"/>
  <c r="BV24" i="7"/>
  <c r="BN25" i="7"/>
  <c r="BR25" i="7"/>
  <c r="BV25" i="7"/>
  <c r="BO21" i="7"/>
  <c r="BS21" i="7"/>
  <c r="BW21" i="7"/>
  <c r="BO22" i="7"/>
  <c r="BS22" i="7"/>
  <c r="BW22" i="7"/>
  <c r="BO23" i="7"/>
  <c r="BS23" i="7"/>
  <c r="BW23" i="7"/>
  <c r="BO24" i="7"/>
  <c r="BS24" i="7"/>
  <c r="BW24" i="7"/>
  <c r="BO25" i="7"/>
  <c r="BS25" i="7"/>
  <c r="BW25" i="7"/>
  <c r="BQ24" i="7"/>
  <c r="BL21" i="7"/>
  <c r="BP21" i="7"/>
  <c r="BT21" i="7"/>
  <c r="BL22" i="7"/>
  <c r="BP22" i="7"/>
  <c r="BT22" i="7"/>
  <c r="BL23" i="7"/>
  <c r="BP23" i="7"/>
  <c r="BT23" i="7"/>
  <c r="BL24" i="7"/>
  <c r="BP24" i="7"/>
  <c r="BT24" i="7"/>
  <c r="BL25" i="7"/>
  <c r="BP25" i="7"/>
  <c r="BT25" i="7"/>
  <c r="BQ22" i="7"/>
  <c r="BU23" i="7"/>
  <c r="BU24" i="7"/>
  <c r="BQ25" i="7"/>
  <c r="BM21" i="7"/>
  <c r="BQ21" i="7"/>
  <c r="BU21" i="7"/>
  <c r="BM22" i="7"/>
  <c r="BU22" i="7"/>
  <c r="BM23" i="7"/>
  <c r="BQ23" i="7"/>
  <c r="BM24" i="7"/>
  <c r="BM25" i="7"/>
  <c r="BU25" i="7"/>
  <c r="E29" i="17"/>
  <c r="E30" i="17" s="1"/>
  <c r="E31" i="17" s="1"/>
  <c r="H32" i="17" s="1"/>
  <c r="D43" i="12"/>
  <c r="D7" i="12"/>
  <c r="D26" i="12"/>
  <c r="AB67" i="19"/>
  <c r="AA68" i="19"/>
  <c r="AZ90" i="19"/>
  <c r="BB88" i="19"/>
  <c r="BB89" i="19" s="1"/>
  <c r="P74" i="19"/>
  <c r="G61" i="19"/>
  <c r="H56" i="19" s="1"/>
  <c r="AZ44" i="19"/>
  <c r="BB41" i="19"/>
  <c r="R27" i="19"/>
  <c r="N393" i="8"/>
  <c r="O347" i="8"/>
  <c r="Q210" i="8"/>
  <c r="BB10" i="16"/>
  <c r="BA9" i="16"/>
  <c r="BA8" i="16" s="1"/>
  <c r="K263" i="14" s="1"/>
  <c r="AZ11" i="16"/>
  <c r="G11" i="6"/>
  <c r="G12" i="6" s="1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G18" i="12"/>
  <c r="I75" i="2"/>
  <c r="I76" i="2" s="1"/>
  <c r="E76" i="2"/>
  <c r="F76" i="2"/>
  <c r="G76" i="2"/>
  <c r="H76" i="2"/>
  <c r="D76" i="2"/>
  <c r="I71" i="2"/>
  <c r="I72" i="2"/>
  <c r="I70" i="2"/>
  <c r="D73" i="2"/>
  <c r="I67" i="2"/>
  <c r="I68" i="2" s="1"/>
  <c r="E68" i="2"/>
  <c r="F68" i="2"/>
  <c r="G68" i="2"/>
  <c r="H68" i="2"/>
  <c r="D68" i="2"/>
  <c r="I62" i="2"/>
  <c r="I63" i="2"/>
  <c r="I64" i="2"/>
  <c r="I61" i="2"/>
  <c r="E65" i="2"/>
  <c r="G35" i="18" s="1"/>
  <c r="G36" i="18" s="1"/>
  <c r="F65" i="2"/>
  <c r="H35" i="18" s="1"/>
  <c r="H36" i="18" s="1"/>
  <c r="G65" i="2"/>
  <c r="I35" i="18" s="1"/>
  <c r="I36" i="18" s="1"/>
  <c r="H65" i="2"/>
  <c r="J35" i="18" s="1"/>
  <c r="J36" i="18" s="1"/>
  <c r="D65" i="2"/>
  <c r="F35" i="18" s="1"/>
  <c r="F36" i="18" s="1"/>
  <c r="I55" i="2"/>
  <c r="I56" i="2"/>
  <c r="I57" i="2"/>
  <c r="I58" i="2"/>
  <c r="I54" i="2"/>
  <c r="E59" i="2"/>
  <c r="F59" i="2"/>
  <c r="G59" i="2"/>
  <c r="H59" i="2"/>
  <c r="D59" i="2"/>
  <c r="E52" i="2"/>
  <c r="F52" i="2"/>
  <c r="G52" i="2"/>
  <c r="H52" i="2"/>
  <c r="D52" i="2"/>
  <c r="I48" i="2"/>
  <c r="I49" i="2"/>
  <c r="I50" i="2"/>
  <c r="I51" i="2"/>
  <c r="I47" i="2"/>
  <c r="I40" i="6" l="1"/>
  <c r="I41" i="6" s="1"/>
  <c r="M6" i="6" s="1"/>
  <c r="M3" i="6" s="1"/>
  <c r="E40" i="6"/>
  <c r="C16" i="4"/>
  <c r="H27" i="18"/>
  <c r="H28" i="18" s="1"/>
  <c r="H29" i="18" s="1"/>
  <c r="G145" i="4"/>
  <c r="G146" i="4" s="1"/>
  <c r="G147" i="4" s="1"/>
  <c r="J37" i="18"/>
  <c r="I149" i="4"/>
  <c r="G43" i="18"/>
  <c r="G44" i="18" s="1"/>
  <c r="G45" i="18" s="1"/>
  <c r="F154" i="4"/>
  <c r="F155" i="4" s="1"/>
  <c r="F156" i="4" s="1"/>
  <c r="G27" i="18"/>
  <c r="G28" i="18" s="1"/>
  <c r="G29" i="18" s="1"/>
  <c r="F145" i="4"/>
  <c r="F146" i="4" s="1"/>
  <c r="F147" i="4" s="1"/>
  <c r="J43" i="18"/>
  <c r="J44" i="18" s="1"/>
  <c r="J45" i="18" s="1"/>
  <c r="I154" i="4"/>
  <c r="I155" i="4" s="1"/>
  <c r="I156" i="4" s="1"/>
  <c r="H66" i="18"/>
  <c r="H67" i="18" s="1"/>
  <c r="H68" i="18" s="1"/>
  <c r="G170" i="4"/>
  <c r="G171" i="4" s="1"/>
  <c r="G19" i="18"/>
  <c r="G20" i="18" s="1"/>
  <c r="G21" i="18" s="1"/>
  <c r="F138" i="4"/>
  <c r="F139" i="4" s="1"/>
  <c r="F140" i="4" s="1"/>
  <c r="J19" i="18"/>
  <c r="J20" i="18" s="1"/>
  <c r="I138" i="4"/>
  <c r="I139" i="4" s="1"/>
  <c r="I140" i="4" s="1"/>
  <c r="I37" i="18"/>
  <c r="H149" i="4"/>
  <c r="I19" i="18"/>
  <c r="I20" i="18" s="1"/>
  <c r="I21" i="18" s="1"/>
  <c r="H138" i="4"/>
  <c r="H139" i="4" s="1"/>
  <c r="H140" i="4" s="1"/>
  <c r="J27" i="18"/>
  <c r="J28" i="18" s="1"/>
  <c r="I145" i="4"/>
  <c r="I146" i="4" s="1"/>
  <c r="I147" i="4" s="1"/>
  <c r="H37" i="18"/>
  <c r="G149" i="4"/>
  <c r="I43" i="18"/>
  <c r="I44" i="18" s="1"/>
  <c r="I45" i="18" s="1"/>
  <c r="H154" i="4"/>
  <c r="H155" i="4" s="1"/>
  <c r="H156" i="4" s="1"/>
  <c r="F51" i="18"/>
  <c r="F52" i="18" s="1"/>
  <c r="F53" i="18" s="1"/>
  <c r="E161" i="4"/>
  <c r="E162" i="4" s="1"/>
  <c r="E163" i="4" s="1"/>
  <c r="F66" i="18"/>
  <c r="F67" i="18" s="1"/>
  <c r="F68" i="18" s="1"/>
  <c r="E170" i="4"/>
  <c r="E171" i="4" s="1"/>
  <c r="G66" i="18"/>
  <c r="G67" i="18" s="1"/>
  <c r="G68" i="18" s="1"/>
  <c r="F170" i="4"/>
  <c r="F171" i="4" s="1"/>
  <c r="F19" i="18"/>
  <c r="F20" i="18" s="1"/>
  <c r="E138" i="4"/>
  <c r="E139" i="4" s="1"/>
  <c r="E140" i="4" s="1"/>
  <c r="F43" i="18"/>
  <c r="F44" i="18" s="1"/>
  <c r="F45" i="18" s="1"/>
  <c r="E154" i="4"/>
  <c r="E155" i="4" s="1"/>
  <c r="E156" i="4" s="1"/>
  <c r="I66" i="18"/>
  <c r="I67" i="18" s="1"/>
  <c r="I68" i="18" s="1"/>
  <c r="H170" i="4"/>
  <c r="H171" i="4" s="1"/>
  <c r="F27" i="18"/>
  <c r="F28" i="18" s="1"/>
  <c r="F29" i="18" s="1"/>
  <c r="E145" i="4"/>
  <c r="E146" i="4" s="1"/>
  <c r="E147" i="4" s="1"/>
  <c r="L113" i="2"/>
  <c r="B244" i="8" s="1"/>
  <c r="B255" i="8" s="1"/>
  <c r="L108" i="2"/>
  <c r="B17" i="8" s="1"/>
  <c r="B28" i="8" s="1"/>
  <c r="H19" i="18"/>
  <c r="H20" i="18" s="1"/>
  <c r="H21" i="18" s="1"/>
  <c r="G138" i="4"/>
  <c r="G139" i="4" s="1"/>
  <c r="G140" i="4" s="1"/>
  <c r="I27" i="18"/>
  <c r="I28" i="18" s="1"/>
  <c r="I29" i="18" s="1"/>
  <c r="H145" i="4"/>
  <c r="H146" i="4" s="1"/>
  <c r="H147" i="4" s="1"/>
  <c r="F37" i="18"/>
  <c r="E149" i="4"/>
  <c r="G37" i="18"/>
  <c r="F149" i="4"/>
  <c r="H43" i="18"/>
  <c r="H44" i="18" s="1"/>
  <c r="H45" i="18" s="1"/>
  <c r="G154" i="4"/>
  <c r="G155" i="4" s="1"/>
  <c r="G156" i="4" s="1"/>
  <c r="J66" i="18"/>
  <c r="J67" i="18" s="1"/>
  <c r="J68" i="18" s="1"/>
  <c r="I170" i="4"/>
  <c r="I171" i="4" s="1"/>
  <c r="I73" i="2"/>
  <c r="F16" i="6"/>
  <c r="F11" i="6" s="1"/>
  <c r="F12" i="6" s="1"/>
  <c r="I13" i="6" s="1"/>
  <c r="D44" i="12"/>
  <c r="D45" i="12" s="1"/>
  <c r="E49" i="12" s="1"/>
  <c r="F49" i="12" s="1"/>
  <c r="G49" i="12" s="1"/>
  <c r="H49" i="12" s="1"/>
  <c r="I49" i="12" s="1"/>
  <c r="I50" i="12" s="1"/>
  <c r="I53" i="12" s="1"/>
  <c r="D48" i="12"/>
  <c r="E48" i="12" s="1"/>
  <c r="F48" i="12" s="1"/>
  <c r="G48" i="12" s="1"/>
  <c r="G40" i="6"/>
  <c r="H40" i="6"/>
  <c r="L115" i="2"/>
  <c r="B289" i="8" s="1"/>
  <c r="B300" i="8" s="1"/>
  <c r="L109" i="2"/>
  <c r="B62" i="8" s="1"/>
  <c r="B73" i="8" s="1"/>
  <c r="L112" i="2"/>
  <c r="L116" i="2"/>
  <c r="B335" i="8" s="1"/>
  <c r="B346" i="8" s="1"/>
  <c r="L120" i="2"/>
  <c r="B519" i="8" s="1"/>
  <c r="B530" i="8" s="1"/>
  <c r="L110" i="2"/>
  <c r="B108" i="8" s="1"/>
  <c r="B119" i="8" s="1"/>
  <c r="L117" i="2"/>
  <c r="B381" i="8" s="1"/>
  <c r="B392" i="8" s="1"/>
  <c r="L111" i="2"/>
  <c r="B154" i="8" s="1"/>
  <c r="B165" i="8" s="1"/>
  <c r="L114" i="2"/>
  <c r="L118" i="2"/>
  <c r="B427" i="8" s="1"/>
  <c r="B438" i="8" s="1"/>
  <c r="L119" i="2"/>
  <c r="B473" i="8" s="1"/>
  <c r="B484" i="8" s="1"/>
  <c r="D27" i="12"/>
  <c r="D28" i="12" s="1"/>
  <c r="D32" i="12" s="1"/>
  <c r="E32" i="12" s="1"/>
  <c r="F32" i="12" s="1"/>
  <c r="G32" i="12" s="1"/>
  <c r="H32" i="12" s="1"/>
  <c r="I32" i="12" s="1"/>
  <c r="I33" i="12" s="1"/>
  <c r="E298" i="2" s="1"/>
  <c r="D31" i="12"/>
  <c r="E31" i="12" s="1"/>
  <c r="F31" i="12" s="1"/>
  <c r="G31" i="12" s="1"/>
  <c r="F40" i="6"/>
  <c r="D8" i="12"/>
  <c r="D9" i="12" s="1"/>
  <c r="E13" i="12" s="1"/>
  <c r="F13" i="12" s="1"/>
  <c r="G13" i="12" s="1"/>
  <c r="H13" i="12" s="1"/>
  <c r="I13" i="12" s="1"/>
  <c r="I14" i="12" s="1"/>
  <c r="I17" i="12" s="1"/>
  <c r="D12" i="12"/>
  <c r="E12" i="12" s="1"/>
  <c r="F12" i="12" s="1"/>
  <c r="G12" i="12" s="1"/>
  <c r="AZ12" i="16"/>
  <c r="AZ9" i="16" s="1"/>
  <c r="AZ8" i="16" s="1"/>
  <c r="AY12" i="16" s="1"/>
  <c r="I274" i="14"/>
  <c r="H273" i="14"/>
  <c r="I262" i="14"/>
  <c r="H264" i="14"/>
  <c r="I272" i="14"/>
  <c r="K274" i="14"/>
  <c r="H274" i="14"/>
  <c r="G272" i="14"/>
  <c r="G275" i="14" s="1"/>
  <c r="H271" i="14" s="1"/>
  <c r="I263" i="14"/>
  <c r="G262" i="14"/>
  <c r="G265" i="14" s="1"/>
  <c r="H261" i="14" s="1"/>
  <c r="G264" i="14"/>
  <c r="I273" i="14"/>
  <c r="L274" i="14"/>
  <c r="J263" i="14"/>
  <c r="H262" i="14"/>
  <c r="G274" i="14"/>
  <c r="H263" i="14"/>
  <c r="H272" i="14"/>
  <c r="J273" i="14"/>
  <c r="I264" i="14"/>
  <c r="J272" i="14"/>
  <c r="J264" i="14"/>
  <c r="K273" i="14"/>
  <c r="J274" i="14"/>
  <c r="K272" i="14"/>
  <c r="L273" i="14"/>
  <c r="J262" i="14"/>
  <c r="L272" i="14"/>
  <c r="M273" i="14"/>
  <c r="K264" i="14"/>
  <c r="K262" i="14"/>
  <c r="M274" i="14"/>
  <c r="M272" i="14"/>
  <c r="N272" i="14"/>
  <c r="N274" i="14"/>
  <c r="L263" i="14"/>
  <c r="L262" i="14"/>
  <c r="N273" i="14"/>
  <c r="L264" i="14"/>
  <c r="O273" i="14"/>
  <c r="M262" i="14"/>
  <c r="M264" i="14"/>
  <c r="M263" i="14"/>
  <c r="O274" i="14"/>
  <c r="O272" i="14"/>
  <c r="N262" i="14"/>
  <c r="P273" i="14"/>
  <c r="N263" i="14"/>
  <c r="N264" i="14"/>
  <c r="P274" i="14"/>
  <c r="P272" i="14"/>
  <c r="Q273" i="14"/>
  <c r="Q272" i="14"/>
  <c r="O263" i="14"/>
  <c r="O262" i="14"/>
  <c r="Q274" i="14"/>
  <c r="O264" i="14"/>
  <c r="R274" i="14"/>
  <c r="P263" i="14"/>
  <c r="P264" i="14"/>
  <c r="R273" i="14"/>
  <c r="P262" i="14"/>
  <c r="R272" i="14"/>
  <c r="S274" i="14"/>
  <c r="S273" i="14"/>
  <c r="Q263" i="14"/>
  <c r="Q262" i="14"/>
  <c r="S272" i="14"/>
  <c r="Q264" i="14"/>
  <c r="R264" i="14"/>
  <c r="T274" i="14"/>
  <c r="R263" i="14"/>
  <c r="T272" i="14"/>
  <c r="R262" i="14"/>
  <c r="T273" i="14"/>
  <c r="U273" i="14"/>
  <c r="S264" i="14"/>
  <c r="S263" i="14"/>
  <c r="U272" i="14"/>
  <c r="U274" i="14"/>
  <c r="S262" i="14"/>
  <c r="T264" i="14"/>
  <c r="V272" i="14"/>
  <c r="T263" i="14"/>
  <c r="V274" i="14"/>
  <c r="V273" i="14"/>
  <c r="T262" i="14"/>
  <c r="W273" i="14"/>
  <c r="U264" i="14"/>
  <c r="W274" i="14"/>
  <c r="W272" i="14"/>
  <c r="U263" i="14"/>
  <c r="U262" i="14"/>
  <c r="X274" i="14"/>
  <c r="X272" i="14"/>
  <c r="V263" i="14"/>
  <c r="V262" i="14"/>
  <c r="X273" i="14"/>
  <c r="V264" i="14"/>
  <c r="Y273" i="14"/>
  <c r="W264" i="14"/>
  <c r="Y272" i="14"/>
  <c r="W263" i="14"/>
  <c r="Y274" i="14"/>
  <c r="W262" i="14"/>
  <c r="Z274" i="14"/>
  <c r="X262" i="14"/>
  <c r="Z273" i="14"/>
  <c r="X264" i="14"/>
  <c r="X263" i="14"/>
  <c r="Z272" i="14"/>
  <c r="AA274" i="14"/>
  <c r="AA273" i="14"/>
  <c r="Y262" i="14"/>
  <c r="Y263" i="14"/>
  <c r="AA272" i="14"/>
  <c r="Y264" i="14"/>
  <c r="AB274" i="14"/>
  <c r="AB272" i="14"/>
  <c r="AB273" i="14"/>
  <c r="Z263" i="14"/>
  <c r="Z262" i="14"/>
  <c r="Z264" i="14"/>
  <c r="AA264" i="14"/>
  <c r="AC272" i="14"/>
  <c r="AA263" i="14"/>
  <c r="AA262" i="14"/>
  <c r="AC273" i="14"/>
  <c r="AC274" i="14"/>
  <c r="AB264" i="14"/>
  <c r="AD272" i="14"/>
  <c r="AD273" i="14"/>
  <c r="AD274" i="14"/>
  <c r="AB263" i="14"/>
  <c r="AB262" i="14"/>
  <c r="AE274" i="14"/>
  <c r="AC263" i="14"/>
  <c r="AE272" i="14"/>
  <c r="AC264" i="14"/>
  <c r="AE273" i="14"/>
  <c r="AC262" i="14"/>
  <c r="AF274" i="14"/>
  <c r="AD263" i="14"/>
  <c r="AF273" i="14"/>
  <c r="AF272" i="14"/>
  <c r="AD262" i="14"/>
  <c r="AD264" i="14"/>
  <c r="AG272" i="14"/>
  <c r="AE263" i="14"/>
  <c r="AE262" i="14"/>
  <c r="AG273" i="14"/>
  <c r="AE264" i="14"/>
  <c r="AG274" i="14"/>
  <c r="AH274" i="14"/>
  <c r="AF263" i="14"/>
  <c r="AF264" i="14"/>
  <c r="AH272" i="14"/>
  <c r="AH273" i="14"/>
  <c r="AF262" i="14"/>
  <c r="AI272" i="14"/>
  <c r="AI274" i="14"/>
  <c r="AG263" i="14"/>
  <c r="AI273" i="14"/>
  <c r="AG264" i="14"/>
  <c r="AG262" i="14"/>
  <c r="AJ272" i="14"/>
  <c r="AH263" i="14"/>
  <c r="AJ273" i="14"/>
  <c r="AJ274" i="14"/>
  <c r="AH262" i="14"/>
  <c r="AH264" i="14"/>
  <c r="AI262" i="14"/>
  <c r="AI264" i="14"/>
  <c r="AI263" i="14"/>
  <c r="AK273" i="14"/>
  <c r="AK272" i="14"/>
  <c r="AK274" i="14"/>
  <c r="AL273" i="14"/>
  <c r="AJ262" i="14"/>
  <c r="AL274" i="14"/>
  <c r="AJ264" i="14"/>
  <c r="AL272" i="14"/>
  <c r="AJ263" i="14"/>
  <c r="AM273" i="14"/>
  <c r="AK262" i="14"/>
  <c r="AM272" i="14"/>
  <c r="AM274" i="14"/>
  <c r="AK264" i="14"/>
  <c r="AK263" i="14"/>
  <c r="AN274" i="14"/>
  <c r="AL263" i="14"/>
  <c r="AN272" i="14"/>
  <c r="AL264" i="14"/>
  <c r="AL262" i="14"/>
  <c r="AN273" i="14"/>
  <c r="AO273" i="14"/>
  <c r="AM262" i="14"/>
  <c r="AM263" i="14"/>
  <c r="AO274" i="14"/>
  <c r="AM264" i="14"/>
  <c r="AO272" i="14"/>
  <c r="AN263" i="14"/>
  <c r="AP272" i="14"/>
  <c r="AP274" i="14"/>
  <c r="AN262" i="14"/>
  <c r="AP273" i="14"/>
  <c r="AN264" i="14"/>
  <c r="AQ273" i="14"/>
  <c r="AO262" i="14"/>
  <c r="AQ272" i="14"/>
  <c r="AO263" i="14"/>
  <c r="AQ274" i="14"/>
  <c r="AO264" i="14"/>
  <c r="AR273" i="14"/>
  <c r="AP264" i="14"/>
  <c r="AP262" i="14"/>
  <c r="AR272" i="14"/>
  <c r="AP263" i="14"/>
  <c r="AR274" i="14"/>
  <c r="AS273" i="14"/>
  <c r="AQ264" i="14"/>
  <c r="AS274" i="14"/>
  <c r="AS272" i="14"/>
  <c r="AQ262" i="14"/>
  <c r="AQ263" i="14"/>
  <c r="AT273" i="14"/>
  <c r="AR264" i="14"/>
  <c r="AR263" i="14"/>
  <c r="AT274" i="14"/>
  <c r="AR262" i="14"/>
  <c r="AT272" i="14"/>
  <c r="AU274" i="14"/>
  <c r="AS263" i="14"/>
  <c r="AU272" i="14"/>
  <c r="AS264" i="14"/>
  <c r="AU273" i="14"/>
  <c r="AS262" i="14"/>
  <c r="AV273" i="14"/>
  <c r="AT264" i="14"/>
  <c r="AV272" i="14"/>
  <c r="AV274" i="14"/>
  <c r="AT263" i="14"/>
  <c r="AT262" i="14"/>
  <c r="AU262" i="14"/>
  <c r="AU264" i="14"/>
  <c r="AU263" i="14"/>
  <c r="AW273" i="14"/>
  <c r="AW274" i="14"/>
  <c r="AW272" i="14"/>
  <c r="AV263" i="14"/>
  <c r="AX274" i="14"/>
  <c r="AV264" i="14"/>
  <c r="AX272" i="14"/>
  <c r="AX273" i="14"/>
  <c r="AV262" i="14"/>
  <c r="AY272" i="14"/>
  <c r="AY274" i="14"/>
  <c r="AW264" i="14"/>
  <c r="AY273" i="14"/>
  <c r="AW263" i="14"/>
  <c r="AW262" i="14"/>
  <c r="AZ274" i="14"/>
  <c r="AX264" i="14"/>
  <c r="AX263" i="14"/>
  <c r="AX262" i="14"/>
  <c r="AZ273" i="14"/>
  <c r="AZ272" i="14"/>
  <c r="BA273" i="14"/>
  <c r="AY264" i="14"/>
  <c r="BA272" i="14"/>
  <c r="BA274" i="14"/>
  <c r="AY263" i="14"/>
  <c r="AY262" i="14"/>
  <c r="BB273" i="14"/>
  <c r="AZ262" i="14"/>
  <c r="BB274" i="14"/>
  <c r="AZ264" i="14"/>
  <c r="BB272" i="14"/>
  <c r="AZ263" i="14"/>
  <c r="BC272" i="14"/>
  <c r="BA264" i="14"/>
  <c r="BA263" i="14"/>
  <c r="BC273" i="14"/>
  <c r="BA262" i="14"/>
  <c r="BC274" i="14"/>
  <c r="BD274" i="14"/>
  <c r="BB263" i="14"/>
  <c r="BB264" i="14"/>
  <c r="BD272" i="14"/>
  <c r="BB262" i="14"/>
  <c r="BD273" i="14"/>
  <c r="BC263" i="14"/>
  <c r="BE274" i="14"/>
  <c r="BC264" i="14"/>
  <c r="BE273" i="14"/>
  <c r="BC262" i="14"/>
  <c r="BE272" i="14"/>
  <c r="BF272" i="14"/>
  <c r="BD263" i="14"/>
  <c r="BF273" i="14"/>
  <c r="BF274" i="14"/>
  <c r="BD262" i="14"/>
  <c r="BD264" i="14"/>
  <c r="BG272" i="14"/>
  <c r="BG274" i="14"/>
  <c r="BE264" i="14"/>
  <c r="BE262" i="14"/>
  <c r="BE263" i="14"/>
  <c r="BG273" i="14"/>
  <c r="BH272" i="14"/>
  <c r="BF263" i="14"/>
  <c r="BH274" i="14"/>
  <c r="BF264" i="14"/>
  <c r="BF262" i="14"/>
  <c r="BH273" i="14"/>
  <c r="BI273" i="14"/>
  <c r="BG264" i="14"/>
  <c r="BI274" i="14"/>
  <c r="BI272" i="14"/>
  <c r="BG263" i="14"/>
  <c r="BG262" i="14"/>
  <c r="BJ274" i="14"/>
  <c r="BH262" i="14"/>
  <c r="BJ272" i="14"/>
  <c r="BH263" i="14"/>
  <c r="BH264" i="14"/>
  <c r="BJ273" i="14"/>
  <c r="BK272" i="14"/>
  <c r="BI264" i="14"/>
  <c r="BI262" i="14"/>
  <c r="BK274" i="14"/>
  <c r="BK273" i="14"/>
  <c r="BI263" i="14"/>
  <c r="BJ262" i="14"/>
  <c r="BJ263" i="14"/>
  <c r="BL272" i="14"/>
  <c r="BL273" i="14"/>
  <c r="BL274" i="14"/>
  <c r="BJ264" i="14"/>
  <c r="BM272" i="14"/>
  <c r="BK263" i="14"/>
  <c r="BM273" i="14"/>
  <c r="BK264" i="14"/>
  <c r="BK262" i="14"/>
  <c r="BM274" i="14"/>
  <c r="BN272" i="14"/>
  <c r="BN273" i="14"/>
  <c r="BN274" i="14"/>
  <c r="BL263" i="14"/>
  <c r="BL264" i="14"/>
  <c r="BL262" i="14"/>
  <c r="BO272" i="14"/>
  <c r="BO274" i="14"/>
  <c r="BM264" i="14"/>
  <c r="BO273" i="14"/>
  <c r="BM263" i="14"/>
  <c r="BM262" i="14"/>
  <c r="BP273" i="14"/>
  <c r="BP272" i="14"/>
  <c r="BP274" i="14"/>
  <c r="BN262" i="14"/>
  <c r="BN264" i="14"/>
  <c r="BN263" i="14"/>
  <c r="BQ273" i="14"/>
  <c r="BO264" i="14"/>
  <c r="BQ272" i="14"/>
  <c r="BQ274" i="14"/>
  <c r="BO263" i="14"/>
  <c r="BO262" i="14"/>
  <c r="BR273" i="14"/>
  <c r="BP262" i="14"/>
  <c r="BP263" i="14"/>
  <c r="BR274" i="14"/>
  <c r="BP264" i="14"/>
  <c r="BR272" i="14"/>
  <c r="BS274" i="14"/>
  <c r="BQ264" i="14"/>
  <c r="BQ263" i="14"/>
  <c r="BS273" i="14"/>
  <c r="BS272" i="14"/>
  <c r="BQ262" i="14"/>
  <c r="BT274" i="14"/>
  <c r="BR263" i="14"/>
  <c r="BR264" i="14"/>
  <c r="BR262" i="14"/>
  <c r="BT272" i="14"/>
  <c r="BT273" i="14"/>
  <c r="BU272" i="14"/>
  <c r="BS263" i="14"/>
  <c r="BS262" i="14"/>
  <c r="BU273" i="14"/>
  <c r="BU274" i="14"/>
  <c r="BS264" i="14"/>
  <c r="BV272" i="14"/>
  <c r="BT264" i="14"/>
  <c r="BV273" i="14"/>
  <c r="BT263" i="14"/>
  <c r="BV274" i="14"/>
  <c r="BT262" i="14"/>
  <c r="BW274" i="14"/>
  <c r="BU263" i="14"/>
  <c r="BU262" i="14"/>
  <c r="BU264" i="14"/>
  <c r="BW273" i="14"/>
  <c r="BW272" i="14"/>
  <c r="BX272" i="14"/>
  <c r="BV263" i="14"/>
  <c r="BX274" i="14"/>
  <c r="BV264" i="14"/>
  <c r="BV262" i="14"/>
  <c r="BX273" i="14"/>
  <c r="BW262" i="14"/>
  <c r="BY273" i="14"/>
  <c r="BW263" i="14"/>
  <c r="BW264" i="14"/>
  <c r="BY274" i="14"/>
  <c r="BY272" i="14"/>
  <c r="BZ274" i="14"/>
  <c r="BX262" i="14"/>
  <c r="BX263" i="14"/>
  <c r="BZ273" i="14"/>
  <c r="BZ272" i="14"/>
  <c r="BX264" i="14"/>
  <c r="CA273" i="14"/>
  <c r="BY262" i="14"/>
  <c r="CA274" i="14"/>
  <c r="BY263" i="14"/>
  <c r="BY264" i="14"/>
  <c r="CA272" i="14"/>
  <c r="CB274" i="14"/>
  <c r="BZ263" i="14"/>
  <c r="BZ264" i="14"/>
  <c r="BZ262" i="14"/>
  <c r="CB272" i="14"/>
  <c r="CB273" i="14"/>
  <c r="CC272" i="14"/>
  <c r="CA263" i="14"/>
  <c r="CA262" i="14"/>
  <c r="CC274" i="14"/>
  <c r="CA264" i="14"/>
  <c r="CC273" i="14"/>
  <c r="CD272" i="14"/>
  <c r="CB264" i="14"/>
  <c r="CD274" i="14"/>
  <c r="CB263" i="14"/>
  <c r="CD273" i="14"/>
  <c r="CB262" i="14"/>
  <c r="CE274" i="14"/>
  <c r="CC263" i="14"/>
  <c r="CC262" i="14"/>
  <c r="CE272" i="14"/>
  <c r="CC264" i="14"/>
  <c r="CE273" i="14"/>
  <c r="CF273" i="14"/>
  <c r="CF272" i="14"/>
  <c r="CF274" i="14"/>
  <c r="CD264" i="14"/>
  <c r="CD263" i="14"/>
  <c r="CD262" i="14"/>
  <c r="CG274" i="14"/>
  <c r="CE264" i="14"/>
  <c r="CE263" i="14"/>
  <c r="CE262" i="14"/>
  <c r="CG272" i="14"/>
  <c r="CG273" i="14"/>
  <c r="CH274" i="14"/>
  <c r="CF264" i="14"/>
  <c r="CF263" i="14"/>
  <c r="CF262" i="14"/>
  <c r="CH272" i="14"/>
  <c r="CH273" i="14"/>
  <c r="CG262" i="14"/>
  <c r="CG263" i="14"/>
  <c r="CG264" i="14"/>
  <c r="CH262" i="14"/>
  <c r="CH264" i="14"/>
  <c r="CH263" i="14"/>
  <c r="K13" i="6"/>
  <c r="G13" i="6"/>
  <c r="H69" i="19"/>
  <c r="BD85" i="19"/>
  <c r="BD82" i="19" s="1"/>
  <c r="BE85" i="19"/>
  <c r="BE82" i="19" s="1"/>
  <c r="BC85" i="19"/>
  <c r="BC82" i="19" s="1"/>
  <c r="Q74" i="19"/>
  <c r="BB87" i="19"/>
  <c r="AY90" i="19"/>
  <c r="AC67" i="19"/>
  <c r="AB68" i="19"/>
  <c r="BA45" i="19"/>
  <c r="BB39" i="19"/>
  <c r="BB35" i="19" s="1"/>
  <c r="AY44" i="19"/>
  <c r="S27" i="19"/>
  <c r="O393" i="8"/>
  <c r="P347" i="8"/>
  <c r="R210" i="8"/>
  <c r="AY11" i="16"/>
  <c r="BA10" i="16"/>
  <c r="G263" i="14" s="1"/>
  <c r="H18" i="12"/>
  <c r="I65" i="2"/>
  <c r="I52" i="2"/>
  <c r="I59" i="2"/>
  <c r="C55" i="7" l="1"/>
  <c r="J29" i="18"/>
  <c r="F21" i="18"/>
  <c r="O31" i="8"/>
  <c r="M31" i="8"/>
  <c r="Z31" i="8"/>
  <c r="AP31" i="8"/>
  <c r="BF31" i="8"/>
  <c r="S32" i="8"/>
  <c r="AI32" i="8"/>
  <c r="AY32" i="8"/>
  <c r="L33" i="8"/>
  <c r="AB33" i="8"/>
  <c r="AR33" i="8"/>
  <c r="BH33" i="8"/>
  <c r="AC33" i="8"/>
  <c r="BI33" i="8"/>
  <c r="AO31" i="8"/>
  <c r="AD32" i="8"/>
  <c r="W33" i="8"/>
  <c r="E31" i="8"/>
  <c r="AA31" i="8"/>
  <c r="AQ31" i="8"/>
  <c r="BG31" i="8"/>
  <c r="T32" i="8"/>
  <c r="AJ32" i="8"/>
  <c r="AZ32" i="8"/>
  <c r="M33" i="8"/>
  <c r="AS33" i="8"/>
  <c r="Y31" i="8"/>
  <c r="AH32" i="8"/>
  <c r="AE33" i="8"/>
  <c r="R31" i="8"/>
  <c r="AJ31" i="8"/>
  <c r="AZ31" i="8"/>
  <c r="M32" i="8"/>
  <c r="AC32" i="8"/>
  <c r="AS32" i="8"/>
  <c r="BI32" i="8"/>
  <c r="V33" i="8"/>
  <c r="AL33" i="8"/>
  <c r="BB33" i="8"/>
  <c r="S31" i="8"/>
  <c r="Q31" i="8"/>
  <c r="AD31" i="8"/>
  <c r="AT31" i="8"/>
  <c r="G32" i="8"/>
  <c r="W32" i="8"/>
  <c r="AM32" i="8"/>
  <c r="G31" i="8"/>
  <c r="W31" i="8"/>
  <c r="N31" i="8"/>
  <c r="AH31" i="8"/>
  <c r="AX31" i="8"/>
  <c r="K32" i="8"/>
  <c r="AA32" i="8"/>
  <c r="AQ32" i="8"/>
  <c r="BG32" i="8"/>
  <c r="T33" i="8"/>
  <c r="AJ33" i="8"/>
  <c r="AZ33" i="8"/>
  <c r="D32" i="8"/>
  <c r="AO33" i="8"/>
  <c r="L31" i="8"/>
  <c r="BI31" i="8"/>
  <c r="BB32" i="8"/>
  <c r="AQ33" i="8"/>
  <c r="P31" i="8"/>
  <c r="AI31" i="8"/>
  <c r="AY31" i="8"/>
  <c r="L32" i="8"/>
  <c r="AB32" i="8"/>
  <c r="AR32" i="8"/>
  <c r="BH32" i="8"/>
  <c r="Y33" i="8"/>
  <c r="BE33" i="8"/>
  <c r="BE31" i="8"/>
  <c r="BF32" i="8"/>
  <c r="BG33" i="8"/>
  <c r="AB31" i="8"/>
  <c r="AR31" i="8"/>
  <c r="BH31" i="8"/>
  <c r="U32" i="8"/>
  <c r="AK32" i="8"/>
  <c r="BA32" i="8"/>
  <c r="N33" i="8"/>
  <c r="AD33" i="8"/>
  <c r="AT33" i="8"/>
  <c r="U31" i="8"/>
  <c r="AE32" i="8"/>
  <c r="P33" i="8"/>
  <c r="AV33" i="8"/>
  <c r="AG33" i="8"/>
  <c r="AW31" i="8"/>
  <c r="AI33" i="8"/>
  <c r="AE31" i="8"/>
  <c r="H32" i="8"/>
  <c r="AN32" i="8"/>
  <c r="U33" i="8"/>
  <c r="AS31" i="8"/>
  <c r="AU33" i="8"/>
  <c r="AN31" i="8"/>
  <c r="Q32" i="8"/>
  <c r="AW32" i="8"/>
  <c r="Z33" i="8"/>
  <c r="BF33" i="8"/>
  <c r="T31" i="8"/>
  <c r="J32" i="8"/>
  <c r="AX32" i="8"/>
  <c r="AM33" i="8"/>
  <c r="AF32" i="8"/>
  <c r="O33" i="8"/>
  <c r="I32" i="8"/>
  <c r="R33" i="8"/>
  <c r="BA31" i="8"/>
  <c r="AL31" i="8"/>
  <c r="AU32" i="8"/>
  <c r="X33" i="8"/>
  <c r="BD33" i="8"/>
  <c r="BA33" i="8"/>
  <c r="R32" i="8"/>
  <c r="BC33" i="8"/>
  <c r="AM31" i="8"/>
  <c r="P32" i="8"/>
  <c r="AV32" i="8"/>
  <c r="AK33" i="8"/>
  <c r="N32" i="8"/>
  <c r="J31" i="8"/>
  <c r="AV31" i="8"/>
  <c r="Y32" i="8"/>
  <c r="BE32" i="8"/>
  <c r="AH33" i="8"/>
  <c r="F31" i="8"/>
  <c r="AG31" i="8"/>
  <c r="V32" i="8"/>
  <c r="G33" i="8"/>
  <c r="AY33" i="8"/>
  <c r="O32" i="8"/>
  <c r="AN33" i="8"/>
  <c r="AC31" i="8"/>
  <c r="V31" i="8"/>
  <c r="I33" i="8"/>
  <c r="AF31" i="8"/>
  <c r="AX33" i="8"/>
  <c r="K31" i="8"/>
  <c r="BB31" i="8"/>
  <c r="BC32" i="8"/>
  <c r="AF33" i="8"/>
  <c r="E32" i="8"/>
  <c r="D33" i="8"/>
  <c r="AP32" i="8"/>
  <c r="H31" i="8"/>
  <c r="AU31" i="8"/>
  <c r="X32" i="8"/>
  <c r="BD32" i="8"/>
  <c r="AW33" i="8"/>
  <c r="AT32" i="8"/>
  <c r="X31" i="8"/>
  <c r="BD31" i="8"/>
  <c r="AG32" i="8"/>
  <c r="J33" i="8"/>
  <c r="AP33" i="8"/>
  <c r="E33" i="8"/>
  <c r="AK31" i="8"/>
  <c r="Z32" i="8"/>
  <c r="S33" i="8"/>
  <c r="F33" i="8"/>
  <c r="I31" i="8"/>
  <c r="H33" i="8"/>
  <c r="Q33" i="8"/>
  <c r="K33" i="8"/>
  <c r="BC31" i="8"/>
  <c r="F32" i="8"/>
  <c r="AO32" i="8"/>
  <c r="D31" i="8"/>
  <c r="AL32" i="8"/>
  <c r="AA33" i="8"/>
  <c r="K122" i="8"/>
  <c r="AA122" i="8"/>
  <c r="AQ122" i="8"/>
  <c r="BG122" i="8"/>
  <c r="L122" i="8"/>
  <c r="AB122" i="8"/>
  <c r="AR122" i="8"/>
  <c r="E122" i="8"/>
  <c r="U122" i="8"/>
  <c r="AK122" i="8"/>
  <c r="BA122" i="8"/>
  <c r="L123" i="8"/>
  <c r="BB122" i="8"/>
  <c r="V123" i="8"/>
  <c r="AL123" i="8"/>
  <c r="BB123" i="8"/>
  <c r="M124" i="8"/>
  <c r="AC124" i="8"/>
  <c r="AS124" i="8"/>
  <c r="BI124" i="8"/>
  <c r="BF122" i="8"/>
  <c r="W123" i="8"/>
  <c r="AM123" i="8"/>
  <c r="BC123" i="8"/>
  <c r="N124" i="8"/>
  <c r="AD124" i="8"/>
  <c r="AT124" i="8"/>
  <c r="D124" i="8"/>
  <c r="BH122" i="8"/>
  <c r="X123" i="8"/>
  <c r="AN123" i="8"/>
  <c r="BD123" i="8"/>
  <c r="O124" i="8"/>
  <c r="AE124" i="8"/>
  <c r="AU124" i="8"/>
  <c r="BE123" i="8"/>
  <c r="D122" i="8"/>
  <c r="R122" i="8"/>
  <c r="BI123" i="8"/>
  <c r="BA123" i="8"/>
  <c r="AW123" i="8"/>
  <c r="BD124" i="8"/>
  <c r="BH124" i="8"/>
  <c r="O122" i="8"/>
  <c r="AE122" i="8"/>
  <c r="AU122" i="8"/>
  <c r="F123" i="8"/>
  <c r="P122" i="8"/>
  <c r="AF122" i="8"/>
  <c r="AV122" i="8"/>
  <c r="I122" i="8"/>
  <c r="Y122" i="8"/>
  <c r="AO122" i="8"/>
  <c r="BE122" i="8"/>
  <c r="F122" i="8"/>
  <c r="G123" i="8"/>
  <c r="Z123" i="8"/>
  <c r="AP123" i="8"/>
  <c r="BF123" i="8"/>
  <c r="Q124" i="8"/>
  <c r="AG124" i="8"/>
  <c r="AW124" i="8"/>
  <c r="J122" i="8"/>
  <c r="I123" i="8"/>
  <c r="AA123" i="8"/>
  <c r="AQ123" i="8"/>
  <c r="BG123" i="8"/>
  <c r="R124" i="8"/>
  <c r="AH124" i="8"/>
  <c r="AX124" i="8"/>
  <c r="N122" i="8"/>
  <c r="K123" i="8"/>
  <c r="AB123" i="8"/>
  <c r="AR123" i="8"/>
  <c r="BH123" i="8"/>
  <c r="S124" i="8"/>
  <c r="AI124" i="8"/>
  <c r="AY124" i="8"/>
  <c r="E123" i="8"/>
  <c r="P124" i="8"/>
  <c r="U123" i="8"/>
  <c r="M123" i="8"/>
  <c r="T124" i="8"/>
  <c r="AH122" i="8"/>
  <c r="H124" i="8"/>
  <c r="AX122" i="8"/>
  <c r="S122" i="8"/>
  <c r="AI122" i="8"/>
  <c r="AY122" i="8"/>
  <c r="J123" i="8"/>
  <c r="T122" i="8"/>
  <c r="AJ122" i="8"/>
  <c r="AZ122" i="8"/>
  <c r="M122" i="8"/>
  <c r="AC122" i="8"/>
  <c r="AS122" i="8"/>
  <c r="BI122" i="8"/>
  <c r="V122" i="8"/>
  <c r="N123" i="8"/>
  <c r="AD123" i="8"/>
  <c r="AT123" i="8"/>
  <c r="E124" i="8"/>
  <c r="U124" i="8"/>
  <c r="AK124" i="8"/>
  <c r="BA124" i="8"/>
  <c r="Z122" i="8"/>
  <c r="O123" i="8"/>
  <c r="AE123" i="8"/>
  <c r="AU123" i="8"/>
  <c r="F124" i="8"/>
  <c r="V124" i="8"/>
  <c r="AL124" i="8"/>
  <c r="BB124" i="8"/>
  <c r="AD122" i="8"/>
  <c r="P123" i="8"/>
  <c r="AF123" i="8"/>
  <c r="AV123" i="8"/>
  <c r="G124" i="8"/>
  <c r="W124" i="8"/>
  <c r="AM124" i="8"/>
  <c r="BC124" i="8"/>
  <c r="Y123" i="8"/>
  <c r="AF124" i="8"/>
  <c r="L124" i="8"/>
  <c r="AC123" i="8"/>
  <c r="AJ124" i="8"/>
  <c r="Q123" i="8"/>
  <c r="X124" i="8"/>
  <c r="AK123" i="8"/>
  <c r="BC122" i="8"/>
  <c r="BD122" i="8"/>
  <c r="H123" i="8"/>
  <c r="AX123" i="8"/>
  <c r="BE124" i="8"/>
  <c r="AY123" i="8"/>
  <c r="BF124" i="8"/>
  <c r="AZ123" i="8"/>
  <c r="BG124" i="8"/>
  <c r="AS123" i="8"/>
  <c r="AB124" i="8"/>
  <c r="AN122" i="8"/>
  <c r="AH123" i="8"/>
  <c r="AI123" i="8"/>
  <c r="AJ123" i="8"/>
  <c r="AR124" i="8"/>
  <c r="G122" i="8"/>
  <c r="H122" i="8"/>
  <c r="Q122" i="8"/>
  <c r="AL122" i="8"/>
  <c r="I124" i="8"/>
  <c r="AP122" i="8"/>
  <c r="J124" i="8"/>
  <c r="AT122" i="8"/>
  <c r="K124" i="8"/>
  <c r="AO123" i="8"/>
  <c r="AZ124" i="8"/>
  <c r="W122" i="8"/>
  <c r="X122" i="8"/>
  <c r="AG122" i="8"/>
  <c r="R123" i="8"/>
  <c r="Y124" i="8"/>
  <c r="S123" i="8"/>
  <c r="Z124" i="8"/>
  <c r="T123" i="8"/>
  <c r="AA124" i="8"/>
  <c r="AV124" i="8"/>
  <c r="AG123" i="8"/>
  <c r="AM122" i="8"/>
  <c r="AW122" i="8"/>
  <c r="AO124" i="8"/>
  <c r="AP124" i="8"/>
  <c r="AQ124" i="8"/>
  <c r="AN124" i="8"/>
  <c r="H76" i="8"/>
  <c r="U76" i="8"/>
  <c r="AK76" i="8"/>
  <c r="BA76" i="8"/>
  <c r="L77" i="8"/>
  <c r="AB77" i="8"/>
  <c r="AR77" i="8"/>
  <c r="BH77" i="8"/>
  <c r="S78" i="8"/>
  <c r="AI78" i="8"/>
  <c r="AY78" i="8"/>
  <c r="E76" i="8"/>
  <c r="V76" i="8"/>
  <c r="AL76" i="8"/>
  <c r="BB76" i="8"/>
  <c r="M77" i="8"/>
  <c r="AC77" i="8"/>
  <c r="AS77" i="8"/>
  <c r="BI77" i="8"/>
  <c r="T78" i="8"/>
  <c r="F76" i="8"/>
  <c r="W76" i="8"/>
  <c r="AM76" i="8"/>
  <c r="BC76" i="8"/>
  <c r="N77" i="8"/>
  <c r="AD77" i="8"/>
  <c r="AT77" i="8"/>
  <c r="E78" i="8"/>
  <c r="U78" i="8"/>
  <c r="AK78" i="8"/>
  <c r="BA78" i="8"/>
  <c r="AJ76" i="8"/>
  <c r="AQ77" i="8"/>
  <c r="AP78" i="8"/>
  <c r="AM77" i="8"/>
  <c r="X76" i="8"/>
  <c r="AE77" i="8"/>
  <c r="AJ78" i="8"/>
  <c r="P76" i="8"/>
  <c r="L76" i="8"/>
  <c r="S77" i="8"/>
  <c r="Z78" i="8"/>
  <c r="D76" i="8"/>
  <c r="D64" i="8" s="1"/>
  <c r="AN78" i="8"/>
  <c r="I76" i="8"/>
  <c r="Y76" i="8"/>
  <c r="AO76" i="8"/>
  <c r="BE76" i="8"/>
  <c r="P77" i="8"/>
  <c r="AF77" i="8"/>
  <c r="AV77" i="8"/>
  <c r="G78" i="8"/>
  <c r="W78" i="8"/>
  <c r="AM78" i="8"/>
  <c r="BC78" i="8"/>
  <c r="J76" i="8"/>
  <c r="Z76" i="8"/>
  <c r="AP76" i="8"/>
  <c r="BF76" i="8"/>
  <c r="Q77" i="8"/>
  <c r="AG77" i="8"/>
  <c r="AW77" i="8"/>
  <c r="H78" i="8"/>
  <c r="X78" i="8"/>
  <c r="K76" i="8"/>
  <c r="AA76" i="8"/>
  <c r="AQ76" i="8"/>
  <c r="BG76" i="8"/>
  <c r="R77" i="8"/>
  <c r="AH77" i="8"/>
  <c r="AX77" i="8"/>
  <c r="I78" i="8"/>
  <c r="Y78" i="8"/>
  <c r="AO78" i="8"/>
  <c r="BE78" i="8"/>
  <c r="AZ76" i="8"/>
  <c r="BG77" i="8"/>
  <c r="AX78" i="8"/>
  <c r="AD78" i="8"/>
  <c r="AN76" i="8"/>
  <c r="AU77" i="8"/>
  <c r="AR78" i="8"/>
  <c r="G77" i="8"/>
  <c r="AB76" i="8"/>
  <c r="AI77" i="8"/>
  <c r="AL78" i="8"/>
  <c r="AV76" i="8"/>
  <c r="BD78" i="8"/>
  <c r="M76" i="8"/>
  <c r="AC76" i="8"/>
  <c r="AS76" i="8"/>
  <c r="BI76" i="8"/>
  <c r="T77" i="8"/>
  <c r="AJ77" i="8"/>
  <c r="AZ77" i="8"/>
  <c r="K78" i="8"/>
  <c r="AA78" i="8"/>
  <c r="AQ78" i="8"/>
  <c r="BG78" i="8"/>
  <c r="N76" i="8"/>
  <c r="AD76" i="8"/>
  <c r="AT76" i="8"/>
  <c r="E77" i="8"/>
  <c r="U77" i="8"/>
  <c r="AK77" i="8"/>
  <c r="BA77" i="8"/>
  <c r="L78" i="8"/>
  <c r="AB78" i="8"/>
  <c r="O76" i="8"/>
  <c r="AE76" i="8"/>
  <c r="AU76" i="8"/>
  <c r="F77" i="8"/>
  <c r="V77" i="8"/>
  <c r="AL77" i="8"/>
  <c r="BB77" i="8"/>
  <c r="M78" i="8"/>
  <c r="AC78" i="8"/>
  <c r="AS78" i="8"/>
  <c r="BI78" i="8"/>
  <c r="K77" i="8"/>
  <c r="R78" i="8"/>
  <c r="BF78" i="8"/>
  <c r="AV78" i="8"/>
  <c r="BD76" i="8"/>
  <c r="F78" i="8"/>
  <c r="AZ78" i="8"/>
  <c r="N78" i="8"/>
  <c r="AR76" i="8"/>
  <c r="AY77" i="8"/>
  <c r="AT78" i="8"/>
  <c r="W77" i="8"/>
  <c r="AG76" i="8"/>
  <c r="AN77" i="8"/>
  <c r="AU78" i="8"/>
  <c r="AX76" i="8"/>
  <c r="BE77" i="8"/>
  <c r="AI76" i="8"/>
  <c r="AP77" i="8"/>
  <c r="AW78" i="8"/>
  <c r="AF76" i="8"/>
  <c r="BH78" i="8"/>
  <c r="BB78" i="8"/>
  <c r="AH78" i="8"/>
  <c r="AW76" i="8"/>
  <c r="BD77" i="8"/>
  <c r="D78" i="8"/>
  <c r="D66" i="8" s="1"/>
  <c r="I77" i="8"/>
  <c r="P78" i="8"/>
  <c r="AY76" i="8"/>
  <c r="BF77" i="8"/>
  <c r="T76" i="8"/>
  <c r="G76" i="8"/>
  <c r="D77" i="8"/>
  <c r="D65" i="8" s="1"/>
  <c r="BC77" i="8"/>
  <c r="X77" i="8"/>
  <c r="AE78" i="8"/>
  <c r="AO77" i="8"/>
  <c r="Z77" i="8"/>
  <c r="J78" i="8"/>
  <c r="H77" i="8"/>
  <c r="O78" i="8"/>
  <c r="R76" i="8"/>
  <c r="Y77" i="8"/>
  <c r="AF78" i="8"/>
  <c r="J77" i="8"/>
  <c r="Q78" i="8"/>
  <c r="AA77" i="8"/>
  <c r="O77" i="8"/>
  <c r="BH76" i="8"/>
  <c r="Q76" i="8"/>
  <c r="AH76" i="8"/>
  <c r="S76" i="8"/>
  <c r="AG78" i="8"/>
  <c r="V78" i="8"/>
  <c r="F58" i="18"/>
  <c r="F59" i="18" s="1"/>
  <c r="F3" i="18" s="1"/>
  <c r="F13" i="6"/>
  <c r="J13" i="6"/>
  <c r="G41" i="6"/>
  <c r="K6" i="6" s="1"/>
  <c r="K3" i="6" s="1"/>
  <c r="E8" i="4" s="1"/>
  <c r="E41" i="6"/>
  <c r="I6" i="6" s="1"/>
  <c r="H41" i="6"/>
  <c r="L6" i="6" s="1"/>
  <c r="L3" i="6" s="1"/>
  <c r="F8" i="4" s="1"/>
  <c r="G8" i="4"/>
  <c r="F41" i="6"/>
  <c r="J6" i="6" s="1"/>
  <c r="F177" i="4"/>
  <c r="F172" i="4"/>
  <c r="G172" i="4"/>
  <c r="G177" i="4"/>
  <c r="I177" i="4"/>
  <c r="I89" i="4" s="1"/>
  <c r="I172" i="4"/>
  <c r="H177" i="4"/>
  <c r="H89" i="4" s="1"/>
  <c r="H172" i="4"/>
  <c r="E172" i="4"/>
  <c r="E177" i="4"/>
  <c r="B198" i="8"/>
  <c r="B209" i="8" s="1"/>
  <c r="L104" i="2"/>
  <c r="L105" i="2" s="1"/>
  <c r="H265" i="14"/>
  <c r="I261" i="14" s="1"/>
  <c r="I265" i="14" s="1"/>
  <c r="J261" i="14" s="1"/>
  <c r="J265" i="14" s="1"/>
  <c r="K261" i="14" s="1"/>
  <c r="K265" i="14" s="1"/>
  <c r="L261" i="14" s="1"/>
  <c r="L265" i="14" s="1"/>
  <c r="M261" i="14" s="1"/>
  <c r="M265" i="14" s="1"/>
  <c r="N261" i="14" s="1"/>
  <c r="N265" i="14" s="1"/>
  <c r="O261" i="14" s="1"/>
  <c r="O265" i="14" s="1"/>
  <c r="P261" i="14" s="1"/>
  <c r="P265" i="14" s="1"/>
  <c r="Q261" i="14" s="1"/>
  <c r="Q265" i="14" s="1"/>
  <c r="R261" i="14" s="1"/>
  <c r="R265" i="14" s="1"/>
  <c r="S261" i="14" s="1"/>
  <c r="S265" i="14" s="1"/>
  <c r="T261" i="14" s="1"/>
  <c r="T265" i="14" s="1"/>
  <c r="U261" i="14" s="1"/>
  <c r="U265" i="14" s="1"/>
  <c r="V261" i="14" s="1"/>
  <c r="V265" i="14" s="1"/>
  <c r="W261" i="14" s="1"/>
  <c r="W265" i="14" s="1"/>
  <c r="X261" i="14" s="1"/>
  <c r="X265" i="14" s="1"/>
  <c r="Y261" i="14" s="1"/>
  <c r="Y265" i="14" s="1"/>
  <c r="Z261" i="14" s="1"/>
  <c r="Z265" i="14" s="1"/>
  <c r="AA261" i="14" s="1"/>
  <c r="AA265" i="14" s="1"/>
  <c r="AB261" i="14" s="1"/>
  <c r="AB265" i="14" s="1"/>
  <c r="AC261" i="14" s="1"/>
  <c r="AC265" i="14" s="1"/>
  <c r="AD261" i="14" s="1"/>
  <c r="AD265" i="14" s="1"/>
  <c r="AE261" i="14" s="1"/>
  <c r="AE265" i="14" s="1"/>
  <c r="AF261" i="14" s="1"/>
  <c r="AF265" i="14" s="1"/>
  <c r="AG261" i="14" s="1"/>
  <c r="AG265" i="14" s="1"/>
  <c r="AH261" i="14" s="1"/>
  <c r="AH265" i="14" s="1"/>
  <c r="AI261" i="14" s="1"/>
  <c r="AI265" i="14" s="1"/>
  <c r="AJ261" i="14" s="1"/>
  <c r="AJ265" i="14" s="1"/>
  <c r="AK261" i="14" s="1"/>
  <c r="AK265" i="14" s="1"/>
  <c r="AL261" i="14" s="1"/>
  <c r="AL265" i="14" s="1"/>
  <c r="AM261" i="14" s="1"/>
  <c r="AM265" i="14" s="1"/>
  <c r="AN261" i="14" s="1"/>
  <c r="AN265" i="14" s="1"/>
  <c r="AO261" i="14" s="1"/>
  <c r="AO265" i="14" s="1"/>
  <c r="AP261" i="14" s="1"/>
  <c r="AP265" i="14" s="1"/>
  <c r="AQ261" i="14" s="1"/>
  <c r="AQ265" i="14" s="1"/>
  <c r="AR261" i="14" s="1"/>
  <c r="AR265" i="14" s="1"/>
  <c r="AS261" i="14" s="1"/>
  <c r="AS265" i="14" s="1"/>
  <c r="AT261" i="14" s="1"/>
  <c r="AT265" i="14" s="1"/>
  <c r="AU261" i="14" s="1"/>
  <c r="AU265" i="14" s="1"/>
  <c r="AV261" i="14" s="1"/>
  <c r="AV265" i="14" s="1"/>
  <c r="AW261" i="14" s="1"/>
  <c r="AW265" i="14" s="1"/>
  <c r="AX261" i="14" s="1"/>
  <c r="AX265" i="14" s="1"/>
  <c r="AY261" i="14" s="1"/>
  <c r="AY265" i="14" s="1"/>
  <c r="AZ261" i="14" s="1"/>
  <c r="AZ265" i="14" s="1"/>
  <c r="BA261" i="14" s="1"/>
  <c r="BA265" i="14" s="1"/>
  <c r="BB261" i="14" s="1"/>
  <c r="BB265" i="14" s="1"/>
  <c r="BC261" i="14" s="1"/>
  <c r="BC265" i="14" s="1"/>
  <c r="BD261" i="14" s="1"/>
  <c r="BD265" i="14" s="1"/>
  <c r="BE261" i="14" s="1"/>
  <c r="BE265" i="14" s="1"/>
  <c r="BF261" i="14" s="1"/>
  <c r="BF265" i="14" s="1"/>
  <c r="BG261" i="14" s="1"/>
  <c r="BG265" i="14" s="1"/>
  <c r="BH261" i="14" s="1"/>
  <c r="BH265" i="14" s="1"/>
  <c r="BI261" i="14" s="1"/>
  <c r="BI265" i="14" s="1"/>
  <c r="BJ261" i="14" s="1"/>
  <c r="BJ265" i="14" s="1"/>
  <c r="BK261" i="14" s="1"/>
  <c r="BK265" i="14" s="1"/>
  <c r="BL261" i="14" s="1"/>
  <c r="BL265" i="14" s="1"/>
  <c r="BM261" i="14" s="1"/>
  <c r="BM265" i="14" s="1"/>
  <c r="BN261" i="14" s="1"/>
  <c r="BN265" i="14" s="1"/>
  <c r="BO261" i="14" s="1"/>
  <c r="BO265" i="14" s="1"/>
  <c r="BP261" i="14" s="1"/>
  <c r="BP265" i="14" s="1"/>
  <c r="BQ261" i="14" s="1"/>
  <c r="BQ265" i="14" s="1"/>
  <c r="BR261" i="14" s="1"/>
  <c r="BR265" i="14" s="1"/>
  <c r="BS261" i="14" s="1"/>
  <c r="BS265" i="14" s="1"/>
  <c r="BT261" i="14" s="1"/>
  <c r="BT265" i="14" s="1"/>
  <c r="BU261" i="14" s="1"/>
  <c r="BU265" i="14" s="1"/>
  <c r="BV261" i="14" s="1"/>
  <c r="BV265" i="14" s="1"/>
  <c r="BW261" i="14" s="1"/>
  <c r="BW265" i="14" s="1"/>
  <c r="BX261" i="14" s="1"/>
  <c r="BX265" i="14" s="1"/>
  <c r="BY261" i="14" s="1"/>
  <c r="BY265" i="14" s="1"/>
  <c r="BZ261" i="14" s="1"/>
  <c r="BZ265" i="14" s="1"/>
  <c r="CA261" i="14" s="1"/>
  <c r="CA265" i="14" s="1"/>
  <c r="CB261" i="14" s="1"/>
  <c r="CB265" i="14" s="1"/>
  <c r="CC261" i="14" s="1"/>
  <c r="CC265" i="14" s="1"/>
  <c r="CD261" i="14" s="1"/>
  <c r="CD265" i="14" s="1"/>
  <c r="CE261" i="14" s="1"/>
  <c r="CE265" i="14" s="1"/>
  <c r="CF261" i="14" s="1"/>
  <c r="CF265" i="14" s="1"/>
  <c r="CG261" i="14" s="1"/>
  <c r="CG265" i="14" s="1"/>
  <c r="CH261" i="14" s="1"/>
  <c r="CH265" i="14" s="1"/>
  <c r="H7" i="18"/>
  <c r="I36" i="12"/>
  <c r="J21" i="18"/>
  <c r="G14" i="12"/>
  <c r="G19" i="12" s="1"/>
  <c r="C297" i="2" s="1"/>
  <c r="H12" i="12"/>
  <c r="H14" i="12" s="1"/>
  <c r="H17" i="12" s="1"/>
  <c r="H31" i="12"/>
  <c r="H33" i="12" s="1"/>
  <c r="D298" i="2" s="1"/>
  <c r="G33" i="12"/>
  <c r="C298" i="2" s="1"/>
  <c r="H48" i="12"/>
  <c r="H50" i="12" s="1"/>
  <c r="H53" i="12" s="1"/>
  <c r="G50" i="12"/>
  <c r="G53" i="12" s="1"/>
  <c r="G273" i="14"/>
  <c r="H275" i="14"/>
  <c r="I271" i="14" s="1"/>
  <c r="I275" i="14" s="1"/>
  <c r="J271" i="14" s="1"/>
  <c r="J275" i="14" s="1"/>
  <c r="K271" i="14" s="1"/>
  <c r="K275" i="14" s="1"/>
  <c r="L271" i="14" s="1"/>
  <c r="L275" i="14" s="1"/>
  <c r="M271" i="14" s="1"/>
  <c r="M275" i="14" s="1"/>
  <c r="N271" i="14" s="1"/>
  <c r="N275" i="14" s="1"/>
  <c r="O271" i="14" s="1"/>
  <c r="O275" i="14" s="1"/>
  <c r="P271" i="14" s="1"/>
  <c r="P275" i="14" s="1"/>
  <c r="Q271" i="14" s="1"/>
  <c r="Q275" i="14" s="1"/>
  <c r="R271" i="14" s="1"/>
  <c r="R275" i="14" s="1"/>
  <c r="S271" i="14" s="1"/>
  <c r="S275" i="14" s="1"/>
  <c r="T271" i="14" s="1"/>
  <c r="T275" i="14" s="1"/>
  <c r="U271" i="14" s="1"/>
  <c r="U275" i="14" s="1"/>
  <c r="V271" i="14" s="1"/>
  <c r="V275" i="14" s="1"/>
  <c r="W271" i="14" s="1"/>
  <c r="W275" i="14" s="1"/>
  <c r="X271" i="14" s="1"/>
  <c r="X275" i="14" s="1"/>
  <c r="Y271" i="14" s="1"/>
  <c r="Y275" i="14" s="1"/>
  <c r="Z271" i="14" s="1"/>
  <c r="Z275" i="14" s="1"/>
  <c r="AA271" i="14" s="1"/>
  <c r="AA275" i="14" s="1"/>
  <c r="AB271" i="14" s="1"/>
  <c r="AB275" i="14" s="1"/>
  <c r="AC271" i="14" s="1"/>
  <c r="AC275" i="14" s="1"/>
  <c r="AD271" i="14" s="1"/>
  <c r="AD275" i="14" s="1"/>
  <c r="AE271" i="14" s="1"/>
  <c r="AE275" i="14" s="1"/>
  <c r="AF271" i="14" s="1"/>
  <c r="AF275" i="14" s="1"/>
  <c r="AG271" i="14" s="1"/>
  <c r="AG275" i="14" s="1"/>
  <c r="AH271" i="14" s="1"/>
  <c r="AH275" i="14" s="1"/>
  <c r="AI271" i="14" s="1"/>
  <c r="AI275" i="14" s="1"/>
  <c r="AJ271" i="14" s="1"/>
  <c r="AJ275" i="14" s="1"/>
  <c r="AK271" i="14" s="1"/>
  <c r="AK275" i="14" s="1"/>
  <c r="AL271" i="14" s="1"/>
  <c r="AL275" i="14" s="1"/>
  <c r="AM271" i="14" s="1"/>
  <c r="AM275" i="14" s="1"/>
  <c r="AN271" i="14" s="1"/>
  <c r="AN275" i="14" s="1"/>
  <c r="AO271" i="14" s="1"/>
  <c r="AO275" i="14" s="1"/>
  <c r="AP271" i="14" s="1"/>
  <c r="AP275" i="14" s="1"/>
  <c r="AQ271" i="14" s="1"/>
  <c r="AQ275" i="14" s="1"/>
  <c r="AR271" i="14" s="1"/>
  <c r="AR275" i="14" s="1"/>
  <c r="AS271" i="14" s="1"/>
  <c r="AS275" i="14" s="1"/>
  <c r="AT271" i="14" s="1"/>
  <c r="AT275" i="14" s="1"/>
  <c r="AU271" i="14" s="1"/>
  <c r="AU275" i="14" s="1"/>
  <c r="AV271" i="14" s="1"/>
  <c r="AV275" i="14" s="1"/>
  <c r="AW271" i="14" s="1"/>
  <c r="AW275" i="14" s="1"/>
  <c r="AX271" i="14" s="1"/>
  <c r="AX275" i="14" s="1"/>
  <c r="AY271" i="14" s="1"/>
  <c r="AY275" i="14" s="1"/>
  <c r="AZ271" i="14" s="1"/>
  <c r="AZ275" i="14" s="1"/>
  <c r="BA271" i="14" s="1"/>
  <c r="BA275" i="14" s="1"/>
  <c r="BB271" i="14" s="1"/>
  <c r="BB275" i="14" s="1"/>
  <c r="BC271" i="14" s="1"/>
  <c r="BC275" i="14" s="1"/>
  <c r="BD271" i="14" s="1"/>
  <c r="BD275" i="14" s="1"/>
  <c r="BE271" i="14" s="1"/>
  <c r="BE275" i="14" s="1"/>
  <c r="BF271" i="14" s="1"/>
  <c r="BF275" i="14" s="1"/>
  <c r="BG271" i="14" s="1"/>
  <c r="BG275" i="14" s="1"/>
  <c r="BH271" i="14" s="1"/>
  <c r="BH275" i="14" s="1"/>
  <c r="BI271" i="14" s="1"/>
  <c r="BI275" i="14" s="1"/>
  <c r="BJ271" i="14" s="1"/>
  <c r="BJ275" i="14" s="1"/>
  <c r="BK271" i="14" s="1"/>
  <c r="BK275" i="14" s="1"/>
  <c r="BL271" i="14" s="1"/>
  <c r="BL275" i="14" s="1"/>
  <c r="BM271" i="14" s="1"/>
  <c r="BM275" i="14" s="1"/>
  <c r="BN271" i="14" s="1"/>
  <c r="BN275" i="14" s="1"/>
  <c r="BO271" i="14" s="1"/>
  <c r="BO275" i="14" s="1"/>
  <c r="BP271" i="14" s="1"/>
  <c r="BP275" i="14" s="1"/>
  <c r="BQ271" i="14" s="1"/>
  <c r="BQ275" i="14" s="1"/>
  <c r="BR271" i="14" s="1"/>
  <c r="BR275" i="14" s="1"/>
  <c r="BS271" i="14" s="1"/>
  <c r="BS275" i="14" s="1"/>
  <c r="BT271" i="14" s="1"/>
  <c r="BT275" i="14" s="1"/>
  <c r="BU271" i="14" s="1"/>
  <c r="BU275" i="14" s="1"/>
  <c r="BV271" i="14" s="1"/>
  <c r="BV275" i="14" s="1"/>
  <c r="BW271" i="14" s="1"/>
  <c r="BW275" i="14" s="1"/>
  <c r="BX271" i="14" s="1"/>
  <c r="BX275" i="14" s="1"/>
  <c r="BY271" i="14" s="1"/>
  <c r="BY275" i="14" s="1"/>
  <c r="BZ271" i="14" s="1"/>
  <c r="BZ275" i="14" s="1"/>
  <c r="CA271" i="14" s="1"/>
  <c r="CA275" i="14" s="1"/>
  <c r="CB271" i="14" s="1"/>
  <c r="CB275" i="14" s="1"/>
  <c r="CC271" i="14" s="1"/>
  <c r="CC275" i="14" s="1"/>
  <c r="CD271" i="14" s="1"/>
  <c r="CD275" i="14" s="1"/>
  <c r="CE271" i="14" s="1"/>
  <c r="CE275" i="14" s="1"/>
  <c r="CF271" i="14" s="1"/>
  <c r="CF275" i="14" s="1"/>
  <c r="CG271" i="14" s="1"/>
  <c r="CG275" i="14" s="1"/>
  <c r="CH271" i="14" s="1"/>
  <c r="CH275" i="14" s="1"/>
  <c r="D121" i="8"/>
  <c r="D348" i="8"/>
  <c r="D532" i="8"/>
  <c r="D486" i="8"/>
  <c r="D394" i="8"/>
  <c r="D30" i="8"/>
  <c r="D302" i="8"/>
  <c r="D257" i="8"/>
  <c r="AZ10" i="16"/>
  <c r="D123" i="8" s="1"/>
  <c r="D440" i="8"/>
  <c r="D167" i="8"/>
  <c r="BB85" i="19"/>
  <c r="BB82" i="19" s="1"/>
  <c r="BA91" i="19"/>
  <c r="AD67" i="19"/>
  <c r="AC68" i="19"/>
  <c r="AX90" i="19"/>
  <c r="R74" i="19"/>
  <c r="AX44" i="19"/>
  <c r="BA42" i="19"/>
  <c r="BA43" i="19" s="1"/>
  <c r="T27" i="19"/>
  <c r="P393" i="8"/>
  <c r="Q347" i="8"/>
  <c r="S210" i="8"/>
  <c r="D75" i="8"/>
  <c r="AY9" i="16"/>
  <c r="AY8" i="16" s="1"/>
  <c r="BH169" i="8" s="1"/>
  <c r="AX11" i="16"/>
  <c r="D39" i="2"/>
  <c r="I18" i="12"/>
  <c r="I19" i="12" s="1"/>
  <c r="P168" i="8" l="1"/>
  <c r="Z169" i="8"/>
  <c r="AN168" i="8"/>
  <c r="AF170" i="8"/>
  <c r="AT170" i="8"/>
  <c r="J169" i="8"/>
  <c r="AU170" i="8"/>
  <c r="AU169" i="8"/>
  <c r="AV170" i="8"/>
  <c r="X169" i="8"/>
  <c r="BF170" i="8"/>
  <c r="AE169" i="8"/>
  <c r="BI170" i="8"/>
  <c r="BB169" i="8"/>
  <c r="AU168" i="8"/>
  <c r="AR170" i="8"/>
  <c r="AK169" i="8"/>
  <c r="AD168" i="8"/>
  <c r="AA170" i="8"/>
  <c r="AC168" i="8"/>
  <c r="V170" i="8"/>
  <c r="I170" i="8"/>
  <c r="BD170" i="8"/>
  <c r="AP168" i="8"/>
  <c r="AF169" i="8"/>
  <c r="BC169" i="8"/>
  <c r="AJ168" i="8"/>
  <c r="BC168" i="8"/>
  <c r="AS169" i="8"/>
  <c r="AI170" i="8"/>
  <c r="U168" i="8"/>
  <c r="BH168" i="8"/>
  <c r="S168" i="8"/>
  <c r="BD169" i="8"/>
  <c r="AW170" i="8"/>
  <c r="Y169" i="8"/>
  <c r="BB170" i="8"/>
  <c r="D168" i="8"/>
  <c r="AN169" i="8"/>
  <c r="T168" i="8"/>
  <c r="AO169" i="8"/>
  <c r="Q168" i="8"/>
  <c r="AY169" i="8"/>
  <c r="X168" i="8"/>
  <c r="AS170" i="8"/>
  <c r="AL169" i="8"/>
  <c r="AE168" i="8"/>
  <c r="AB170" i="8"/>
  <c r="U169" i="8"/>
  <c r="N168" i="8"/>
  <c r="K170" i="8"/>
  <c r="AD170" i="8"/>
  <c r="G168" i="8"/>
  <c r="AH169" i="8"/>
  <c r="X170" i="8"/>
  <c r="I168" i="8"/>
  <c r="BE168" i="8"/>
  <c r="S169" i="8"/>
  <c r="AK170" i="8"/>
  <c r="W168" i="8"/>
  <c r="M169" i="8"/>
  <c r="J168" i="8"/>
  <c r="L169" i="8"/>
  <c r="S170" i="8"/>
  <c r="V168" i="8"/>
  <c r="AC169" i="8"/>
  <c r="AJ170" i="8"/>
  <c r="AM168" i="8"/>
  <c r="AT169" i="8"/>
  <c r="BA170" i="8"/>
  <c r="BD168" i="8"/>
  <c r="Z170" i="8"/>
  <c r="H168" i="8"/>
  <c r="P169" i="8"/>
  <c r="W170" i="8"/>
  <c r="Z168" i="8"/>
  <c r="AG169" i="8"/>
  <c r="AN170" i="8"/>
  <c r="AQ168" i="8"/>
  <c r="AX169" i="8"/>
  <c r="BE170" i="8"/>
  <c r="O169" i="8"/>
  <c r="AP170" i="8"/>
  <c r="M168" i="8"/>
  <c r="T169" i="8"/>
  <c r="AK168" i="8"/>
  <c r="AR169" i="8"/>
  <c r="AY170" i="8"/>
  <c r="BB168" i="8"/>
  <c r="BI169" i="8"/>
  <c r="F168" i="8"/>
  <c r="N169" i="8"/>
  <c r="U170" i="8"/>
  <c r="AQ169" i="8"/>
  <c r="L168" i="8"/>
  <c r="G169" i="8"/>
  <c r="AO168" i="8"/>
  <c r="AV169" i="8"/>
  <c r="BC170" i="8"/>
  <c r="BF168" i="8"/>
  <c r="H170" i="8"/>
  <c r="K168" i="8"/>
  <c r="R169" i="8"/>
  <c r="Y170" i="8"/>
  <c r="BG169" i="8"/>
  <c r="AB168" i="8"/>
  <c r="N170" i="8"/>
  <c r="AS168" i="8"/>
  <c r="AZ169" i="8"/>
  <c r="AH170" i="8"/>
  <c r="P170" i="8"/>
  <c r="AW168" i="8"/>
  <c r="AP169" i="8"/>
  <c r="R168" i="8"/>
  <c r="AA169" i="8"/>
  <c r="BE169" i="8"/>
  <c r="AG168" i="8"/>
  <c r="BF169" i="8"/>
  <c r="AH168" i="8"/>
  <c r="AM169" i="8"/>
  <c r="AR168" i="8"/>
  <c r="R170" i="8"/>
  <c r="AC170" i="8"/>
  <c r="V169" i="8"/>
  <c r="O168" i="8"/>
  <c r="L170" i="8"/>
  <c r="E169" i="8"/>
  <c r="BG170" i="8"/>
  <c r="AJ169" i="8"/>
  <c r="D170" i="8"/>
  <c r="AZ168" i="8"/>
  <c r="BG168" i="8"/>
  <c r="AW169" i="8"/>
  <c r="AM170" i="8"/>
  <c r="Y168" i="8"/>
  <c r="F170" i="8"/>
  <c r="E170" i="8"/>
  <c r="AZ170" i="8"/>
  <c r="AL168" i="8"/>
  <c r="AB169" i="8"/>
  <c r="O170" i="8"/>
  <c r="AG170" i="8"/>
  <c r="I169" i="8"/>
  <c r="J170" i="8"/>
  <c r="AI168" i="8"/>
  <c r="H169" i="8"/>
  <c r="Q170" i="8"/>
  <c r="AX168" i="8"/>
  <c r="AV168" i="8"/>
  <c r="AY168" i="8"/>
  <c r="AE170" i="8"/>
  <c r="AF168" i="8"/>
  <c r="AL170" i="8"/>
  <c r="K169" i="8"/>
  <c r="M170" i="8"/>
  <c r="F169" i="8"/>
  <c r="BH170" i="8"/>
  <c r="BA169" i="8"/>
  <c r="AT168" i="8"/>
  <c r="AQ170" i="8"/>
  <c r="BI168" i="8"/>
  <c r="AI169" i="8"/>
  <c r="AO170" i="8"/>
  <c r="AA168" i="8"/>
  <c r="Q169" i="8"/>
  <c r="G170" i="8"/>
  <c r="W169" i="8"/>
  <c r="AX170" i="8"/>
  <c r="AD169" i="8"/>
  <c r="T170" i="8"/>
  <c r="E168" i="8"/>
  <c r="BA168" i="8"/>
  <c r="C57" i="7"/>
  <c r="F28" i="7" s="1"/>
  <c r="F9" i="7" s="1"/>
  <c r="D211" i="8"/>
  <c r="D199" i="8" s="1"/>
  <c r="G282" i="14"/>
  <c r="G285" i="14" s="1"/>
  <c r="H281" i="14" s="1"/>
  <c r="C299" i="2"/>
  <c r="H6" i="18"/>
  <c r="E297" i="2"/>
  <c r="E37" i="4"/>
  <c r="F37" i="4"/>
  <c r="G37" i="4"/>
  <c r="D40" i="2"/>
  <c r="F22" i="4"/>
  <c r="D18" i="8"/>
  <c r="E36" i="8"/>
  <c r="F42" i="8" s="1"/>
  <c r="G48" i="8" s="1"/>
  <c r="H54" i="8" s="1"/>
  <c r="G22" i="4"/>
  <c r="E22" i="4"/>
  <c r="H19" i="12"/>
  <c r="G58" i="18"/>
  <c r="G36" i="12"/>
  <c r="F7" i="18"/>
  <c r="H36" i="12"/>
  <c r="G7" i="18"/>
  <c r="G17" i="12"/>
  <c r="F6" i="18"/>
  <c r="AX12" i="16"/>
  <c r="AX9" i="16" s="1"/>
  <c r="AX8" i="16" s="1"/>
  <c r="AW12" i="16" s="1"/>
  <c r="I284" i="14"/>
  <c r="H283" i="14"/>
  <c r="G284" i="14"/>
  <c r="I282" i="14"/>
  <c r="K284" i="14"/>
  <c r="H284" i="14"/>
  <c r="I283" i="14"/>
  <c r="J283" i="14"/>
  <c r="H282" i="14"/>
  <c r="K283" i="14"/>
  <c r="J284" i="14"/>
  <c r="K282" i="14"/>
  <c r="J282" i="14"/>
  <c r="L283" i="14"/>
  <c r="L284" i="14"/>
  <c r="L282" i="14"/>
  <c r="M284" i="14"/>
  <c r="M283" i="14"/>
  <c r="M282" i="14"/>
  <c r="N282" i="14"/>
  <c r="N284" i="14"/>
  <c r="N283" i="14"/>
  <c r="O282" i="14"/>
  <c r="O283" i="14"/>
  <c r="O284" i="14"/>
  <c r="P282" i="14"/>
  <c r="P283" i="14"/>
  <c r="P284" i="14"/>
  <c r="Q284" i="14"/>
  <c r="Q283" i="14"/>
  <c r="Q282" i="14"/>
  <c r="R283" i="14"/>
  <c r="R282" i="14"/>
  <c r="R284" i="14"/>
  <c r="S282" i="14"/>
  <c r="S284" i="14"/>
  <c r="S283" i="14"/>
  <c r="T284" i="14"/>
  <c r="T282" i="14"/>
  <c r="T283" i="14"/>
  <c r="U283" i="14"/>
  <c r="U282" i="14"/>
  <c r="U284" i="14"/>
  <c r="V282" i="14"/>
  <c r="V284" i="14"/>
  <c r="V283" i="14"/>
  <c r="W282" i="14"/>
  <c r="W284" i="14"/>
  <c r="W283" i="14"/>
  <c r="X282" i="14"/>
  <c r="X283" i="14"/>
  <c r="X284" i="14"/>
  <c r="Y284" i="14"/>
  <c r="Y283" i="14"/>
  <c r="Y282" i="14"/>
  <c r="Z282" i="14"/>
  <c r="Z284" i="14"/>
  <c r="Z283" i="14"/>
  <c r="AA283" i="14"/>
  <c r="AA284" i="14"/>
  <c r="AA282" i="14"/>
  <c r="AB284" i="14"/>
  <c r="AB282" i="14"/>
  <c r="AB283" i="14"/>
  <c r="AC283" i="14"/>
  <c r="AC282" i="14"/>
  <c r="AC284" i="14"/>
  <c r="AD283" i="14"/>
  <c r="AD284" i="14"/>
  <c r="AD282" i="14"/>
  <c r="AE284" i="14"/>
  <c r="AE282" i="14"/>
  <c r="AE283" i="14"/>
  <c r="AF283" i="14"/>
  <c r="AF284" i="14"/>
  <c r="AF282" i="14"/>
  <c r="AG283" i="14"/>
  <c r="AG284" i="14"/>
  <c r="AG282" i="14"/>
  <c r="AH284" i="14"/>
  <c r="AH283" i="14"/>
  <c r="AH282" i="14"/>
  <c r="AI284" i="14"/>
  <c r="AI283" i="14"/>
  <c r="AI282" i="14"/>
  <c r="AJ283" i="14"/>
  <c r="AJ282" i="14"/>
  <c r="AJ284" i="14"/>
  <c r="AK283" i="14"/>
  <c r="AK284" i="14"/>
  <c r="AK282" i="14"/>
  <c r="AL282" i="14"/>
  <c r="AL283" i="14"/>
  <c r="AL284" i="14"/>
  <c r="AM284" i="14"/>
  <c r="AM282" i="14"/>
  <c r="AM283" i="14"/>
  <c r="AN284" i="14"/>
  <c r="AN282" i="14"/>
  <c r="AN283" i="14"/>
  <c r="AO283" i="14"/>
  <c r="AO284" i="14"/>
  <c r="AO282" i="14"/>
  <c r="AP282" i="14"/>
  <c r="AP284" i="14"/>
  <c r="AP283" i="14"/>
  <c r="AQ282" i="14"/>
  <c r="AQ284" i="14"/>
  <c r="AQ283" i="14"/>
  <c r="AR282" i="14"/>
  <c r="AR283" i="14"/>
  <c r="AR284" i="14"/>
  <c r="AS283" i="14"/>
  <c r="AS284" i="14"/>
  <c r="AS282" i="14"/>
  <c r="AT284" i="14"/>
  <c r="AT283" i="14"/>
  <c r="AT282" i="14"/>
  <c r="AU283" i="14"/>
  <c r="AU284" i="14"/>
  <c r="AU282" i="14"/>
  <c r="AV283" i="14"/>
  <c r="AV282" i="14"/>
  <c r="AV284" i="14"/>
  <c r="AW283" i="14"/>
  <c r="AW284" i="14"/>
  <c r="AW282" i="14"/>
  <c r="AX283" i="14"/>
  <c r="AX284" i="14"/>
  <c r="AX282" i="14"/>
  <c r="AY284" i="14"/>
  <c r="AY282" i="14"/>
  <c r="AY283" i="14"/>
  <c r="AZ282" i="14"/>
  <c r="AZ283" i="14"/>
  <c r="AZ284" i="14"/>
  <c r="BA283" i="14"/>
  <c r="BA284" i="14"/>
  <c r="BA282" i="14"/>
  <c r="BB284" i="14"/>
  <c r="BB282" i="14"/>
  <c r="BB283" i="14"/>
  <c r="BC284" i="14"/>
  <c r="BC282" i="14"/>
  <c r="BC283" i="14"/>
  <c r="BD283" i="14"/>
  <c r="BD284" i="14"/>
  <c r="BD282" i="14"/>
  <c r="BE282" i="14"/>
  <c r="BE284" i="14"/>
  <c r="BE283" i="14"/>
  <c r="BF284" i="14"/>
  <c r="BF282" i="14"/>
  <c r="BF283" i="14"/>
  <c r="BG284" i="14"/>
  <c r="BG282" i="14"/>
  <c r="BG283" i="14"/>
  <c r="BH282" i="14"/>
  <c r="BH283" i="14"/>
  <c r="BH284" i="14"/>
  <c r="BI284" i="14"/>
  <c r="BI283" i="14"/>
  <c r="BI282" i="14"/>
  <c r="BJ283" i="14"/>
  <c r="BJ282" i="14"/>
  <c r="BJ284" i="14"/>
  <c r="BK283" i="14"/>
  <c r="BK284" i="14"/>
  <c r="BK282" i="14"/>
  <c r="BL282" i="14"/>
  <c r="BL283" i="14"/>
  <c r="BL284" i="14"/>
  <c r="BM282" i="14"/>
  <c r="BM283" i="14"/>
  <c r="BM284" i="14"/>
  <c r="BN283" i="14"/>
  <c r="BN284" i="14"/>
  <c r="BN282" i="14"/>
  <c r="BO282" i="14"/>
  <c r="BO284" i="14"/>
  <c r="BO283" i="14"/>
  <c r="BP282" i="14"/>
  <c r="BP283" i="14"/>
  <c r="BP284" i="14"/>
  <c r="BQ283" i="14"/>
  <c r="BQ282" i="14"/>
  <c r="BQ284" i="14"/>
  <c r="BR284" i="14"/>
  <c r="BR283" i="14"/>
  <c r="BR282" i="14"/>
  <c r="BS284" i="14"/>
  <c r="BS282" i="14"/>
  <c r="BS283" i="14"/>
  <c r="BT283" i="14"/>
  <c r="BT284" i="14"/>
  <c r="BT282" i="14"/>
  <c r="BU282" i="14"/>
  <c r="BU283" i="14"/>
  <c r="BU284" i="14"/>
  <c r="BV284" i="14"/>
  <c r="BV282" i="14"/>
  <c r="BV283" i="14"/>
  <c r="BW284" i="14"/>
  <c r="BW283" i="14"/>
  <c r="BW282" i="14"/>
  <c r="BX283" i="14"/>
  <c r="BX284" i="14"/>
  <c r="BX282" i="14"/>
  <c r="BY284" i="14"/>
  <c r="BY282" i="14"/>
  <c r="BY283" i="14"/>
  <c r="BZ282" i="14"/>
  <c r="BZ283" i="14"/>
  <c r="BZ284" i="14"/>
  <c r="CA284" i="14"/>
  <c r="CA282" i="14"/>
  <c r="CA283" i="14"/>
  <c r="CB282" i="14"/>
  <c r="CB283" i="14"/>
  <c r="CB284" i="14"/>
  <c r="CC282" i="14"/>
  <c r="CC283" i="14"/>
  <c r="CC284" i="14"/>
  <c r="CD283" i="14"/>
  <c r="CD282" i="14"/>
  <c r="CD284" i="14"/>
  <c r="CE282" i="14"/>
  <c r="CE283" i="14"/>
  <c r="CE284" i="14"/>
  <c r="CF284" i="14"/>
  <c r="CF282" i="14"/>
  <c r="CF283" i="14"/>
  <c r="CG283" i="14"/>
  <c r="CG282" i="14"/>
  <c r="CG284" i="14"/>
  <c r="CH283" i="14"/>
  <c r="CH282" i="14"/>
  <c r="CH284" i="14"/>
  <c r="F60" i="18"/>
  <c r="C36" i="4"/>
  <c r="BA41" i="19"/>
  <c r="BA39" i="19" s="1"/>
  <c r="BA35" i="19" s="1"/>
  <c r="D428" i="8"/>
  <c r="E446" i="8"/>
  <c r="F452" i="8" s="1"/>
  <c r="G458" i="8" s="1"/>
  <c r="H464" i="8" s="1"/>
  <c r="E173" i="8"/>
  <c r="F179" i="8" s="1"/>
  <c r="G185" i="8" s="1"/>
  <c r="H191" i="8" s="1"/>
  <c r="D155" i="8"/>
  <c r="D520" i="8"/>
  <c r="E538" i="8"/>
  <c r="F544" i="8" s="1"/>
  <c r="G550" i="8" s="1"/>
  <c r="H556" i="8" s="1"/>
  <c r="E308" i="8"/>
  <c r="F314" i="8" s="1"/>
  <c r="G320" i="8" s="1"/>
  <c r="H326" i="8" s="1"/>
  <c r="D290" i="8"/>
  <c r="E127" i="8"/>
  <c r="F133" i="8" s="1"/>
  <c r="G139" i="8" s="1"/>
  <c r="H145" i="8" s="1"/>
  <c r="D109" i="8"/>
  <c r="D245" i="8"/>
  <c r="E263" i="8"/>
  <c r="F269" i="8" s="1"/>
  <c r="G275" i="8" s="1"/>
  <c r="H281" i="8" s="1"/>
  <c r="E492" i="8"/>
  <c r="F498" i="8" s="1"/>
  <c r="G504" i="8" s="1"/>
  <c r="H510" i="8" s="1"/>
  <c r="D474" i="8"/>
  <c r="D336" i="8"/>
  <c r="E354" i="8"/>
  <c r="F360" i="8" s="1"/>
  <c r="G366" i="8" s="1"/>
  <c r="H372" i="8" s="1"/>
  <c r="D382" i="8"/>
  <c r="E400" i="8"/>
  <c r="F406" i="8" s="1"/>
  <c r="G412" i="8" s="1"/>
  <c r="H418" i="8" s="1"/>
  <c r="AE67" i="19"/>
  <c r="AD68" i="19"/>
  <c r="AW90" i="19"/>
  <c r="BA88" i="19"/>
  <c r="BA89" i="19" s="1"/>
  <c r="S74" i="19"/>
  <c r="AZ45" i="19"/>
  <c r="AW44" i="19"/>
  <c r="U27" i="19"/>
  <c r="Q393" i="8"/>
  <c r="R347" i="8"/>
  <c r="T210" i="8"/>
  <c r="D63" i="8"/>
  <c r="E81" i="8"/>
  <c r="F87" i="8" s="1"/>
  <c r="G93" i="8" s="1"/>
  <c r="H99" i="8" s="1"/>
  <c r="AW11" i="16"/>
  <c r="AY10" i="16"/>
  <c r="G283" i="14" s="1"/>
  <c r="J18" i="12"/>
  <c r="E39" i="2"/>
  <c r="E40" i="2" s="1"/>
  <c r="E217" i="8" l="1"/>
  <c r="F223" i="8" s="1"/>
  <c r="G229" i="8" s="1"/>
  <c r="H235" i="8" s="1"/>
  <c r="F42" i="7"/>
  <c r="F9" i="18"/>
  <c r="F4" i="18" s="1"/>
  <c r="D169" i="8"/>
  <c r="C11" i="4"/>
  <c r="E299" i="2"/>
  <c r="E10" i="4" s="1"/>
  <c r="G89" i="4" s="1"/>
  <c r="G6" i="18"/>
  <c r="M6" i="18" s="1"/>
  <c r="D297" i="2"/>
  <c r="C10" i="4"/>
  <c r="M7" i="18"/>
  <c r="D6" i="8"/>
  <c r="D12" i="8" s="1"/>
  <c r="H58" i="18"/>
  <c r="G59" i="18"/>
  <c r="H285" i="14"/>
  <c r="I281" i="14" s="1"/>
  <c r="I285" i="14" s="1"/>
  <c r="J281" i="14" s="1"/>
  <c r="J285" i="14" s="1"/>
  <c r="K281" i="14" s="1"/>
  <c r="K285" i="14" s="1"/>
  <c r="L281" i="14" s="1"/>
  <c r="L285" i="14" s="1"/>
  <c r="M281" i="14" s="1"/>
  <c r="M285" i="14" s="1"/>
  <c r="N281" i="14" s="1"/>
  <c r="N285" i="14" s="1"/>
  <c r="O281" i="14" s="1"/>
  <c r="O285" i="14" s="1"/>
  <c r="P281" i="14" s="1"/>
  <c r="P285" i="14" s="1"/>
  <c r="Q281" i="14" s="1"/>
  <c r="Q285" i="14" s="1"/>
  <c r="R281" i="14" s="1"/>
  <c r="R285" i="14" s="1"/>
  <c r="S281" i="14" s="1"/>
  <c r="S285" i="14" s="1"/>
  <c r="T281" i="14" s="1"/>
  <c r="T285" i="14" s="1"/>
  <c r="U281" i="14" s="1"/>
  <c r="U285" i="14" s="1"/>
  <c r="V281" i="14" s="1"/>
  <c r="V285" i="14" s="1"/>
  <c r="W281" i="14" s="1"/>
  <c r="W285" i="14" s="1"/>
  <c r="X281" i="14" s="1"/>
  <c r="X285" i="14" s="1"/>
  <c r="Y281" i="14" s="1"/>
  <c r="Y285" i="14" s="1"/>
  <c r="Z281" i="14" s="1"/>
  <c r="Z285" i="14" s="1"/>
  <c r="AA281" i="14" s="1"/>
  <c r="AA285" i="14" s="1"/>
  <c r="AB281" i="14" s="1"/>
  <c r="AB285" i="14" s="1"/>
  <c r="AC281" i="14" s="1"/>
  <c r="AC285" i="14" s="1"/>
  <c r="AD281" i="14" s="1"/>
  <c r="AD285" i="14" s="1"/>
  <c r="AE281" i="14" s="1"/>
  <c r="AE285" i="14" s="1"/>
  <c r="AF281" i="14" s="1"/>
  <c r="AF285" i="14" s="1"/>
  <c r="AG281" i="14" s="1"/>
  <c r="AG285" i="14" s="1"/>
  <c r="AH281" i="14" s="1"/>
  <c r="AH285" i="14" s="1"/>
  <c r="AI281" i="14" s="1"/>
  <c r="AI285" i="14" s="1"/>
  <c r="AJ281" i="14" s="1"/>
  <c r="AJ285" i="14" s="1"/>
  <c r="AK281" i="14" s="1"/>
  <c r="AK285" i="14" s="1"/>
  <c r="AL281" i="14" s="1"/>
  <c r="AL285" i="14" s="1"/>
  <c r="AM281" i="14" s="1"/>
  <c r="AM285" i="14" s="1"/>
  <c r="AN281" i="14" s="1"/>
  <c r="AN285" i="14" s="1"/>
  <c r="AO281" i="14" s="1"/>
  <c r="AO285" i="14" s="1"/>
  <c r="AP281" i="14" s="1"/>
  <c r="AP285" i="14" s="1"/>
  <c r="AQ281" i="14" s="1"/>
  <c r="AQ285" i="14" s="1"/>
  <c r="AR281" i="14" s="1"/>
  <c r="AR285" i="14" s="1"/>
  <c r="AS281" i="14" s="1"/>
  <c r="AS285" i="14" s="1"/>
  <c r="AT281" i="14" s="1"/>
  <c r="AT285" i="14" s="1"/>
  <c r="AU281" i="14" s="1"/>
  <c r="AU285" i="14" s="1"/>
  <c r="AV281" i="14" s="1"/>
  <c r="AV285" i="14" s="1"/>
  <c r="AW281" i="14" s="1"/>
  <c r="AW285" i="14" s="1"/>
  <c r="AX281" i="14" s="1"/>
  <c r="AX285" i="14" s="1"/>
  <c r="AY281" i="14" s="1"/>
  <c r="AY285" i="14" s="1"/>
  <c r="AZ281" i="14" s="1"/>
  <c r="AZ285" i="14" s="1"/>
  <c r="BA281" i="14" s="1"/>
  <c r="BA285" i="14" s="1"/>
  <c r="BB281" i="14" s="1"/>
  <c r="BB285" i="14" s="1"/>
  <c r="BC281" i="14" s="1"/>
  <c r="BC285" i="14" s="1"/>
  <c r="BD281" i="14" s="1"/>
  <c r="BD285" i="14" s="1"/>
  <c r="BE281" i="14" s="1"/>
  <c r="BE285" i="14" s="1"/>
  <c r="BF281" i="14" s="1"/>
  <c r="BF285" i="14" s="1"/>
  <c r="BG281" i="14" s="1"/>
  <c r="BG285" i="14" s="1"/>
  <c r="BH281" i="14" s="1"/>
  <c r="BH285" i="14" s="1"/>
  <c r="BI281" i="14" s="1"/>
  <c r="BI285" i="14" s="1"/>
  <c r="BJ281" i="14" s="1"/>
  <c r="BJ285" i="14" s="1"/>
  <c r="BK281" i="14" s="1"/>
  <c r="BK285" i="14" s="1"/>
  <c r="BL281" i="14" s="1"/>
  <c r="BL285" i="14" s="1"/>
  <c r="BM281" i="14" s="1"/>
  <c r="BM285" i="14" s="1"/>
  <c r="BN281" i="14" s="1"/>
  <c r="BN285" i="14" s="1"/>
  <c r="BO281" i="14" s="1"/>
  <c r="BO285" i="14" s="1"/>
  <c r="BP281" i="14" s="1"/>
  <c r="BP285" i="14" s="1"/>
  <c r="BQ281" i="14" s="1"/>
  <c r="BQ285" i="14" s="1"/>
  <c r="BR281" i="14" s="1"/>
  <c r="BR285" i="14" s="1"/>
  <c r="BS281" i="14" s="1"/>
  <c r="BS285" i="14" s="1"/>
  <c r="BT281" i="14" s="1"/>
  <c r="BT285" i="14" s="1"/>
  <c r="BU281" i="14" s="1"/>
  <c r="BU285" i="14" s="1"/>
  <c r="BV281" i="14" s="1"/>
  <c r="BV285" i="14" s="1"/>
  <c r="BW281" i="14" s="1"/>
  <c r="BW285" i="14" s="1"/>
  <c r="BX281" i="14" s="1"/>
  <c r="BX285" i="14" s="1"/>
  <c r="BY281" i="14" s="1"/>
  <c r="BY285" i="14" s="1"/>
  <c r="BZ281" i="14" s="1"/>
  <c r="BZ285" i="14" s="1"/>
  <c r="CA281" i="14" s="1"/>
  <c r="CA285" i="14" s="1"/>
  <c r="CB281" i="14" s="1"/>
  <c r="CB285" i="14" s="1"/>
  <c r="CC281" i="14" s="1"/>
  <c r="CC285" i="14" s="1"/>
  <c r="CD281" i="14" s="1"/>
  <c r="CD285" i="14" s="1"/>
  <c r="CE281" i="14" s="1"/>
  <c r="CE285" i="14" s="1"/>
  <c r="CF281" i="14" s="1"/>
  <c r="CF285" i="14" s="1"/>
  <c r="CG281" i="14" s="1"/>
  <c r="CG285" i="14" s="1"/>
  <c r="CH281" i="14" s="1"/>
  <c r="CH285" i="14" s="1"/>
  <c r="BA87" i="19"/>
  <c r="BA85" i="19" s="1"/>
  <c r="BA82" i="19" s="1"/>
  <c r="AV90" i="19"/>
  <c r="AF67" i="19"/>
  <c r="AE68" i="19"/>
  <c r="T74" i="19"/>
  <c r="AV44" i="19"/>
  <c r="AZ42" i="19"/>
  <c r="AZ43" i="19" s="1"/>
  <c r="V27" i="19"/>
  <c r="R393" i="8"/>
  <c r="S347" i="8"/>
  <c r="U210" i="8"/>
  <c r="AW9" i="16"/>
  <c r="AW8" i="16" s="1"/>
  <c r="AV12" i="16" s="1"/>
  <c r="AV11" i="16"/>
  <c r="AX10" i="16"/>
  <c r="F39" i="2"/>
  <c r="F10" i="7" l="1"/>
  <c r="D299" i="2"/>
  <c r="C9" i="4"/>
  <c r="E89" i="4"/>
  <c r="M8" i="18"/>
  <c r="G60" i="18"/>
  <c r="G3" i="18"/>
  <c r="H59" i="18"/>
  <c r="F40" i="2"/>
  <c r="I58" i="18"/>
  <c r="F21" i="7"/>
  <c r="AZ91" i="19"/>
  <c r="AZ88" i="19" s="1"/>
  <c r="AZ89" i="19" s="1"/>
  <c r="AZ41" i="19"/>
  <c r="AY45" i="19" s="1"/>
  <c r="AW10" i="16"/>
  <c r="G39" i="2"/>
  <c r="J58" i="18" s="1"/>
  <c r="K18" i="12"/>
  <c r="AG67" i="19"/>
  <c r="AF68" i="19"/>
  <c r="U74" i="19"/>
  <c r="AU90" i="19"/>
  <c r="AU44" i="19"/>
  <c r="W27" i="19"/>
  <c r="S393" i="8"/>
  <c r="T347" i="8"/>
  <c r="V210" i="8"/>
  <c r="AV9" i="16"/>
  <c r="AV8" i="16" s="1"/>
  <c r="AU11" i="16"/>
  <c r="E259" i="8" l="1"/>
  <c r="L260" i="8"/>
  <c r="O258" i="8"/>
  <c r="V259" i="8"/>
  <c r="AC260" i="8"/>
  <c r="AJ258" i="8"/>
  <c r="AQ259" i="8"/>
  <c r="AX260" i="8"/>
  <c r="Y258" i="8"/>
  <c r="AZ259" i="8"/>
  <c r="R258" i="8"/>
  <c r="Y259" i="8"/>
  <c r="AF260" i="8"/>
  <c r="AI258" i="8"/>
  <c r="AP259" i="8"/>
  <c r="AW260" i="8"/>
  <c r="BD258" i="8"/>
  <c r="F260" i="8"/>
  <c r="U258" i="8"/>
  <c r="AV259" i="8"/>
  <c r="Q258" i="8"/>
  <c r="V258" i="8"/>
  <c r="AC259" i="8"/>
  <c r="AJ260" i="8"/>
  <c r="AM258" i="8"/>
  <c r="AT259" i="8"/>
  <c r="BA260" i="8"/>
  <c r="BH258" i="8"/>
  <c r="J260" i="8"/>
  <c r="AK258" i="8"/>
  <c r="G260" i="8"/>
  <c r="X259" i="8"/>
  <c r="AG259" i="8"/>
  <c r="BE260" i="8"/>
  <c r="W260" i="8"/>
  <c r="BD260" i="8"/>
  <c r="W259" i="8"/>
  <c r="AW258" i="8"/>
  <c r="AO260" i="8"/>
  <c r="H260" i="8"/>
  <c r="AF258" i="8"/>
  <c r="AJ259" i="8"/>
  <c r="AV258" i="8"/>
  <c r="N258" i="8"/>
  <c r="U259" i="8"/>
  <c r="AB260" i="8"/>
  <c r="AE258" i="8"/>
  <c r="AL259" i="8"/>
  <c r="AS260" i="8"/>
  <c r="AZ258" i="8"/>
  <c r="BG259" i="8"/>
  <c r="K258" i="8"/>
  <c r="AF259" i="8"/>
  <c r="BG260" i="8"/>
  <c r="AH258" i="8"/>
  <c r="AO259" i="8"/>
  <c r="AV260" i="8"/>
  <c r="AY258" i="8"/>
  <c r="BF259" i="8"/>
  <c r="G258" i="8"/>
  <c r="O259" i="8"/>
  <c r="V260" i="8"/>
  <c r="AB259" i="8"/>
  <c r="BC260" i="8"/>
  <c r="AN259" i="8"/>
  <c r="AL258" i="8"/>
  <c r="AS259" i="8"/>
  <c r="AZ260" i="8"/>
  <c r="BC258" i="8"/>
  <c r="E260" i="8"/>
  <c r="L258" i="8"/>
  <c r="S259" i="8"/>
  <c r="Z260" i="8"/>
  <c r="AR259" i="8"/>
  <c r="M258" i="8"/>
  <c r="AU260" i="8"/>
  <c r="AN260" i="8"/>
  <c r="G259" i="8"/>
  <c r="AE260" i="8"/>
  <c r="BG258" i="8"/>
  <c r="AD260" i="8"/>
  <c r="I258" i="8"/>
  <c r="BC259" i="8"/>
  <c r="J258" i="8"/>
  <c r="AM259" i="8"/>
  <c r="O260" i="8"/>
  <c r="D260" i="8"/>
  <c r="AD258" i="8"/>
  <c r="AK259" i="8"/>
  <c r="AR260" i="8"/>
  <c r="AU258" i="8"/>
  <c r="BB259" i="8"/>
  <c r="BI260" i="8"/>
  <c r="K259" i="8"/>
  <c r="R260" i="8"/>
  <c r="L259" i="8"/>
  <c r="AM260" i="8"/>
  <c r="AG258" i="8"/>
  <c r="AX258" i="8"/>
  <c r="BE259" i="8"/>
  <c r="D258" i="8"/>
  <c r="D246" i="8" s="1"/>
  <c r="J259" i="8"/>
  <c r="Q260" i="8"/>
  <c r="X258" i="8"/>
  <c r="AE259" i="8"/>
  <c r="AL260" i="8"/>
  <c r="AI260" i="8"/>
  <c r="BI258" i="8"/>
  <c r="BB258" i="8"/>
  <c r="BI259" i="8"/>
  <c r="F258" i="8"/>
  <c r="N259" i="8"/>
  <c r="U260" i="8"/>
  <c r="AB258" i="8"/>
  <c r="AI259" i="8"/>
  <c r="AP260" i="8"/>
  <c r="AY260" i="8"/>
  <c r="T259" i="8"/>
  <c r="H259" i="8"/>
  <c r="AQ258" i="8"/>
  <c r="N260" i="8"/>
  <c r="AP258" i="8"/>
  <c r="I260" i="8"/>
  <c r="BH259" i="8"/>
  <c r="X260" i="8"/>
  <c r="P259" i="8"/>
  <c r="R259" i="8"/>
  <c r="AT260" i="8"/>
  <c r="Q259" i="8"/>
  <c r="AQ260" i="8"/>
  <c r="AT258" i="8"/>
  <c r="BA259" i="8"/>
  <c r="BH260" i="8"/>
  <c r="F259" i="8"/>
  <c r="M260" i="8"/>
  <c r="T258" i="8"/>
  <c r="AA259" i="8"/>
  <c r="AH260" i="8"/>
  <c r="S260" i="8"/>
  <c r="AS258" i="8"/>
  <c r="BD259" i="8"/>
  <c r="I259" i="8"/>
  <c r="P260" i="8"/>
  <c r="S258" i="8"/>
  <c r="Z259" i="8"/>
  <c r="AG260" i="8"/>
  <c r="AN258" i="8"/>
  <c r="AU259" i="8"/>
  <c r="BB260" i="8"/>
  <c r="AO258" i="8"/>
  <c r="K260" i="8"/>
  <c r="E258" i="8"/>
  <c r="M259" i="8"/>
  <c r="T260" i="8"/>
  <c r="W258" i="8"/>
  <c r="AD259" i="8"/>
  <c r="AK260" i="8"/>
  <c r="AR258" i="8"/>
  <c r="AY259" i="8"/>
  <c r="BF260" i="8"/>
  <c r="BE258" i="8"/>
  <c r="AA260" i="8"/>
  <c r="Z258" i="8"/>
  <c r="AX259" i="8"/>
  <c r="BA258" i="8"/>
  <c r="AW259" i="8"/>
  <c r="P258" i="8"/>
  <c r="AC258" i="8"/>
  <c r="AA258" i="8"/>
  <c r="BF258" i="8"/>
  <c r="Y260" i="8"/>
  <c r="H258" i="8"/>
  <c r="AH259" i="8"/>
  <c r="C23" i="4"/>
  <c r="F43" i="7"/>
  <c r="D10" i="4"/>
  <c r="H299" i="2"/>
  <c r="H300" i="2" s="1"/>
  <c r="AZ39" i="19"/>
  <c r="AZ35" i="19" s="1"/>
  <c r="L77" i="14"/>
  <c r="G31" i="14" s="1"/>
  <c r="O77" i="14"/>
  <c r="J31" i="14" s="1"/>
  <c r="I59" i="18"/>
  <c r="J59" i="18"/>
  <c r="J3" i="18" s="1"/>
  <c r="G40" i="2"/>
  <c r="D36" i="4"/>
  <c r="G9" i="18"/>
  <c r="G4" i="18" s="1"/>
  <c r="H60" i="18"/>
  <c r="H3" i="18"/>
  <c r="E9" i="4" s="1"/>
  <c r="AU12" i="16"/>
  <c r="AU9" i="16" s="1"/>
  <c r="AU8" i="16" s="1"/>
  <c r="AT12" i="16" s="1"/>
  <c r="G77" i="14"/>
  <c r="P77" i="14"/>
  <c r="K31" i="14" s="1"/>
  <c r="T77" i="14"/>
  <c r="O31" i="14" s="1"/>
  <c r="X77" i="14"/>
  <c r="S31" i="14" s="1"/>
  <c r="AB77" i="14"/>
  <c r="W31" i="14" s="1"/>
  <c r="AF77" i="14"/>
  <c r="AA31" i="14" s="1"/>
  <c r="AJ77" i="14"/>
  <c r="AE31" i="14" s="1"/>
  <c r="AN77" i="14"/>
  <c r="AI31" i="14" s="1"/>
  <c r="AR77" i="14"/>
  <c r="AM31" i="14" s="1"/>
  <c r="AV77" i="14"/>
  <c r="AQ31" i="14" s="1"/>
  <c r="AZ77" i="14"/>
  <c r="AU31" i="14" s="1"/>
  <c r="BD77" i="14"/>
  <c r="AY31" i="14" s="1"/>
  <c r="I77" i="14"/>
  <c r="D31" i="14" s="1"/>
  <c r="M77" i="14"/>
  <c r="H31" i="14" s="1"/>
  <c r="Q77" i="14"/>
  <c r="L31" i="14" s="1"/>
  <c r="U77" i="14"/>
  <c r="P31" i="14" s="1"/>
  <c r="Y77" i="14"/>
  <c r="T31" i="14" s="1"/>
  <c r="AC77" i="14"/>
  <c r="X31" i="14" s="1"/>
  <c r="AG77" i="14"/>
  <c r="AB31" i="14" s="1"/>
  <c r="AK77" i="14"/>
  <c r="AF31" i="14" s="1"/>
  <c r="AO77" i="14"/>
  <c r="AJ31" i="14" s="1"/>
  <c r="AS77" i="14"/>
  <c r="AN31" i="14" s="1"/>
  <c r="AW77" i="14"/>
  <c r="AR31" i="14" s="1"/>
  <c r="BA77" i="14"/>
  <c r="AV31" i="14" s="1"/>
  <c r="BE77" i="14"/>
  <c r="AZ31" i="14" s="1"/>
  <c r="BI77" i="14"/>
  <c r="BD31" i="14" s="1"/>
  <c r="BM77" i="14"/>
  <c r="BH31" i="14" s="1"/>
  <c r="BQ77" i="14"/>
  <c r="BL31" i="14" s="1"/>
  <c r="BU77" i="14"/>
  <c r="BP31" i="14" s="1"/>
  <c r="BY77" i="14"/>
  <c r="BT31" i="14" s="1"/>
  <c r="CC77" i="14"/>
  <c r="BX31" i="14" s="1"/>
  <c r="CG77" i="14"/>
  <c r="CB31" i="14" s="1"/>
  <c r="W77" i="14"/>
  <c r="R31" i="14" s="1"/>
  <c r="AE77" i="14"/>
  <c r="Z31" i="14" s="1"/>
  <c r="AM77" i="14"/>
  <c r="AH31" i="14" s="1"/>
  <c r="AU77" i="14"/>
  <c r="AP31" i="14" s="1"/>
  <c r="BC77" i="14"/>
  <c r="AX31" i="14" s="1"/>
  <c r="BJ77" i="14"/>
  <c r="BE31" i="14" s="1"/>
  <c r="BO77" i="14"/>
  <c r="BJ31" i="14" s="1"/>
  <c r="BT77" i="14"/>
  <c r="BO31" i="14" s="1"/>
  <c r="BZ77" i="14"/>
  <c r="BU31" i="14" s="1"/>
  <c r="CE77" i="14"/>
  <c r="BZ31" i="14" s="1"/>
  <c r="J77" i="14"/>
  <c r="E31" i="14" s="1"/>
  <c r="R77" i="14"/>
  <c r="M31" i="14" s="1"/>
  <c r="Z77" i="14"/>
  <c r="U31" i="14" s="1"/>
  <c r="AH77" i="14"/>
  <c r="AC31" i="14" s="1"/>
  <c r="AP77" i="14"/>
  <c r="AK31" i="14" s="1"/>
  <c r="AX77" i="14"/>
  <c r="AS31" i="14" s="1"/>
  <c r="BF77" i="14"/>
  <c r="BA31" i="14" s="1"/>
  <c r="BK77" i="14"/>
  <c r="BF31" i="14" s="1"/>
  <c r="BP77" i="14"/>
  <c r="BK31" i="14" s="1"/>
  <c r="BV77" i="14"/>
  <c r="BQ31" i="14" s="1"/>
  <c r="CA77" i="14"/>
  <c r="BV31" i="14" s="1"/>
  <c r="CF77" i="14"/>
  <c r="CA31" i="14" s="1"/>
  <c r="H77" i="14"/>
  <c r="C31" i="14" s="1"/>
  <c r="K77" i="14"/>
  <c r="F31" i="14" s="1"/>
  <c r="S77" i="14"/>
  <c r="N31" i="14" s="1"/>
  <c r="AA77" i="14"/>
  <c r="V31" i="14" s="1"/>
  <c r="AI77" i="14"/>
  <c r="AD31" i="14" s="1"/>
  <c r="AQ77" i="14"/>
  <c r="AL31" i="14" s="1"/>
  <c r="AY77" i="14"/>
  <c r="AT31" i="14" s="1"/>
  <c r="BG77" i="14"/>
  <c r="BB31" i="14" s="1"/>
  <c r="BL77" i="14"/>
  <c r="BG31" i="14" s="1"/>
  <c r="BR77" i="14"/>
  <c r="BM31" i="14" s="1"/>
  <c r="BW77" i="14"/>
  <c r="BR31" i="14" s="1"/>
  <c r="CB77" i="14"/>
  <c r="BW31" i="14" s="1"/>
  <c r="CH77" i="14"/>
  <c r="CC31" i="14" s="1"/>
  <c r="AD77" i="14"/>
  <c r="Y31" i="14" s="1"/>
  <c r="BH77" i="14"/>
  <c r="BC31" i="14" s="1"/>
  <c r="CD77" i="14"/>
  <c r="BY31" i="14" s="1"/>
  <c r="AL77" i="14"/>
  <c r="AG31" i="14" s="1"/>
  <c r="BN77" i="14"/>
  <c r="BI31" i="14" s="1"/>
  <c r="N77" i="14"/>
  <c r="I31" i="14" s="1"/>
  <c r="AT77" i="14"/>
  <c r="AO31" i="14" s="1"/>
  <c r="BS77" i="14"/>
  <c r="BN31" i="14" s="1"/>
  <c r="V77" i="14"/>
  <c r="Q31" i="14" s="1"/>
  <c r="BB77" i="14"/>
  <c r="AW31" i="14" s="1"/>
  <c r="BX77" i="14"/>
  <c r="BS31" i="14" s="1"/>
  <c r="AZ87" i="19"/>
  <c r="AZ85" i="19" s="1"/>
  <c r="AZ82" i="19" s="1"/>
  <c r="AV10" i="16"/>
  <c r="D259" i="8" s="1"/>
  <c r="D247" i="8" s="1"/>
  <c r="AT90" i="19"/>
  <c r="V74" i="19"/>
  <c r="AH67" i="19"/>
  <c r="AG68" i="19"/>
  <c r="AT44" i="19"/>
  <c r="AY42" i="19"/>
  <c r="AY43" i="19" s="1"/>
  <c r="X27" i="19"/>
  <c r="T393" i="8"/>
  <c r="U347" i="8"/>
  <c r="W210" i="8"/>
  <c r="AT11" i="16"/>
  <c r="D9" i="4" l="1"/>
  <c r="D23" i="4" s="1"/>
  <c r="F89" i="4"/>
  <c r="AY91" i="19"/>
  <c r="AY88" i="19" s="1"/>
  <c r="AY89" i="19" s="1"/>
  <c r="E23" i="4"/>
  <c r="E36" i="4"/>
  <c r="H9" i="18"/>
  <c r="H4" i="18" s="1"/>
  <c r="J60" i="18"/>
  <c r="G9" i="4"/>
  <c r="I60" i="18"/>
  <c r="I3" i="18"/>
  <c r="F9" i="4" s="1"/>
  <c r="G80" i="14"/>
  <c r="B31" i="14"/>
  <c r="AS90" i="19"/>
  <c r="AI67" i="19"/>
  <c r="AH68" i="19"/>
  <c r="W74" i="19"/>
  <c r="AS44" i="19"/>
  <c r="AY41" i="19"/>
  <c r="Y27" i="19"/>
  <c r="U393" i="8"/>
  <c r="V347" i="8"/>
  <c r="X210" i="8"/>
  <c r="AS11" i="16"/>
  <c r="AT9" i="16"/>
  <c r="AT8" i="16" s="1"/>
  <c r="AU10" i="16"/>
  <c r="AS12" i="16" l="1"/>
  <c r="R212" i="8"/>
  <c r="K213" i="8"/>
  <c r="S214" i="8"/>
  <c r="I213" i="8"/>
  <c r="G212" i="8"/>
  <c r="P213" i="8"/>
  <c r="P214" i="8"/>
  <c r="I214" i="8"/>
  <c r="L212" i="8"/>
  <c r="E213" i="8"/>
  <c r="T214" i="8"/>
  <c r="F213" i="8"/>
  <c r="M213" i="8"/>
  <c r="Q214" i="8"/>
  <c r="F214" i="8"/>
  <c r="J212" i="8"/>
  <c r="D214" i="8"/>
  <c r="P212" i="8"/>
  <c r="J213" i="8"/>
  <c r="R214" i="8"/>
  <c r="H214" i="8"/>
  <c r="F212" i="8"/>
  <c r="O213" i="8"/>
  <c r="G214" i="8"/>
  <c r="Q212" i="8"/>
  <c r="K212" i="8"/>
  <c r="K214" i="8"/>
  <c r="M214" i="8"/>
  <c r="N212" i="8"/>
  <c r="N214" i="8"/>
  <c r="H213" i="8"/>
  <c r="N213" i="8"/>
  <c r="I212" i="8"/>
  <c r="S213" i="8"/>
  <c r="G213" i="8"/>
  <c r="E212" i="8"/>
  <c r="S212" i="8"/>
  <c r="L213" i="8"/>
  <c r="D212" i="8"/>
  <c r="E214" i="8"/>
  <c r="H212" i="8"/>
  <c r="Q213" i="8"/>
  <c r="R213" i="8"/>
  <c r="J214" i="8"/>
  <c r="L214" i="8"/>
  <c r="O214" i="8"/>
  <c r="M212" i="8"/>
  <c r="O212" i="8"/>
  <c r="T213" i="8"/>
  <c r="T212" i="8"/>
  <c r="U212" i="8"/>
  <c r="U213" i="8"/>
  <c r="U214" i="8"/>
  <c r="V214" i="8"/>
  <c r="V213" i="8"/>
  <c r="V212" i="8"/>
  <c r="W213" i="8"/>
  <c r="W212" i="8"/>
  <c r="W214" i="8"/>
  <c r="X212" i="8"/>
  <c r="X214" i="8"/>
  <c r="X213" i="8"/>
  <c r="I9" i="18"/>
  <c r="I4" i="18" s="1"/>
  <c r="F23" i="4"/>
  <c r="F36" i="4"/>
  <c r="G23" i="4"/>
  <c r="G36" i="4"/>
  <c r="J9" i="18"/>
  <c r="J4" i="18" s="1"/>
  <c r="H76" i="14"/>
  <c r="G78" i="14"/>
  <c r="G79" i="14" s="1"/>
  <c r="X74" i="19"/>
  <c r="AR90" i="19"/>
  <c r="AJ67" i="19"/>
  <c r="AI68" i="19"/>
  <c r="AY87" i="19"/>
  <c r="AX45" i="19"/>
  <c r="AY39" i="19"/>
  <c r="AY35" i="19" s="1"/>
  <c r="AR44" i="19"/>
  <c r="Z27" i="19"/>
  <c r="V393" i="8"/>
  <c r="W347" i="8"/>
  <c r="Y210" i="8"/>
  <c r="AT10" i="16"/>
  <c r="D213" i="8" s="1"/>
  <c r="AS9" i="16"/>
  <c r="AS8" i="16" s="1"/>
  <c r="AR12" i="16" s="1"/>
  <c r="AR11" i="16"/>
  <c r="Y214" i="8" l="1"/>
  <c r="Y213" i="8"/>
  <c r="Y212" i="8"/>
  <c r="H80" i="14"/>
  <c r="I76" i="14" s="1"/>
  <c r="AX91" i="19"/>
  <c r="AY85" i="19"/>
  <c r="AY82" i="19" s="1"/>
  <c r="AQ90" i="19"/>
  <c r="AK67" i="19"/>
  <c r="AJ68" i="19"/>
  <c r="Y74" i="19"/>
  <c r="AQ44" i="19"/>
  <c r="AX42" i="19"/>
  <c r="AX43" i="19" s="1"/>
  <c r="AA27" i="19"/>
  <c r="W393" i="8"/>
  <c r="X347" i="8"/>
  <c r="Z210" i="8"/>
  <c r="AR9" i="16"/>
  <c r="AR8" i="16" s="1"/>
  <c r="AQ12" i="16" s="1"/>
  <c r="AQ11" i="16"/>
  <c r="AS10" i="16"/>
  <c r="Z213" i="8" l="1"/>
  <c r="Z212" i="8"/>
  <c r="Z214" i="8"/>
  <c r="H78" i="14"/>
  <c r="H79" i="14" s="1"/>
  <c r="AR10" i="16"/>
  <c r="I80" i="14"/>
  <c r="J76" i="14" s="1"/>
  <c r="AP90" i="19"/>
  <c r="AL67" i="19"/>
  <c r="AK68" i="19"/>
  <c r="Z74" i="19"/>
  <c r="AX88" i="19"/>
  <c r="AX89" i="19" s="1"/>
  <c r="AX41" i="19"/>
  <c r="AP44" i="19"/>
  <c r="AB27" i="19"/>
  <c r="X393" i="8"/>
  <c r="Y347" i="8"/>
  <c r="AA210" i="8"/>
  <c r="AQ9" i="16"/>
  <c r="AQ8" i="16" s="1"/>
  <c r="AP11" i="16"/>
  <c r="E303" i="8" l="1"/>
  <c r="V303" i="8"/>
  <c r="AL303" i="8"/>
  <c r="BB303" i="8"/>
  <c r="M304" i="8"/>
  <c r="AC304" i="8"/>
  <c r="AS304" i="8"/>
  <c r="BI304" i="8"/>
  <c r="T305" i="8"/>
  <c r="AJ305" i="8"/>
  <c r="AZ305" i="8"/>
  <c r="L303" i="8"/>
  <c r="AB303" i="8"/>
  <c r="AR303" i="8"/>
  <c r="BH303" i="8"/>
  <c r="S304" i="8"/>
  <c r="AI304" i="8"/>
  <c r="AY304" i="8"/>
  <c r="J305" i="8"/>
  <c r="Z305" i="8"/>
  <c r="AP305" i="8"/>
  <c r="BF305" i="8"/>
  <c r="U303" i="8"/>
  <c r="BA303" i="8"/>
  <c r="AB304" i="8"/>
  <c r="BH304" i="8"/>
  <c r="AI305" i="8"/>
  <c r="S303" i="8"/>
  <c r="BF304" i="8"/>
  <c r="O303" i="8"/>
  <c r="AU303" i="8"/>
  <c r="V304" i="8"/>
  <c r="BB304" i="8"/>
  <c r="AC305" i="8"/>
  <c r="BI305" i="8"/>
  <c r="Z304" i="8"/>
  <c r="BE305" i="8"/>
  <c r="AG303" i="8"/>
  <c r="H304" i="8"/>
  <c r="AN304" i="8"/>
  <c r="O305" i="8"/>
  <c r="AU305" i="8"/>
  <c r="J304" i="8"/>
  <c r="I303" i="8"/>
  <c r="Z303" i="8"/>
  <c r="AP303" i="8"/>
  <c r="BF303" i="8"/>
  <c r="Q304" i="8"/>
  <c r="AG304" i="8"/>
  <c r="AW304" i="8"/>
  <c r="H305" i="8"/>
  <c r="X305" i="8"/>
  <c r="AN305" i="8"/>
  <c r="BD305" i="8"/>
  <c r="P303" i="8"/>
  <c r="AF303" i="8"/>
  <c r="AV303" i="8"/>
  <c r="G304" i="8"/>
  <c r="W304" i="8"/>
  <c r="AM304" i="8"/>
  <c r="BC304" i="8"/>
  <c r="N305" i="8"/>
  <c r="AD305" i="8"/>
  <c r="AT305" i="8"/>
  <c r="AC303" i="8"/>
  <c r="BI303" i="8"/>
  <c r="AJ304" i="8"/>
  <c r="K305" i="8"/>
  <c r="AQ305" i="8"/>
  <c r="AQ303" i="8"/>
  <c r="Y305" i="8"/>
  <c r="W303" i="8"/>
  <c r="BC303" i="8"/>
  <c r="AD304" i="8"/>
  <c r="E305" i="8"/>
  <c r="AK305" i="8"/>
  <c r="AA303" i="8"/>
  <c r="AX304" i="8"/>
  <c r="N303" i="8"/>
  <c r="AD303" i="8"/>
  <c r="AT303" i="8"/>
  <c r="E304" i="8"/>
  <c r="U304" i="8"/>
  <c r="AK304" i="8"/>
  <c r="BA304" i="8"/>
  <c r="L305" i="8"/>
  <c r="AB305" i="8"/>
  <c r="AR305" i="8"/>
  <c r="BH305" i="8"/>
  <c r="T303" i="8"/>
  <c r="AJ303" i="8"/>
  <c r="AZ303" i="8"/>
  <c r="K304" i="8"/>
  <c r="AA304" i="8"/>
  <c r="AQ304" i="8"/>
  <c r="BG304" i="8"/>
  <c r="R305" i="8"/>
  <c r="AH305" i="8"/>
  <c r="AX305" i="8"/>
  <c r="K303" i="8"/>
  <c r="AK303" i="8"/>
  <c r="L304" i="8"/>
  <c r="AR304" i="8"/>
  <c r="S305" i="8"/>
  <c r="AY305" i="8"/>
  <c r="R304" i="8"/>
  <c r="AW305" i="8"/>
  <c r="AE303" i="8"/>
  <c r="F304" i="8"/>
  <c r="AL304" i="8"/>
  <c r="M305" i="8"/>
  <c r="AS305" i="8"/>
  <c r="AY303" i="8"/>
  <c r="Q305" i="8"/>
  <c r="Q303" i="8"/>
  <c r="AW303" i="8"/>
  <c r="X304" i="8"/>
  <c r="BD304" i="8"/>
  <c r="AE305" i="8"/>
  <c r="J303" i="8"/>
  <c r="I305" i="8"/>
  <c r="I304" i="8"/>
  <c r="P305" i="8"/>
  <c r="X303" i="8"/>
  <c r="AE304" i="8"/>
  <c r="AL305" i="8"/>
  <c r="T304" i="8"/>
  <c r="AH304" i="8"/>
  <c r="AT304" i="8"/>
  <c r="AO305" i="8"/>
  <c r="BE303" i="8"/>
  <c r="G305" i="8"/>
  <c r="AI303" i="8"/>
  <c r="R303" i="8"/>
  <c r="Y304" i="8"/>
  <c r="AF305" i="8"/>
  <c r="AN303" i="8"/>
  <c r="AU304" i="8"/>
  <c r="BB305" i="8"/>
  <c r="AZ304" i="8"/>
  <c r="F303" i="8"/>
  <c r="U305" i="8"/>
  <c r="H303" i="8"/>
  <c r="P304" i="8"/>
  <c r="W305" i="8"/>
  <c r="AP304" i="8"/>
  <c r="AH303" i="8"/>
  <c r="AO304" i="8"/>
  <c r="AV305" i="8"/>
  <c r="BD303" i="8"/>
  <c r="F305" i="8"/>
  <c r="M303" i="8"/>
  <c r="AA305" i="8"/>
  <c r="AM303" i="8"/>
  <c r="BA305" i="8"/>
  <c r="Y303" i="8"/>
  <c r="AF304" i="8"/>
  <c r="AM305" i="8"/>
  <c r="AG305" i="8"/>
  <c r="D303" i="8"/>
  <c r="AX303" i="8"/>
  <c r="V305" i="8"/>
  <c r="BG303" i="8"/>
  <c r="BE304" i="8"/>
  <c r="AS303" i="8"/>
  <c r="AO303" i="8"/>
  <c r="G303" i="8"/>
  <c r="BG305" i="8"/>
  <c r="AV304" i="8"/>
  <c r="D305" i="8"/>
  <c r="O304" i="8"/>
  <c r="N304" i="8"/>
  <c r="BC305" i="8"/>
  <c r="AA214" i="8"/>
  <c r="AA213" i="8"/>
  <c r="AA212" i="8"/>
  <c r="AP12" i="16"/>
  <c r="L292" i="14"/>
  <c r="P292" i="14"/>
  <c r="T292" i="14"/>
  <c r="X292" i="14"/>
  <c r="AB292" i="14"/>
  <c r="AF292" i="14"/>
  <c r="AJ292" i="14"/>
  <c r="AN292" i="14"/>
  <c r="AR292" i="14"/>
  <c r="AV292" i="14"/>
  <c r="AZ292" i="14"/>
  <c r="BD292" i="14"/>
  <c r="BH292" i="14"/>
  <c r="BL292" i="14"/>
  <c r="BP292" i="14"/>
  <c r="BT292" i="14"/>
  <c r="BX292" i="14"/>
  <c r="CB292" i="14"/>
  <c r="CF292" i="14"/>
  <c r="J294" i="14"/>
  <c r="N294" i="14"/>
  <c r="R294" i="14"/>
  <c r="V294" i="14"/>
  <c r="Z294" i="14"/>
  <c r="AD294" i="14"/>
  <c r="AH294" i="14"/>
  <c r="AL294" i="14"/>
  <c r="AP294" i="14"/>
  <c r="AT294" i="14"/>
  <c r="AX294" i="14"/>
  <c r="BB294" i="14"/>
  <c r="BF294" i="14"/>
  <c r="BJ294" i="14"/>
  <c r="BN294" i="14"/>
  <c r="BR294" i="14"/>
  <c r="BV294" i="14"/>
  <c r="BZ294" i="14"/>
  <c r="CD294" i="14"/>
  <c r="CH294" i="14"/>
  <c r="AE294" i="14"/>
  <c r="AQ294" i="14"/>
  <c r="AY294" i="14"/>
  <c r="BG294" i="14"/>
  <c r="BO294" i="14"/>
  <c r="BW294" i="14"/>
  <c r="CE294" i="14"/>
  <c r="G292" i="14"/>
  <c r="G295" i="14" s="1"/>
  <c r="H291" i="14" s="1"/>
  <c r="AY292" i="14"/>
  <c r="BK292" i="14"/>
  <c r="BS292" i="14"/>
  <c r="CE292" i="14"/>
  <c r="U294" i="14"/>
  <c r="AG294" i="14"/>
  <c r="AS294" i="14"/>
  <c r="BE294" i="14"/>
  <c r="BQ294" i="14"/>
  <c r="CC294" i="14"/>
  <c r="I292" i="14"/>
  <c r="M292" i="14"/>
  <c r="Q292" i="14"/>
  <c r="U292" i="14"/>
  <c r="Y292" i="14"/>
  <c r="AC292" i="14"/>
  <c r="AG292" i="14"/>
  <c r="AK292" i="14"/>
  <c r="AO292" i="14"/>
  <c r="AS292" i="14"/>
  <c r="AW292" i="14"/>
  <c r="BA292" i="14"/>
  <c r="BE292" i="14"/>
  <c r="BI292" i="14"/>
  <c r="BM292" i="14"/>
  <c r="BQ292" i="14"/>
  <c r="BU292" i="14"/>
  <c r="BY292" i="14"/>
  <c r="CC292" i="14"/>
  <c r="CG292" i="14"/>
  <c r="K294" i="14"/>
  <c r="O294" i="14"/>
  <c r="S294" i="14"/>
  <c r="W294" i="14"/>
  <c r="AA294" i="14"/>
  <c r="AI294" i="14"/>
  <c r="AM294" i="14"/>
  <c r="AU294" i="14"/>
  <c r="BC294" i="14"/>
  <c r="BK294" i="14"/>
  <c r="BS294" i="14"/>
  <c r="CA294" i="14"/>
  <c r="H294" i="14"/>
  <c r="BG292" i="14"/>
  <c r="BW292" i="14"/>
  <c r="I294" i="14"/>
  <c r="Q294" i="14"/>
  <c r="AC294" i="14"/>
  <c r="AO294" i="14"/>
  <c r="BA294" i="14"/>
  <c r="BM294" i="14"/>
  <c r="BY294" i="14"/>
  <c r="G294" i="14"/>
  <c r="J292" i="14"/>
  <c r="N292" i="14"/>
  <c r="R292" i="14"/>
  <c r="V292" i="14"/>
  <c r="Z292" i="14"/>
  <c r="AD292" i="14"/>
  <c r="AH292" i="14"/>
  <c r="AL292" i="14"/>
  <c r="AP292" i="14"/>
  <c r="AT292" i="14"/>
  <c r="AX292" i="14"/>
  <c r="BB292" i="14"/>
  <c r="BF292" i="14"/>
  <c r="BJ292" i="14"/>
  <c r="BN292" i="14"/>
  <c r="BR292" i="14"/>
  <c r="BV292" i="14"/>
  <c r="BZ292" i="14"/>
  <c r="CD292" i="14"/>
  <c r="CH292" i="14"/>
  <c r="L294" i="14"/>
  <c r="P294" i="14"/>
  <c r="T294" i="14"/>
  <c r="X294" i="14"/>
  <c r="AB294" i="14"/>
  <c r="AF294" i="14"/>
  <c r="AJ294" i="14"/>
  <c r="AN294" i="14"/>
  <c r="AR294" i="14"/>
  <c r="AV294" i="14"/>
  <c r="AZ294" i="14"/>
  <c r="BD294" i="14"/>
  <c r="BH294" i="14"/>
  <c r="BL294" i="14"/>
  <c r="BP294" i="14"/>
  <c r="BT294" i="14"/>
  <c r="BX294" i="14"/>
  <c r="CB294" i="14"/>
  <c r="CF294" i="14"/>
  <c r="H292" i="14"/>
  <c r="K292" i="14"/>
  <c r="O292" i="14"/>
  <c r="S292" i="14"/>
  <c r="W292" i="14"/>
  <c r="AA292" i="14"/>
  <c r="AE292" i="14"/>
  <c r="AI292" i="14"/>
  <c r="AM292" i="14"/>
  <c r="AQ292" i="14"/>
  <c r="AU292" i="14"/>
  <c r="BC292" i="14"/>
  <c r="BO292" i="14"/>
  <c r="CA292" i="14"/>
  <c r="M294" i="14"/>
  <c r="Y294" i="14"/>
  <c r="AK294" i="14"/>
  <c r="AW294" i="14"/>
  <c r="BI294" i="14"/>
  <c r="BU294" i="14"/>
  <c r="CG294" i="14"/>
  <c r="I78" i="14"/>
  <c r="I79" i="14" s="1"/>
  <c r="J80" i="14"/>
  <c r="K76" i="14" s="1"/>
  <c r="AX87" i="19"/>
  <c r="AX85" i="19" s="1"/>
  <c r="AX82" i="19" s="1"/>
  <c r="AM67" i="19"/>
  <c r="AL68" i="19"/>
  <c r="AA74" i="19"/>
  <c r="AO90" i="19"/>
  <c r="AO44" i="19"/>
  <c r="AX39" i="19"/>
  <c r="AX35" i="19" s="1"/>
  <c r="AW45" i="19"/>
  <c r="AC27" i="19"/>
  <c r="Y393" i="8"/>
  <c r="Z347" i="8"/>
  <c r="AB210" i="8"/>
  <c r="AO11" i="16"/>
  <c r="AP9" i="16"/>
  <c r="AP8" i="16" s="1"/>
  <c r="AO12" i="16" s="1"/>
  <c r="AQ10" i="16"/>
  <c r="G293" i="14" s="1"/>
  <c r="D304" i="8" l="1"/>
  <c r="AB213" i="8"/>
  <c r="AB212" i="8"/>
  <c r="AB214" i="8"/>
  <c r="H295" i="14"/>
  <c r="I291" i="14" s="1"/>
  <c r="I295" i="14" s="1"/>
  <c r="J291" i="14" s="1"/>
  <c r="J295" i="14" s="1"/>
  <c r="K291" i="14" s="1"/>
  <c r="K295" i="14" s="1"/>
  <c r="L291" i="14" s="1"/>
  <c r="L295" i="14" s="1"/>
  <c r="M291" i="14" s="1"/>
  <c r="M295" i="14" s="1"/>
  <c r="N291" i="14" s="1"/>
  <c r="N295" i="14" s="1"/>
  <c r="O291" i="14" s="1"/>
  <c r="O295" i="14" s="1"/>
  <c r="P291" i="14" s="1"/>
  <c r="P295" i="14" s="1"/>
  <c r="Q291" i="14" s="1"/>
  <c r="Q295" i="14" s="1"/>
  <c r="R291" i="14" s="1"/>
  <c r="R295" i="14" s="1"/>
  <c r="S291" i="14" s="1"/>
  <c r="S295" i="14" s="1"/>
  <c r="T291" i="14" s="1"/>
  <c r="T295" i="14" s="1"/>
  <c r="U291" i="14" s="1"/>
  <c r="U295" i="14" s="1"/>
  <c r="V291" i="14" s="1"/>
  <c r="V295" i="14" s="1"/>
  <c r="W291" i="14" s="1"/>
  <c r="W295" i="14" s="1"/>
  <c r="X291" i="14" s="1"/>
  <c r="X295" i="14" s="1"/>
  <c r="Y291" i="14" s="1"/>
  <c r="Y295" i="14" s="1"/>
  <c r="Z291" i="14" s="1"/>
  <c r="Z295" i="14" s="1"/>
  <c r="AA291" i="14" s="1"/>
  <c r="AA295" i="14" s="1"/>
  <c r="AB291" i="14" s="1"/>
  <c r="AB295" i="14" s="1"/>
  <c r="AC291" i="14" s="1"/>
  <c r="AC295" i="14" s="1"/>
  <c r="AD291" i="14" s="1"/>
  <c r="AD295" i="14" s="1"/>
  <c r="AE291" i="14" s="1"/>
  <c r="AE295" i="14" s="1"/>
  <c r="AF291" i="14" s="1"/>
  <c r="AF295" i="14" s="1"/>
  <c r="AG291" i="14" s="1"/>
  <c r="AG295" i="14" s="1"/>
  <c r="AH291" i="14" s="1"/>
  <c r="AH295" i="14" s="1"/>
  <c r="AI291" i="14" s="1"/>
  <c r="AI295" i="14" s="1"/>
  <c r="AJ291" i="14" s="1"/>
  <c r="AJ295" i="14" s="1"/>
  <c r="AK291" i="14" s="1"/>
  <c r="AK295" i="14" s="1"/>
  <c r="AL291" i="14" s="1"/>
  <c r="AL295" i="14" s="1"/>
  <c r="AM291" i="14" s="1"/>
  <c r="AM295" i="14" s="1"/>
  <c r="AN291" i="14" s="1"/>
  <c r="AN295" i="14" s="1"/>
  <c r="AO291" i="14" s="1"/>
  <c r="AO295" i="14" s="1"/>
  <c r="AP291" i="14" s="1"/>
  <c r="AP295" i="14" s="1"/>
  <c r="AQ291" i="14" s="1"/>
  <c r="AQ295" i="14" s="1"/>
  <c r="AR291" i="14" s="1"/>
  <c r="AR295" i="14" s="1"/>
  <c r="AS291" i="14" s="1"/>
  <c r="AS295" i="14" s="1"/>
  <c r="AT291" i="14" s="1"/>
  <c r="AT295" i="14" s="1"/>
  <c r="AU291" i="14" s="1"/>
  <c r="AU295" i="14" s="1"/>
  <c r="AV291" i="14" s="1"/>
  <c r="AV295" i="14" s="1"/>
  <c r="AW291" i="14" s="1"/>
  <c r="AW295" i="14" s="1"/>
  <c r="AX291" i="14" s="1"/>
  <c r="AX295" i="14" s="1"/>
  <c r="AY291" i="14" s="1"/>
  <c r="AY295" i="14" s="1"/>
  <c r="AZ291" i="14" s="1"/>
  <c r="AZ295" i="14" s="1"/>
  <c r="BA291" i="14" s="1"/>
  <c r="BA295" i="14" s="1"/>
  <c r="BB291" i="14" s="1"/>
  <c r="BB295" i="14" s="1"/>
  <c r="BC291" i="14" s="1"/>
  <c r="BC295" i="14" s="1"/>
  <c r="BD291" i="14" s="1"/>
  <c r="BD295" i="14" s="1"/>
  <c r="BE291" i="14" s="1"/>
  <c r="BE295" i="14" s="1"/>
  <c r="BF291" i="14" s="1"/>
  <c r="BF295" i="14" s="1"/>
  <c r="BG291" i="14" s="1"/>
  <c r="BG295" i="14" s="1"/>
  <c r="BH291" i="14" s="1"/>
  <c r="BH295" i="14" s="1"/>
  <c r="BI291" i="14" s="1"/>
  <c r="BI295" i="14" s="1"/>
  <c r="BJ291" i="14" s="1"/>
  <c r="BJ295" i="14" s="1"/>
  <c r="BK291" i="14" s="1"/>
  <c r="BK295" i="14" s="1"/>
  <c r="BL291" i="14" s="1"/>
  <c r="BL295" i="14" s="1"/>
  <c r="BM291" i="14" s="1"/>
  <c r="BM295" i="14" s="1"/>
  <c r="BN291" i="14" s="1"/>
  <c r="BN295" i="14" s="1"/>
  <c r="BO291" i="14" s="1"/>
  <c r="BO295" i="14" s="1"/>
  <c r="BP291" i="14" s="1"/>
  <c r="BP295" i="14" s="1"/>
  <c r="BQ291" i="14" s="1"/>
  <c r="BQ295" i="14" s="1"/>
  <c r="BR291" i="14" s="1"/>
  <c r="BR295" i="14" s="1"/>
  <c r="BS291" i="14" s="1"/>
  <c r="BS295" i="14" s="1"/>
  <c r="BT291" i="14" s="1"/>
  <c r="BT295" i="14" s="1"/>
  <c r="BU291" i="14" s="1"/>
  <c r="BU295" i="14" s="1"/>
  <c r="BV291" i="14" s="1"/>
  <c r="BV295" i="14" s="1"/>
  <c r="BW291" i="14" s="1"/>
  <c r="BW295" i="14" s="1"/>
  <c r="BX291" i="14" s="1"/>
  <c r="BX295" i="14" s="1"/>
  <c r="BY291" i="14" s="1"/>
  <c r="BY295" i="14" s="1"/>
  <c r="BZ291" i="14" s="1"/>
  <c r="BZ295" i="14" s="1"/>
  <c r="CA291" i="14" s="1"/>
  <c r="CA295" i="14" s="1"/>
  <c r="CB291" i="14" s="1"/>
  <c r="CB295" i="14" s="1"/>
  <c r="CC291" i="14" s="1"/>
  <c r="CC295" i="14" s="1"/>
  <c r="CD291" i="14" s="1"/>
  <c r="CD295" i="14" s="1"/>
  <c r="CE291" i="14" s="1"/>
  <c r="CE295" i="14" s="1"/>
  <c r="CF291" i="14" s="1"/>
  <c r="CF295" i="14" s="1"/>
  <c r="CG291" i="14" s="1"/>
  <c r="CG295" i="14" s="1"/>
  <c r="CH291" i="14" s="1"/>
  <c r="CH295" i="14" s="1"/>
  <c r="J78" i="14"/>
  <c r="J79" i="14" s="1"/>
  <c r="K80" i="14"/>
  <c r="L76" i="14" s="1"/>
  <c r="AW91" i="19"/>
  <c r="AW88" i="19" s="1"/>
  <c r="AW89" i="19" s="1"/>
  <c r="AB74" i="19"/>
  <c r="AN90" i="19"/>
  <c r="AN67" i="19"/>
  <c r="AM68" i="19"/>
  <c r="AW42" i="19"/>
  <c r="AW43" i="19" s="1"/>
  <c r="AN44" i="19"/>
  <c r="AD27" i="19"/>
  <c r="Z393" i="8"/>
  <c r="AA347" i="8"/>
  <c r="AC210" i="8"/>
  <c r="AO9" i="16"/>
  <c r="AO8" i="16" s="1"/>
  <c r="AN12" i="16" s="1"/>
  <c r="AN11" i="16"/>
  <c r="AP10" i="16"/>
  <c r="AC212" i="8" l="1"/>
  <c r="AC213" i="8"/>
  <c r="AC214" i="8"/>
  <c r="K78" i="14"/>
  <c r="K79" i="14" s="1"/>
  <c r="AO10" i="16"/>
  <c r="L80" i="14"/>
  <c r="M76" i="14" s="1"/>
  <c r="AW87" i="19"/>
  <c r="AM90" i="19"/>
  <c r="AO67" i="19"/>
  <c r="AN68" i="19"/>
  <c r="AC74" i="19"/>
  <c r="AM44" i="19"/>
  <c r="AW41" i="19"/>
  <c r="AE27" i="19"/>
  <c r="AA393" i="8"/>
  <c r="AB347" i="8"/>
  <c r="AD210" i="8"/>
  <c r="AN9" i="16"/>
  <c r="AN8" i="16" s="1"/>
  <c r="AM11" i="16"/>
  <c r="AD212" i="8" l="1"/>
  <c r="AD213" i="8"/>
  <c r="AD214" i="8"/>
  <c r="AM12" i="16"/>
  <c r="AM9" i="16" s="1"/>
  <c r="AM8" i="16" s="1"/>
  <c r="AL12" i="16" s="1"/>
  <c r="G90" i="14"/>
  <c r="L78" i="14"/>
  <c r="L79" i="14" s="1"/>
  <c r="M80" i="14"/>
  <c r="N76" i="14" s="1"/>
  <c r="AN10" i="16"/>
  <c r="AL90" i="19"/>
  <c r="AD74" i="19"/>
  <c r="AP67" i="19"/>
  <c r="AO68" i="19"/>
  <c r="AW85" i="19"/>
  <c r="AW82" i="19" s="1"/>
  <c r="AV91" i="19"/>
  <c r="AL44" i="19"/>
  <c r="AV45" i="19"/>
  <c r="AW39" i="19"/>
  <c r="AW35" i="19" s="1"/>
  <c r="AF27" i="19"/>
  <c r="AB393" i="8"/>
  <c r="AC347" i="8"/>
  <c r="AE210" i="8"/>
  <c r="AL11" i="16"/>
  <c r="AE214" i="8" l="1"/>
  <c r="AE213" i="8"/>
  <c r="AE212" i="8"/>
  <c r="M78" i="14"/>
  <c r="M79" i="14" s="1"/>
  <c r="N80" i="14"/>
  <c r="O76" i="14" s="1"/>
  <c r="AQ67" i="19"/>
  <c r="AP68" i="19"/>
  <c r="AK90" i="19"/>
  <c r="AV88" i="19"/>
  <c r="AV89" i="19" s="1"/>
  <c r="AE74" i="19"/>
  <c r="AV42" i="19"/>
  <c r="AV43" i="19" s="1"/>
  <c r="AK44" i="19"/>
  <c r="AG27" i="19"/>
  <c r="AC393" i="8"/>
  <c r="AD347" i="8"/>
  <c r="AF210" i="8"/>
  <c r="AK11" i="16"/>
  <c r="AL9" i="16"/>
  <c r="AL8" i="16" s="1"/>
  <c r="AM10" i="16"/>
  <c r="G349" i="8" l="1"/>
  <c r="X349" i="8"/>
  <c r="O350" i="8"/>
  <c r="F351" i="8"/>
  <c r="V351" i="8"/>
  <c r="U349" i="8"/>
  <c r="H350" i="8"/>
  <c r="AB350" i="8"/>
  <c r="AC349" i="8"/>
  <c r="R349" i="8"/>
  <c r="I350" i="8"/>
  <c r="Y350" i="8"/>
  <c r="P351" i="8"/>
  <c r="D349" i="8"/>
  <c r="Y351" i="8"/>
  <c r="F350" i="8"/>
  <c r="AA351" i="8"/>
  <c r="U351" i="8"/>
  <c r="P349" i="8"/>
  <c r="G350" i="8"/>
  <c r="W350" i="8"/>
  <c r="N351" i="8"/>
  <c r="AD351" i="8"/>
  <c r="D351" i="8"/>
  <c r="P350" i="8"/>
  <c r="M349" i="8"/>
  <c r="I349" i="8"/>
  <c r="Z349" i="8"/>
  <c r="Q350" i="8"/>
  <c r="H351" i="8"/>
  <c r="X351" i="8"/>
  <c r="AA349" i="8"/>
  <c r="I351" i="8"/>
  <c r="K351" i="8"/>
  <c r="G351" i="8"/>
  <c r="S349" i="8"/>
  <c r="Z350" i="8"/>
  <c r="E351" i="8"/>
  <c r="F349" i="8"/>
  <c r="N350" i="8"/>
  <c r="O351" i="8"/>
  <c r="T349" i="8"/>
  <c r="AA350" i="8"/>
  <c r="H349" i="8"/>
  <c r="Q349" i="8"/>
  <c r="N349" i="8"/>
  <c r="U350" i="8"/>
  <c r="AB351" i="8"/>
  <c r="M351" i="8"/>
  <c r="W349" i="8"/>
  <c r="AB349" i="8"/>
  <c r="J351" i="8"/>
  <c r="Y349" i="8"/>
  <c r="L350" i="8"/>
  <c r="V349" i="8"/>
  <c r="AC350" i="8"/>
  <c r="K349" i="8"/>
  <c r="O349" i="8"/>
  <c r="J350" i="8"/>
  <c r="AC351" i="8"/>
  <c r="K350" i="8"/>
  <c r="R351" i="8"/>
  <c r="X350" i="8"/>
  <c r="T350" i="8"/>
  <c r="AD349" i="8"/>
  <c r="E350" i="8"/>
  <c r="L351" i="8"/>
  <c r="Q351" i="8"/>
  <c r="S351" i="8"/>
  <c r="W351" i="8"/>
  <c r="AD350" i="8"/>
  <c r="L349" i="8"/>
  <c r="Z351" i="8"/>
  <c r="E349" i="8"/>
  <c r="T351" i="8"/>
  <c r="V350" i="8"/>
  <c r="S350" i="8"/>
  <c r="M350" i="8"/>
  <c r="R350" i="8"/>
  <c r="J349" i="8"/>
  <c r="AF214" i="8"/>
  <c r="AF213" i="8"/>
  <c r="AF212" i="8"/>
  <c r="W90" i="14"/>
  <c r="R32" i="14" s="1"/>
  <c r="J90" i="14"/>
  <c r="E32" i="14" s="1"/>
  <c r="H90" i="14"/>
  <c r="C32" i="14" s="1"/>
  <c r="N78" i="14"/>
  <c r="N79" i="14" s="1"/>
  <c r="AK12" i="16"/>
  <c r="AK9" i="16" s="1"/>
  <c r="AK8" i="16" s="1"/>
  <c r="AJ12" i="16" s="1"/>
  <c r="I90" i="14"/>
  <c r="D32" i="14" s="1"/>
  <c r="M90" i="14"/>
  <c r="H32" i="14" s="1"/>
  <c r="Q90" i="14"/>
  <c r="L32" i="14" s="1"/>
  <c r="U90" i="14"/>
  <c r="P32" i="14" s="1"/>
  <c r="Y90" i="14"/>
  <c r="T32" i="14" s="1"/>
  <c r="AC90" i="14"/>
  <c r="X32" i="14" s="1"/>
  <c r="AG90" i="14"/>
  <c r="AB32" i="14" s="1"/>
  <c r="AK90" i="14"/>
  <c r="AF32" i="14" s="1"/>
  <c r="AO90" i="14"/>
  <c r="AJ32" i="14" s="1"/>
  <c r="AS90" i="14"/>
  <c r="AN32" i="14" s="1"/>
  <c r="AW90" i="14"/>
  <c r="AR32" i="14" s="1"/>
  <c r="BA90" i="14"/>
  <c r="AV32" i="14" s="1"/>
  <c r="BE90" i="14"/>
  <c r="AZ32" i="14" s="1"/>
  <c r="BI90" i="14"/>
  <c r="BD32" i="14" s="1"/>
  <c r="BM90" i="14"/>
  <c r="BH32" i="14" s="1"/>
  <c r="BQ90" i="14"/>
  <c r="BL32" i="14" s="1"/>
  <c r="BU90" i="14"/>
  <c r="BP32" i="14" s="1"/>
  <c r="BY90" i="14"/>
  <c r="BT32" i="14" s="1"/>
  <c r="CC90" i="14"/>
  <c r="BX32" i="14" s="1"/>
  <c r="CG90" i="14"/>
  <c r="CB32" i="14" s="1"/>
  <c r="N90" i="14"/>
  <c r="I32" i="14" s="1"/>
  <c r="R90" i="14"/>
  <c r="M32" i="14" s="1"/>
  <c r="V90" i="14"/>
  <c r="Q32" i="14" s="1"/>
  <c r="Z90" i="14"/>
  <c r="U32" i="14" s="1"/>
  <c r="AD90" i="14"/>
  <c r="Y32" i="14" s="1"/>
  <c r="AH90" i="14"/>
  <c r="AC32" i="14" s="1"/>
  <c r="AL90" i="14"/>
  <c r="AG32" i="14" s="1"/>
  <c r="AP90" i="14"/>
  <c r="AK32" i="14" s="1"/>
  <c r="AT90" i="14"/>
  <c r="AO32" i="14" s="1"/>
  <c r="AX90" i="14"/>
  <c r="AS32" i="14" s="1"/>
  <c r="BB90" i="14"/>
  <c r="AW32" i="14" s="1"/>
  <c r="BF90" i="14"/>
  <c r="BA32" i="14" s="1"/>
  <c r="BJ90" i="14"/>
  <c r="BE32" i="14" s="1"/>
  <c r="BN90" i="14"/>
  <c r="BI32" i="14" s="1"/>
  <c r="BR90" i="14"/>
  <c r="BM32" i="14" s="1"/>
  <c r="BV90" i="14"/>
  <c r="BQ32" i="14" s="1"/>
  <c r="BZ90" i="14"/>
  <c r="BU32" i="14" s="1"/>
  <c r="CD90" i="14"/>
  <c r="BY32" i="14" s="1"/>
  <c r="CH90" i="14"/>
  <c r="CC32" i="14" s="1"/>
  <c r="K90" i="14"/>
  <c r="F32" i="14" s="1"/>
  <c r="O90" i="14"/>
  <c r="J32" i="14" s="1"/>
  <c r="S90" i="14"/>
  <c r="N32" i="14" s="1"/>
  <c r="AA90" i="14"/>
  <c r="V32" i="14" s="1"/>
  <c r="AE90" i="14"/>
  <c r="Z32" i="14" s="1"/>
  <c r="AI90" i="14"/>
  <c r="AD32" i="14" s="1"/>
  <c r="AM90" i="14"/>
  <c r="AH32" i="14" s="1"/>
  <c r="AQ90" i="14"/>
  <c r="AL32" i="14" s="1"/>
  <c r="AU90" i="14"/>
  <c r="AP32" i="14" s="1"/>
  <c r="AY90" i="14"/>
  <c r="AT32" i="14" s="1"/>
  <c r="BC90" i="14"/>
  <c r="AX32" i="14" s="1"/>
  <c r="BG90" i="14"/>
  <c r="BB32" i="14" s="1"/>
  <c r="BK90" i="14"/>
  <c r="BF32" i="14" s="1"/>
  <c r="BO90" i="14"/>
  <c r="BJ32" i="14" s="1"/>
  <c r="BS90" i="14"/>
  <c r="BN32" i="14" s="1"/>
  <c r="BW90" i="14"/>
  <c r="BR32" i="14" s="1"/>
  <c r="CA90" i="14"/>
  <c r="BV32" i="14" s="1"/>
  <c r="CE90" i="14"/>
  <c r="BZ32" i="14" s="1"/>
  <c r="T90" i="14"/>
  <c r="O32" i="14" s="1"/>
  <c r="AJ90" i="14"/>
  <c r="AE32" i="14" s="1"/>
  <c r="AZ90" i="14"/>
  <c r="AU32" i="14" s="1"/>
  <c r="BP90" i="14"/>
  <c r="BK32" i="14" s="1"/>
  <c r="CF90" i="14"/>
  <c r="CA32" i="14" s="1"/>
  <c r="X90" i="14"/>
  <c r="S32" i="14" s="1"/>
  <c r="AN90" i="14"/>
  <c r="AI32" i="14" s="1"/>
  <c r="BD90" i="14"/>
  <c r="AY32" i="14" s="1"/>
  <c r="BT90" i="14"/>
  <c r="BO32" i="14" s="1"/>
  <c r="L90" i="14"/>
  <c r="G32" i="14" s="1"/>
  <c r="AB90" i="14"/>
  <c r="W32" i="14" s="1"/>
  <c r="AR90" i="14"/>
  <c r="AM32" i="14" s="1"/>
  <c r="BH90" i="14"/>
  <c r="BC32" i="14" s="1"/>
  <c r="BX90" i="14"/>
  <c r="BS32" i="14" s="1"/>
  <c r="P90" i="14"/>
  <c r="K32" i="14" s="1"/>
  <c r="CB90" i="14"/>
  <c r="BW32" i="14" s="1"/>
  <c r="AF90" i="14"/>
  <c r="AA32" i="14" s="1"/>
  <c r="AV90" i="14"/>
  <c r="AQ32" i="14" s="1"/>
  <c r="BL90" i="14"/>
  <c r="BG32" i="14" s="1"/>
  <c r="F53" i="15"/>
  <c r="G53" i="15"/>
  <c r="F54" i="15"/>
  <c r="H53" i="15"/>
  <c r="E55" i="15"/>
  <c r="F59" i="15" s="1"/>
  <c r="H55" i="15"/>
  <c r="F55" i="15"/>
  <c r="G55" i="15"/>
  <c r="G54" i="15"/>
  <c r="E53" i="15"/>
  <c r="H54" i="15"/>
  <c r="I53" i="15"/>
  <c r="I54" i="15"/>
  <c r="I55" i="15"/>
  <c r="J53" i="15"/>
  <c r="J54" i="15"/>
  <c r="J55" i="15"/>
  <c r="K55" i="15"/>
  <c r="K53" i="15"/>
  <c r="K54" i="15"/>
  <c r="L53" i="15"/>
  <c r="L54" i="15"/>
  <c r="L55" i="15"/>
  <c r="M53" i="15"/>
  <c r="M54" i="15"/>
  <c r="M55" i="15"/>
  <c r="N53" i="15"/>
  <c r="N54" i="15"/>
  <c r="N55" i="15"/>
  <c r="O53" i="15"/>
  <c r="O54" i="15"/>
  <c r="O55" i="15"/>
  <c r="P55" i="15"/>
  <c r="P53" i="15"/>
  <c r="P54" i="15"/>
  <c r="Q55" i="15"/>
  <c r="Q53" i="15"/>
  <c r="Q54" i="15"/>
  <c r="R55" i="15"/>
  <c r="R53" i="15"/>
  <c r="R54" i="15"/>
  <c r="S55" i="15"/>
  <c r="S53" i="15"/>
  <c r="S54" i="15"/>
  <c r="T53" i="15"/>
  <c r="T54" i="15"/>
  <c r="T55" i="15"/>
  <c r="U53" i="15"/>
  <c r="U54" i="15"/>
  <c r="U55" i="15"/>
  <c r="V53" i="15"/>
  <c r="V54" i="15"/>
  <c r="V55" i="15"/>
  <c r="W53" i="15"/>
  <c r="W54" i="15"/>
  <c r="W55" i="15"/>
  <c r="X55" i="15"/>
  <c r="X53" i="15"/>
  <c r="X54" i="15"/>
  <c r="Y55" i="15"/>
  <c r="Y53" i="15"/>
  <c r="Y54" i="15"/>
  <c r="Z55" i="15"/>
  <c r="Z54" i="15"/>
  <c r="Z53" i="15"/>
  <c r="AA54" i="15"/>
  <c r="AA55" i="15"/>
  <c r="AA53" i="15"/>
  <c r="AB53" i="15"/>
  <c r="AB55" i="15"/>
  <c r="AB54" i="15"/>
  <c r="AC53" i="15"/>
  <c r="AC54" i="15"/>
  <c r="AC55" i="15"/>
  <c r="AD53" i="15"/>
  <c r="AD54" i="15"/>
  <c r="AD55" i="15"/>
  <c r="AE53" i="15"/>
  <c r="AE54" i="15"/>
  <c r="AE55" i="15"/>
  <c r="AF55" i="15"/>
  <c r="AF53" i="15"/>
  <c r="AF54" i="15"/>
  <c r="AG55" i="15"/>
  <c r="AG53" i="15"/>
  <c r="AG54" i="15"/>
  <c r="AH54" i="15"/>
  <c r="AH55" i="15"/>
  <c r="AH53" i="15"/>
  <c r="AI55" i="15"/>
  <c r="AI54" i="15"/>
  <c r="AI53" i="15"/>
  <c r="AJ55" i="15"/>
  <c r="AJ54" i="15"/>
  <c r="AJ53" i="15"/>
  <c r="AK55" i="15"/>
  <c r="AK54" i="15"/>
  <c r="AK53" i="15"/>
  <c r="AL54" i="15"/>
  <c r="AL53" i="15"/>
  <c r="AL55" i="15"/>
  <c r="AM55" i="15"/>
  <c r="AM53" i="15"/>
  <c r="AM54" i="15"/>
  <c r="AN54" i="15"/>
  <c r="AN55" i="15"/>
  <c r="AN53" i="15"/>
  <c r="AO55" i="15"/>
  <c r="AO53" i="15"/>
  <c r="AO54" i="15"/>
  <c r="AP55" i="15"/>
  <c r="AP54" i="15"/>
  <c r="AP53" i="15"/>
  <c r="AQ53" i="15"/>
  <c r="AQ54" i="15"/>
  <c r="AQ55" i="15"/>
  <c r="AR53" i="15"/>
  <c r="AR55" i="15"/>
  <c r="AR54" i="15"/>
  <c r="AS53" i="15"/>
  <c r="AS55" i="15"/>
  <c r="AS54" i="15"/>
  <c r="AT54" i="15"/>
  <c r="AT55" i="15"/>
  <c r="AT53" i="15"/>
  <c r="AU53" i="15"/>
  <c r="AU55" i="15"/>
  <c r="AU54" i="15"/>
  <c r="AV55" i="15"/>
  <c r="AV53" i="15"/>
  <c r="AV54" i="15"/>
  <c r="AW53" i="15"/>
  <c r="AW55" i="15"/>
  <c r="AW54" i="15"/>
  <c r="AX55" i="15"/>
  <c r="AX54" i="15"/>
  <c r="AX53" i="15"/>
  <c r="AY55" i="15"/>
  <c r="AY54" i="15"/>
  <c r="AY53" i="15"/>
  <c r="AZ53" i="15"/>
  <c r="AZ55" i="15"/>
  <c r="AZ54" i="15"/>
  <c r="BA55" i="15"/>
  <c r="BA54" i="15"/>
  <c r="BA53" i="15"/>
  <c r="BB54" i="15"/>
  <c r="BB55" i="15"/>
  <c r="BB53" i="15"/>
  <c r="BC53" i="15"/>
  <c r="BC54" i="15"/>
  <c r="BC55" i="15"/>
  <c r="BD55" i="15"/>
  <c r="BD53" i="15"/>
  <c r="BD54" i="15"/>
  <c r="BE53" i="15"/>
  <c r="BE54" i="15"/>
  <c r="BE55" i="15"/>
  <c r="BF53" i="15"/>
  <c r="BF54" i="15"/>
  <c r="BF55" i="15"/>
  <c r="BG54" i="15"/>
  <c r="BG55" i="15"/>
  <c r="BG53" i="15"/>
  <c r="BH54" i="15"/>
  <c r="BH53" i="15"/>
  <c r="BH55" i="15"/>
  <c r="BI55" i="15"/>
  <c r="BI53" i="15"/>
  <c r="BI54" i="15"/>
  <c r="BJ54" i="15"/>
  <c r="BJ53" i="15"/>
  <c r="BJ55" i="15"/>
  <c r="BK53" i="15"/>
  <c r="BK55" i="15"/>
  <c r="BK54" i="15"/>
  <c r="BL53" i="15"/>
  <c r="BL54" i="15"/>
  <c r="BL55" i="15"/>
  <c r="BM54" i="15"/>
  <c r="BM55" i="15"/>
  <c r="BM53" i="15"/>
  <c r="BN55" i="15"/>
  <c r="BN53" i="15"/>
  <c r="BN54" i="15"/>
  <c r="BO54" i="15"/>
  <c r="BO55" i="15"/>
  <c r="BO53" i="15"/>
  <c r="O80" i="14"/>
  <c r="AJ90" i="19"/>
  <c r="AV87" i="19"/>
  <c r="AF74" i="19"/>
  <c r="AR67" i="19"/>
  <c r="AQ68" i="19"/>
  <c r="AJ44" i="19"/>
  <c r="AV41" i="19"/>
  <c r="AH27" i="19"/>
  <c r="AD393" i="8"/>
  <c r="AE347" i="8"/>
  <c r="AE351" i="8" s="1"/>
  <c r="AG210" i="8"/>
  <c r="AL10" i="16"/>
  <c r="E54" i="15" s="1"/>
  <c r="AJ11" i="16"/>
  <c r="AE349" i="8" l="1"/>
  <c r="AE350" i="8"/>
  <c r="D350" i="8"/>
  <c r="AG212" i="8"/>
  <c r="AG214" i="8"/>
  <c r="AG213" i="8"/>
  <c r="B96" i="14"/>
  <c r="B97" i="14" s="1"/>
  <c r="P76" i="14"/>
  <c r="P80" i="14" s="1"/>
  <c r="Q76" i="14" s="1"/>
  <c r="O78" i="14"/>
  <c r="O79" i="14" s="1"/>
  <c r="E56" i="15"/>
  <c r="F52" i="15" s="1"/>
  <c r="F56" i="15" s="1"/>
  <c r="G52" i="15" s="1"/>
  <c r="G56" i="15" s="1"/>
  <c r="H52" i="15" s="1"/>
  <c r="H56" i="15" s="1"/>
  <c r="I52" i="15" s="1"/>
  <c r="I56" i="15" s="1"/>
  <c r="J52" i="15" s="1"/>
  <c r="J56" i="15" s="1"/>
  <c r="K52" i="15" s="1"/>
  <c r="K56" i="15" s="1"/>
  <c r="L52" i="15" s="1"/>
  <c r="L56" i="15" s="1"/>
  <c r="M52" i="15" s="1"/>
  <c r="M56" i="15" s="1"/>
  <c r="N52" i="15" s="1"/>
  <c r="N56" i="15" s="1"/>
  <c r="O52" i="15" s="1"/>
  <c r="O56" i="15" s="1"/>
  <c r="P52" i="15" s="1"/>
  <c r="P56" i="15" s="1"/>
  <c r="Q52" i="15" s="1"/>
  <c r="Q56" i="15" s="1"/>
  <c r="R52" i="15" s="1"/>
  <c r="R56" i="15" s="1"/>
  <c r="S52" i="15" s="1"/>
  <c r="S56" i="15" s="1"/>
  <c r="T52" i="15" s="1"/>
  <c r="T56" i="15" s="1"/>
  <c r="U52" i="15" s="1"/>
  <c r="U56" i="15" s="1"/>
  <c r="V52" i="15" s="1"/>
  <c r="V56" i="15" s="1"/>
  <c r="W52" i="15" s="1"/>
  <c r="W56" i="15" s="1"/>
  <c r="X52" i="15" s="1"/>
  <c r="X56" i="15" s="1"/>
  <c r="Y52" i="15" s="1"/>
  <c r="Y56" i="15" s="1"/>
  <c r="Z52" i="15" s="1"/>
  <c r="Z56" i="15" s="1"/>
  <c r="AA52" i="15" s="1"/>
  <c r="AA56" i="15" s="1"/>
  <c r="AB52" i="15" s="1"/>
  <c r="AB56" i="15" s="1"/>
  <c r="AC52" i="15" s="1"/>
  <c r="AC56" i="15" s="1"/>
  <c r="AD52" i="15" s="1"/>
  <c r="AD56" i="15" s="1"/>
  <c r="AE52" i="15" s="1"/>
  <c r="AE56" i="15" s="1"/>
  <c r="AF52" i="15" s="1"/>
  <c r="AF56" i="15" s="1"/>
  <c r="AG52" i="15" s="1"/>
  <c r="AG56" i="15" s="1"/>
  <c r="AH52" i="15" s="1"/>
  <c r="AH56" i="15" s="1"/>
  <c r="AI52" i="15" s="1"/>
  <c r="AI56" i="15" s="1"/>
  <c r="AJ52" i="15" s="1"/>
  <c r="AJ56" i="15" s="1"/>
  <c r="AK52" i="15" s="1"/>
  <c r="AK56" i="15" s="1"/>
  <c r="AL52" i="15" s="1"/>
  <c r="AL56" i="15" s="1"/>
  <c r="AM52" i="15" s="1"/>
  <c r="AM56" i="15" s="1"/>
  <c r="AN52" i="15" s="1"/>
  <c r="AN56" i="15" s="1"/>
  <c r="AO52" i="15" s="1"/>
  <c r="AO56" i="15" s="1"/>
  <c r="AP52" i="15" s="1"/>
  <c r="AP56" i="15" s="1"/>
  <c r="AQ52" i="15" s="1"/>
  <c r="AQ56" i="15" s="1"/>
  <c r="AR52" i="15" s="1"/>
  <c r="AR56" i="15" s="1"/>
  <c r="AS52" i="15" s="1"/>
  <c r="AS56" i="15" s="1"/>
  <c r="AT52" i="15" s="1"/>
  <c r="AT56" i="15" s="1"/>
  <c r="AU52" i="15" s="1"/>
  <c r="AU56" i="15" s="1"/>
  <c r="AV52" i="15" s="1"/>
  <c r="AV56" i="15" s="1"/>
  <c r="AW52" i="15" s="1"/>
  <c r="AW56" i="15" s="1"/>
  <c r="AX52" i="15" s="1"/>
  <c r="AX56" i="15" s="1"/>
  <c r="AY52" i="15" s="1"/>
  <c r="AY56" i="15" s="1"/>
  <c r="AZ52" i="15" s="1"/>
  <c r="AZ56" i="15" s="1"/>
  <c r="BA52" i="15" s="1"/>
  <c r="BA56" i="15" s="1"/>
  <c r="BB52" i="15" s="1"/>
  <c r="BB56" i="15" s="1"/>
  <c r="BC52" i="15" s="1"/>
  <c r="BC56" i="15" s="1"/>
  <c r="BD52" i="15" s="1"/>
  <c r="BD56" i="15" s="1"/>
  <c r="BE52" i="15" s="1"/>
  <c r="BE56" i="15" s="1"/>
  <c r="BF52" i="15" s="1"/>
  <c r="BF56" i="15" s="1"/>
  <c r="BG52" i="15" s="1"/>
  <c r="BG56" i="15" s="1"/>
  <c r="BH52" i="15" s="1"/>
  <c r="BH56" i="15" s="1"/>
  <c r="BI52" i="15" s="1"/>
  <c r="BI56" i="15" s="1"/>
  <c r="BJ52" i="15" s="1"/>
  <c r="BJ56" i="15" s="1"/>
  <c r="BK52" i="15" s="1"/>
  <c r="BK56" i="15" s="1"/>
  <c r="BL52" i="15" s="1"/>
  <c r="BL56" i="15" s="1"/>
  <c r="BM52" i="15" s="1"/>
  <c r="BM56" i="15" s="1"/>
  <c r="BN52" i="15" s="1"/>
  <c r="BN56" i="15" s="1"/>
  <c r="BO52" i="15" s="1"/>
  <c r="BO56" i="15" s="1"/>
  <c r="B32" i="14"/>
  <c r="G93" i="14"/>
  <c r="AU91" i="19"/>
  <c r="AV85" i="19"/>
  <c r="AV82" i="19" s="1"/>
  <c r="AI90" i="19"/>
  <c r="AS67" i="19"/>
  <c r="AR68" i="19"/>
  <c r="AG74" i="19"/>
  <c r="AU45" i="19"/>
  <c r="AV39" i="19"/>
  <c r="AV35" i="19" s="1"/>
  <c r="AI44" i="19"/>
  <c r="AI27" i="19"/>
  <c r="AE393" i="8"/>
  <c r="AF347" i="8"/>
  <c r="AH210" i="8"/>
  <c r="AJ9" i="16"/>
  <c r="AJ8" i="16" s="1"/>
  <c r="AI12" i="16" s="1"/>
  <c r="AI11" i="16"/>
  <c r="AK10" i="16"/>
  <c r="AF350" i="8" l="1"/>
  <c r="AF351" i="8"/>
  <c r="AF349" i="8"/>
  <c r="AH214" i="8"/>
  <c r="AH213" i="8"/>
  <c r="AH212" i="8"/>
  <c r="P78" i="14"/>
  <c r="P79" i="14" s="1"/>
  <c r="G91" i="14"/>
  <c r="G92" i="14" s="1"/>
  <c r="H89" i="14"/>
  <c r="Q80" i="14"/>
  <c r="R76" i="14" s="1"/>
  <c r="AJ10" i="16"/>
  <c r="AH74" i="19"/>
  <c r="AH90" i="19"/>
  <c r="AT67" i="19"/>
  <c r="AS68" i="19"/>
  <c r="AU88" i="19"/>
  <c r="AU89" i="19" s="1"/>
  <c r="AH44" i="19"/>
  <c r="AU42" i="19"/>
  <c r="AU43" i="19" s="1"/>
  <c r="AJ27" i="19"/>
  <c r="AF393" i="8"/>
  <c r="AG347" i="8"/>
  <c r="AI210" i="8"/>
  <c r="AI9" i="16"/>
  <c r="AI8" i="16" s="1"/>
  <c r="AH12" i="16" s="1"/>
  <c r="AH11" i="16"/>
  <c r="AG350" i="8" l="1"/>
  <c r="AG349" i="8"/>
  <c r="AG351" i="8"/>
  <c r="AI212" i="8"/>
  <c r="AI214" i="8"/>
  <c r="AI213" i="8"/>
  <c r="Q78" i="14"/>
  <c r="Q79" i="14" s="1"/>
  <c r="R80" i="14"/>
  <c r="S76" i="14" s="1"/>
  <c r="H93" i="14"/>
  <c r="AU41" i="19"/>
  <c r="AT45" i="19" s="1"/>
  <c r="AU87" i="19"/>
  <c r="AU85" i="19" s="1"/>
  <c r="AU82" i="19" s="1"/>
  <c r="AG90" i="19"/>
  <c r="AU67" i="19"/>
  <c r="AT68" i="19"/>
  <c r="AI74" i="19"/>
  <c r="AU39" i="19"/>
  <c r="AU35" i="19" s="1"/>
  <c r="AG44" i="19"/>
  <c r="AK27" i="19"/>
  <c r="AG393" i="8"/>
  <c r="AH347" i="8"/>
  <c r="AJ210" i="8"/>
  <c r="AG11" i="16"/>
  <c r="AH9" i="16"/>
  <c r="AH8" i="16" s="1"/>
  <c r="AG12" i="16" s="1"/>
  <c r="AI10" i="16"/>
  <c r="AH350" i="8" l="1"/>
  <c r="AH351" i="8"/>
  <c r="AH349" i="8"/>
  <c r="AJ214" i="8"/>
  <c r="AJ213" i="8"/>
  <c r="AJ212" i="8"/>
  <c r="AT91" i="19"/>
  <c r="AT88" i="19" s="1"/>
  <c r="AT89" i="19" s="1"/>
  <c r="R78" i="14"/>
  <c r="R79" i="14" s="1"/>
  <c r="H91" i="14"/>
  <c r="H92" i="14" s="1"/>
  <c r="I89" i="14"/>
  <c r="S80" i="14"/>
  <c r="T76" i="14" s="1"/>
  <c r="AV67" i="19"/>
  <c r="AU68" i="19"/>
  <c r="AJ74" i="19"/>
  <c r="AF90" i="19"/>
  <c r="AF44" i="19"/>
  <c r="AT42" i="19"/>
  <c r="AT43" i="19" s="1"/>
  <c r="AL27" i="19"/>
  <c r="AH393" i="8"/>
  <c r="AI347" i="8"/>
  <c r="AK210" i="8"/>
  <c r="AH10" i="16"/>
  <c r="AG9" i="16"/>
  <c r="AG8" i="16" s="1"/>
  <c r="AF11" i="16"/>
  <c r="AI349" i="8" l="1"/>
  <c r="AI351" i="8"/>
  <c r="AI350" i="8"/>
  <c r="AF12" i="16"/>
  <c r="AF9" i="16" s="1"/>
  <c r="AF8" i="16" s="1"/>
  <c r="AE12" i="16" s="1"/>
  <c r="L395" i="8"/>
  <c r="AB395" i="8"/>
  <c r="N395" i="8"/>
  <c r="E395" i="8"/>
  <c r="AH395" i="8"/>
  <c r="I396" i="8"/>
  <c r="Y396" i="8"/>
  <c r="P397" i="8"/>
  <c r="AF397" i="8"/>
  <c r="D395" i="8"/>
  <c r="AD395" i="8"/>
  <c r="F396" i="8"/>
  <c r="V396" i="8"/>
  <c r="M397" i="8"/>
  <c r="AC397" i="8"/>
  <c r="AE395" i="8"/>
  <c r="G396" i="8"/>
  <c r="W396" i="8"/>
  <c r="N397" i="8"/>
  <c r="AD397" i="8"/>
  <c r="D397" i="8"/>
  <c r="P396" i="8"/>
  <c r="W397" i="8"/>
  <c r="X396" i="8"/>
  <c r="AE397" i="8"/>
  <c r="P395" i="8"/>
  <c r="AF395" i="8"/>
  <c r="R395" i="8"/>
  <c r="M395" i="8"/>
  <c r="M396" i="8"/>
  <c r="AC396" i="8"/>
  <c r="T397" i="8"/>
  <c r="G395" i="8"/>
  <c r="T395" i="8"/>
  <c r="F395" i="8"/>
  <c r="V395" i="8"/>
  <c r="U395" i="8"/>
  <c r="Q396" i="8"/>
  <c r="AG396" i="8"/>
  <c r="H397" i="8"/>
  <c r="X397" i="8"/>
  <c r="O395" i="8"/>
  <c r="N396" i="8"/>
  <c r="AD396" i="8"/>
  <c r="E397" i="8"/>
  <c r="U397" i="8"/>
  <c r="Q395" i="8"/>
  <c r="O396" i="8"/>
  <c r="AE396" i="8"/>
  <c r="F397" i="8"/>
  <c r="V397" i="8"/>
  <c r="T396" i="8"/>
  <c r="AA397" i="8"/>
  <c r="L396" i="8"/>
  <c r="S397" i="8"/>
  <c r="Z395" i="8"/>
  <c r="U396" i="8"/>
  <c r="AB397" i="8"/>
  <c r="Z396" i="8"/>
  <c r="AG397" i="8"/>
  <c r="I395" i="8"/>
  <c r="AA396" i="8"/>
  <c r="AH397" i="8"/>
  <c r="S395" i="8"/>
  <c r="K397" i="8"/>
  <c r="H395" i="8"/>
  <c r="AC395" i="8"/>
  <c r="AH396" i="8"/>
  <c r="I397" i="8"/>
  <c r="Y395" i="8"/>
  <c r="J397" i="8"/>
  <c r="AA395" i="8"/>
  <c r="O397" i="8"/>
  <c r="AB396" i="8"/>
  <c r="X395" i="8"/>
  <c r="J396" i="8"/>
  <c r="Q397" i="8"/>
  <c r="K396" i="8"/>
  <c r="R397" i="8"/>
  <c r="AF396" i="8"/>
  <c r="AG395" i="8"/>
  <c r="J395" i="8"/>
  <c r="E396" i="8"/>
  <c r="L397" i="8"/>
  <c r="W395" i="8"/>
  <c r="R396" i="8"/>
  <c r="Y397" i="8"/>
  <c r="S396" i="8"/>
  <c r="Z397" i="8"/>
  <c r="G397" i="8"/>
  <c r="H396" i="8"/>
  <c r="K395" i="8"/>
  <c r="AK214" i="8"/>
  <c r="AK213" i="8"/>
  <c r="AK212" i="8"/>
  <c r="S78" i="14"/>
  <c r="S79" i="14" s="1"/>
  <c r="T80" i="14"/>
  <c r="U76" i="14" s="1"/>
  <c r="I93" i="14"/>
  <c r="J89" i="14" s="1"/>
  <c r="AT41" i="19"/>
  <c r="AS45" i="19" s="1"/>
  <c r="AT87" i="19"/>
  <c r="AE90" i="19"/>
  <c r="AK74" i="19"/>
  <c r="AW67" i="19"/>
  <c r="AV68" i="19"/>
  <c r="AE44" i="19"/>
  <c r="AM27" i="19"/>
  <c r="AI393" i="8"/>
  <c r="AI397" i="8" s="1"/>
  <c r="AJ347" i="8"/>
  <c r="AL210" i="8"/>
  <c r="AE11" i="16"/>
  <c r="AG10" i="16"/>
  <c r="D396" i="8" s="1"/>
  <c r="AJ350" i="8" l="1"/>
  <c r="AJ351" i="8"/>
  <c r="AJ349" i="8"/>
  <c r="AI395" i="8"/>
  <c r="AI396" i="8"/>
  <c r="AL213" i="8"/>
  <c r="AL214" i="8"/>
  <c r="AL212" i="8"/>
  <c r="AT39" i="19"/>
  <c r="AT35" i="19" s="1"/>
  <c r="T78" i="14"/>
  <c r="T79" i="14" s="1"/>
  <c r="I91" i="14"/>
  <c r="I92" i="14" s="1"/>
  <c r="J93" i="14"/>
  <c r="K89" i="14" s="1"/>
  <c r="U80" i="14"/>
  <c r="V76" i="14" s="1"/>
  <c r="AX67" i="19"/>
  <c r="AW68" i="19"/>
  <c r="AD90" i="19"/>
  <c r="AL74" i="19"/>
  <c r="AS91" i="19"/>
  <c r="AT85" i="19"/>
  <c r="AT82" i="19" s="1"/>
  <c r="AS42" i="19"/>
  <c r="AS43" i="19" s="1"/>
  <c r="AD44" i="19"/>
  <c r="AN27" i="19"/>
  <c r="AJ393" i="8"/>
  <c r="AK347" i="8"/>
  <c r="AM210" i="8"/>
  <c r="AF10" i="16"/>
  <c r="AE9" i="16"/>
  <c r="AE10" i="16" s="1"/>
  <c r="AD11" i="16"/>
  <c r="AK349" i="8" l="1"/>
  <c r="AK351" i="8"/>
  <c r="AK350" i="8"/>
  <c r="AJ396" i="8"/>
  <c r="AJ395" i="8"/>
  <c r="AJ397" i="8"/>
  <c r="AM212" i="8"/>
  <c r="AM214" i="8"/>
  <c r="AM213" i="8"/>
  <c r="J91" i="14"/>
  <c r="J92" i="14" s="1"/>
  <c r="V80" i="14"/>
  <c r="W76" i="14" s="1"/>
  <c r="U78" i="14"/>
  <c r="U79" i="14" s="1"/>
  <c r="K93" i="14"/>
  <c r="L89" i="14" s="1"/>
  <c r="AE8" i="16"/>
  <c r="AD12" i="16" s="1"/>
  <c r="AD9" i="16" s="1"/>
  <c r="AD10" i="16" s="1"/>
  <c r="AS88" i="19"/>
  <c r="AS89" i="19" s="1"/>
  <c r="AC90" i="19"/>
  <c r="AM74" i="19"/>
  <c r="AY67" i="19"/>
  <c r="AX68" i="19"/>
  <c r="AC44" i="19"/>
  <c r="AS41" i="19"/>
  <c r="AO27" i="19"/>
  <c r="AK393" i="8"/>
  <c r="AL347" i="8"/>
  <c r="AN210" i="8"/>
  <c r="AC11" i="16"/>
  <c r="AL349" i="8" l="1"/>
  <c r="AL351" i="8"/>
  <c r="AL350" i="8"/>
  <c r="AK395" i="8"/>
  <c r="AK397" i="8"/>
  <c r="AK396" i="8"/>
  <c r="AN214" i="8"/>
  <c r="AN212" i="8"/>
  <c r="AN213" i="8"/>
  <c r="K91" i="14"/>
  <c r="K92" i="14" s="1"/>
  <c r="V78" i="14"/>
  <c r="V79" i="14" s="1"/>
  <c r="L93" i="14"/>
  <c r="M89" i="14" s="1"/>
  <c r="W80" i="14"/>
  <c r="X76" i="14" s="1"/>
  <c r="AN74" i="19"/>
  <c r="AZ67" i="19"/>
  <c r="AY68" i="19"/>
  <c r="AB90" i="19"/>
  <c r="AS87" i="19"/>
  <c r="AR45" i="19"/>
  <c r="AS39" i="19"/>
  <c r="AS35" i="19" s="1"/>
  <c r="AB44" i="19"/>
  <c r="AP27" i="19"/>
  <c r="AL393" i="8"/>
  <c r="AM347" i="8"/>
  <c r="AO210" i="8"/>
  <c r="AD8" i="16"/>
  <c r="AC12" i="16" s="1"/>
  <c r="AC9" i="16" s="1"/>
  <c r="AC10" i="16" s="1"/>
  <c r="AB11" i="16"/>
  <c r="AM351" i="8" l="1"/>
  <c r="AM349" i="8"/>
  <c r="AM350" i="8"/>
  <c r="AL395" i="8"/>
  <c r="AL397" i="8"/>
  <c r="AL396" i="8"/>
  <c r="AO213" i="8"/>
  <c r="AO212" i="8"/>
  <c r="AO214" i="8"/>
  <c r="L91" i="14"/>
  <c r="L92" i="14" s="1"/>
  <c r="W78" i="14"/>
  <c r="W79" i="14" s="1"/>
  <c r="X80" i="14"/>
  <c r="Y76" i="14" s="1"/>
  <c r="M93" i="14"/>
  <c r="N89" i="14" s="1"/>
  <c r="AA90" i="19"/>
  <c r="AS85" i="19"/>
  <c r="AS82" i="19" s="1"/>
  <c r="AR91" i="19"/>
  <c r="BA67" i="19"/>
  <c r="AZ68" i="19"/>
  <c r="AO74" i="19"/>
  <c r="AA44" i="19"/>
  <c r="AR42" i="19"/>
  <c r="AR43" i="19" s="1"/>
  <c r="AQ27" i="19"/>
  <c r="AM393" i="8"/>
  <c r="AN347" i="8"/>
  <c r="AP210" i="8"/>
  <c r="AA11" i="16"/>
  <c r="AC8" i="16"/>
  <c r="AB12" i="16" s="1"/>
  <c r="AN351" i="8" l="1"/>
  <c r="AN349" i="8"/>
  <c r="AN350" i="8"/>
  <c r="AM396" i="8"/>
  <c r="AM395" i="8"/>
  <c r="AM397" i="8"/>
  <c r="AP213" i="8"/>
  <c r="AP212" i="8"/>
  <c r="AP214" i="8"/>
  <c r="AR41" i="19"/>
  <c r="AR39" i="19" s="1"/>
  <c r="AR35" i="19" s="1"/>
  <c r="X78" i="14"/>
  <c r="X79" i="14" s="1"/>
  <c r="M91" i="14"/>
  <c r="M92" i="14" s="1"/>
  <c r="N93" i="14"/>
  <c r="O89" i="14" s="1"/>
  <c r="Y80" i="14"/>
  <c r="Z76" i="14" s="1"/>
  <c r="BB67" i="19"/>
  <c r="BA68" i="19"/>
  <c r="Z90" i="19"/>
  <c r="AP74" i="19"/>
  <c r="AR88" i="19"/>
  <c r="AR89" i="19" s="1"/>
  <c r="AQ45" i="19"/>
  <c r="Z44" i="19"/>
  <c r="AR27" i="19"/>
  <c r="AN393" i="8"/>
  <c r="AO347" i="8"/>
  <c r="AQ210" i="8"/>
  <c r="Z11" i="16"/>
  <c r="AB9" i="16"/>
  <c r="AB10" i="16" s="1"/>
  <c r="AO349" i="8" l="1"/>
  <c r="AO350" i="8"/>
  <c r="AO351" i="8"/>
  <c r="AN395" i="8"/>
  <c r="AN396" i="8"/>
  <c r="AN397" i="8"/>
  <c r="AQ213" i="8"/>
  <c r="AQ212" i="8"/>
  <c r="AQ214" i="8"/>
  <c r="N91" i="14"/>
  <c r="N92" i="14" s="1"/>
  <c r="Z80" i="14"/>
  <c r="AA76" i="14" s="1"/>
  <c r="Y78" i="14"/>
  <c r="Y79" i="14" s="1"/>
  <c r="O93" i="14"/>
  <c r="P89" i="14" s="1"/>
  <c r="AR87" i="19"/>
  <c r="AQ91" i="19" s="1"/>
  <c r="Y90" i="19"/>
  <c r="AQ74" i="19"/>
  <c r="BC67" i="19"/>
  <c r="BB68" i="19"/>
  <c r="Y44" i="19"/>
  <c r="AQ42" i="19"/>
  <c r="AQ43" i="19" s="1"/>
  <c r="AS27" i="19"/>
  <c r="AO393" i="8"/>
  <c r="AP347" i="8"/>
  <c r="AR210" i="8"/>
  <c r="Y11" i="16"/>
  <c r="AB8" i="16"/>
  <c r="AO396" i="8" l="1"/>
  <c r="AO395" i="8"/>
  <c r="AO397" i="8"/>
  <c r="AP350" i="8"/>
  <c r="AP351" i="8"/>
  <c r="AP349" i="8"/>
  <c r="AA12" i="16"/>
  <c r="AA9" i="16" s="1"/>
  <c r="AA10" i="16" s="1"/>
  <c r="R441" i="8"/>
  <c r="AH441" i="8"/>
  <c r="AX441" i="8"/>
  <c r="I442" i="8"/>
  <c r="Y442" i="8"/>
  <c r="AO442" i="8"/>
  <c r="BE442" i="8"/>
  <c r="P443" i="8"/>
  <c r="AF443" i="8"/>
  <c r="AV443" i="8"/>
  <c r="D441" i="8"/>
  <c r="S441" i="8"/>
  <c r="T441" i="8"/>
  <c r="AJ441" i="8"/>
  <c r="AZ441" i="8"/>
  <c r="K442" i="8"/>
  <c r="AA442" i="8"/>
  <c r="AQ442" i="8"/>
  <c r="BG442" i="8"/>
  <c r="R443" i="8"/>
  <c r="AH443" i="8"/>
  <c r="AX443" i="8"/>
  <c r="Q441" i="8"/>
  <c r="AY441" i="8"/>
  <c r="Z442" i="8"/>
  <c r="BF442" i="8"/>
  <c r="AG443" i="8"/>
  <c r="I441" i="8"/>
  <c r="AS441" i="8"/>
  <c r="T442" i="8"/>
  <c r="AZ442" i="8"/>
  <c r="AA443" i="8"/>
  <c r="BG443" i="8"/>
  <c r="AM441" i="8"/>
  <c r="N442" i="8"/>
  <c r="AT442" i="8"/>
  <c r="U443" i="8"/>
  <c r="BA443" i="8"/>
  <c r="AG441" i="8"/>
  <c r="AU443" i="8"/>
  <c r="W443" i="8"/>
  <c r="BD442" i="8"/>
  <c r="AF442" i="8"/>
  <c r="J441" i="8"/>
  <c r="Z441" i="8"/>
  <c r="AP441" i="8"/>
  <c r="BF441" i="8"/>
  <c r="Q442" i="8"/>
  <c r="AG442" i="8"/>
  <c r="AW442" i="8"/>
  <c r="H443" i="8"/>
  <c r="X443" i="8"/>
  <c r="AN443" i="8"/>
  <c r="BD443" i="8"/>
  <c r="K441" i="8"/>
  <c r="L441" i="8"/>
  <c r="AB441" i="8"/>
  <c r="AR441" i="8"/>
  <c r="BH441" i="8"/>
  <c r="S442" i="8"/>
  <c r="AI442" i="8"/>
  <c r="AY442" i="8"/>
  <c r="J443" i="8"/>
  <c r="Z443" i="8"/>
  <c r="AP443" i="8"/>
  <c r="BF443" i="8"/>
  <c r="AI441" i="8"/>
  <c r="J442" i="8"/>
  <c r="AP442" i="8"/>
  <c r="Q443" i="8"/>
  <c r="AW443" i="8"/>
  <c r="AC441" i="8"/>
  <c r="BI441" i="8"/>
  <c r="AJ442" i="8"/>
  <c r="K443" i="8"/>
  <c r="AQ443" i="8"/>
  <c r="W441" i="8"/>
  <c r="BC441" i="8"/>
  <c r="AD442" i="8"/>
  <c r="E443" i="8"/>
  <c r="AK443" i="8"/>
  <c r="M441" i="8"/>
  <c r="AN442" i="8"/>
  <c r="P442" i="8"/>
  <c r="AW441" i="8"/>
  <c r="D442" i="8"/>
  <c r="AM443" i="8"/>
  <c r="E441" i="8"/>
  <c r="AL441" i="8"/>
  <c r="M442" i="8"/>
  <c r="AS442" i="8"/>
  <c r="T443" i="8"/>
  <c r="AZ443" i="8"/>
  <c r="G441" i="8"/>
  <c r="AN441" i="8"/>
  <c r="O442" i="8"/>
  <c r="AU442" i="8"/>
  <c r="V443" i="8"/>
  <c r="BB443" i="8"/>
  <c r="BG441" i="8"/>
  <c r="I443" i="8"/>
  <c r="U441" i="8"/>
  <c r="AB442" i="8"/>
  <c r="AI443" i="8"/>
  <c r="AU441" i="8"/>
  <c r="BB442" i="8"/>
  <c r="BI443" i="8"/>
  <c r="AO441" i="8"/>
  <c r="AE443" i="8"/>
  <c r="N441" i="8"/>
  <c r="AT441" i="8"/>
  <c r="U442" i="8"/>
  <c r="BA442" i="8"/>
  <c r="AB443" i="8"/>
  <c r="BH443" i="8"/>
  <c r="P441" i="8"/>
  <c r="AV441" i="8"/>
  <c r="W442" i="8"/>
  <c r="BC442" i="8"/>
  <c r="AD443" i="8"/>
  <c r="D443" i="8"/>
  <c r="R442" i="8"/>
  <c r="Y443" i="8"/>
  <c r="AK441" i="8"/>
  <c r="AR442" i="8"/>
  <c r="AY443" i="8"/>
  <c r="F442" i="8"/>
  <c r="M443" i="8"/>
  <c r="Y441" i="8"/>
  <c r="AV442" i="8"/>
  <c r="BE441" i="8"/>
  <c r="V441" i="8"/>
  <c r="BB441" i="8"/>
  <c r="AC442" i="8"/>
  <c r="BI442" i="8"/>
  <c r="AJ443" i="8"/>
  <c r="F441" i="8"/>
  <c r="X441" i="8"/>
  <c r="BD441" i="8"/>
  <c r="AE442" i="8"/>
  <c r="F443" i="8"/>
  <c r="AL443" i="8"/>
  <c r="AA441" i="8"/>
  <c r="AH442" i="8"/>
  <c r="AO443" i="8"/>
  <c r="BA441" i="8"/>
  <c r="BH442" i="8"/>
  <c r="H441" i="8"/>
  <c r="V442" i="8"/>
  <c r="AC443" i="8"/>
  <c r="H442" i="8"/>
  <c r="BC443" i="8"/>
  <c r="G443" i="8"/>
  <c r="AD441" i="8"/>
  <c r="E442" i="8"/>
  <c r="AK442" i="8"/>
  <c r="L443" i="8"/>
  <c r="AR443" i="8"/>
  <c r="O441" i="8"/>
  <c r="AF441" i="8"/>
  <c r="G442" i="8"/>
  <c r="AM442" i="8"/>
  <c r="N443" i="8"/>
  <c r="AT443" i="8"/>
  <c r="AQ441" i="8"/>
  <c r="AX442" i="8"/>
  <c r="BE443" i="8"/>
  <c r="L442" i="8"/>
  <c r="S443" i="8"/>
  <c r="AE441" i="8"/>
  <c r="AL442" i="8"/>
  <c r="AS443" i="8"/>
  <c r="O443" i="8"/>
  <c r="X442" i="8"/>
  <c r="AR214" i="8"/>
  <c r="AR213" i="8"/>
  <c r="AR212" i="8"/>
  <c r="Z78" i="14"/>
  <c r="Z79" i="14" s="1"/>
  <c r="P93" i="14"/>
  <c r="Q89" i="14" s="1"/>
  <c r="O91" i="14"/>
  <c r="O92" i="14" s="1"/>
  <c r="AA80" i="14"/>
  <c r="AB76" i="14" s="1"/>
  <c r="AR85" i="19"/>
  <c r="AR82" i="19" s="1"/>
  <c r="AQ41" i="19"/>
  <c r="AP45" i="19" s="1"/>
  <c r="X90" i="19"/>
  <c r="AR74" i="19"/>
  <c r="BD67" i="19"/>
  <c r="BC68" i="19"/>
  <c r="AQ88" i="19"/>
  <c r="AQ89" i="19" s="1"/>
  <c r="X44" i="19"/>
  <c r="AT27" i="19"/>
  <c r="AP393" i="8"/>
  <c r="AQ347" i="8"/>
  <c r="AS210" i="8"/>
  <c r="X11" i="16"/>
  <c r="AP395" i="8" l="1"/>
  <c r="AP396" i="8"/>
  <c r="AP397" i="8"/>
  <c r="AQ349" i="8"/>
  <c r="AQ350" i="8"/>
  <c r="AQ351" i="8"/>
  <c r="AS213" i="8"/>
  <c r="AS212" i="8"/>
  <c r="AS214" i="8"/>
  <c r="AQ39" i="19"/>
  <c r="AQ35" i="19" s="1"/>
  <c r="P91" i="14"/>
  <c r="P92" i="14" s="1"/>
  <c r="AB80" i="14"/>
  <c r="AC76" i="14" s="1"/>
  <c r="AA78" i="14"/>
  <c r="AA79" i="14" s="1"/>
  <c r="Q93" i="14"/>
  <c r="R89" i="14" s="1"/>
  <c r="AQ87" i="19"/>
  <c r="AP91" i="19" s="1"/>
  <c r="AS74" i="19"/>
  <c r="BE67" i="19"/>
  <c r="BE68" i="19" s="1"/>
  <c r="BD68" i="19"/>
  <c r="W90" i="19"/>
  <c r="W44" i="19"/>
  <c r="AP42" i="19"/>
  <c r="AP43" i="19" s="1"/>
  <c r="AU27" i="19"/>
  <c r="AQ393" i="8"/>
  <c r="AR347" i="8"/>
  <c r="AT210" i="8"/>
  <c r="W11" i="16"/>
  <c r="AA8" i="16"/>
  <c r="AR351" i="8" l="1"/>
  <c r="AR349" i="8"/>
  <c r="AR350" i="8"/>
  <c r="AQ395" i="8"/>
  <c r="AQ397" i="8"/>
  <c r="AQ396" i="8"/>
  <c r="AT214" i="8"/>
  <c r="AT212" i="8"/>
  <c r="AT213" i="8"/>
  <c r="AQ85" i="19"/>
  <c r="AQ82" i="19" s="1"/>
  <c r="AB78" i="14"/>
  <c r="AB79" i="14" s="1"/>
  <c r="R93" i="14"/>
  <c r="S89" i="14" s="1"/>
  <c r="AM106" i="19"/>
  <c r="AM36" i="7" s="1"/>
  <c r="AQ106" i="19"/>
  <c r="AQ36" i="7" s="1"/>
  <c r="AU106" i="19"/>
  <c r="AU36" i="7" s="1"/>
  <c r="AY106" i="19"/>
  <c r="AY36" i="7" s="1"/>
  <c r="BC106" i="19"/>
  <c r="BC36" i="7" s="1"/>
  <c r="AJ106" i="19"/>
  <c r="AJ36" i="7" s="1"/>
  <c r="AL106" i="19"/>
  <c r="AL36" i="7" s="1"/>
  <c r="BB106" i="19"/>
  <c r="BB36" i="7" s="1"/>
  <c r="AN106" i="19"/>
  <c r="AN36" i="7" s="1"/>
  <c r="AR106" i="19"/>
  <c r="AR36" i="7" s="1"/>
  <c r="AV106" i="19"/>
  <c r="AV36" i="7" s="1"/>
  <c r="AZ106" i="19"/>
  <c r="AZ36" i="7" s="1"/>
  <c r="BD106" i="19"/>
  <c r="BD36" i="7" s="1"/>
  <c r="AP106" i="19"/>
  <c r="AP36" i="7" s="1"/>
  <c r="AX106" i="19"/>
  <c r="AX36" i="7" s="1"/>
  <c r="AO106" i="19"/>
  <c r="AO36" i="7" s="1"/>
  <c r="AS106" i="19"/>
  <c r="AS36" i="7" s="1"/>
  <c r="AW106" i="19"/>
  <c r="AW36" i="7" s="1"/>
  <c r="BA106" i="19"/>
  <c r="BA36" i="7" s="1"/>
  <c r="BE106" i="19"/>
  <c r="BE36" i="7" s="1"/>
  <c r="AT106" i="19"/>
  <c r="AT36" i="7" s="1"/>
  <c r="AK106" i="19"/>
  <c r="AK36" i="7" s="1"/>
  <c r="Q91" i="14"/>
  <c r="Q92" i="14" s="1"/>
  <c r="AC80" i="14"/>
  <c r="AD76" i="14" s="1"/>
  <c r="AP41" i="19"/>
  <c r="Z12" i="16"/>
  <c r="Z9" i="16" s="1"/>
  <c r="Z10" i="16" s="1"/>
  <c r="J106" i="19"/>
  <c r="J36" i="7" s="1"/>
  <c r="N106" i="19"/>
  <c r="N36" i="7" s="1"/>
  <c r="R106" i="19"/>
  <c r="R36" i="7" s="1"/>
  <c r="V106" i="19"/>
  <c r="V36" i="7" s="1"/>
  <c r="Z106" i="19"/>
  <c r="Z36" i="7" s="1"/>
  <c r="AD106" i="19"/>
  <c r="AD36" i="7" s="1"/>
  <c r="AH106" i="19"/>
  <c r="AH36" i="7" s="1"/>
  <c r="G107" i="19"/>
  <c r="K107" i="19"/>
  <c r="O107" i="19"/>
  <c r="S107" i="19"/>
  <c r="W107" i="19"/>
  <c r="AA107" i="19"/>
  <c r="AE107" i="19"/>
  <c r="AI107" i="19"/>
  <c r="AM107" i="19"/>
  <c r="AQ107" i="19"/>
  <c r="AU107" i="19"/>
  <c r="AY107" i="19"/>
  <c r="BC107" i="19"/>
  <c r="H108" i="19"/>
  <c r="L108" i="19"/>
  <c r="P108" i="19"/>
  <c r="T108" i="19"/>
  <c r="X108" i="19"/>
  <c r="AB108" i="19"/>
  <c r="AF108" i="19"/>
  <c r="AJ108" i="19"/>
  <c r="AN108" i="19"/>
  <c r="AR108" i="19"/>
  <c r="AV108" i="19"/>
  <c r="AZ108" i="19"/>
  <c r="BD108" i="19"/>
  <c r="F108" i="19"/>
  <c r="G106" i="19"/>
  <c r="G36" i="7" s="1"/>
  <c r="K106" i="19"/>
  <c r="K36" i="7" s="1"/>
  <c r="O106" i="19"/>
  <c r="O36" i="7" s="1"/>
  <c r="S106" i="19"/>
  <c r="S36" i="7" s="1"/>
  <c r="W106" i="19"/>
  <c r="W36" i="7" s="1"/>
  <c r="AA106" i="19"/>
  <c r="AA36" i="7" s="1"/>
  <c r="AE106" i="19"/>
  <c r="AE36" i="7" s="1"/>
  <c r="AI106" i="19"/>
  <c r="AI36" i="7" s="1"/>
  <c r="H107" i="19"/>
  <c r="L107" i="19"/>
  <c r="P107" i="19"/>
  <c r="T107" i="19"/>
  <c r="X107" i="19"/>
  <c r="AB107" i="19"/>
  <c r="AF107" i="19"/>
  <c r="AJ107" i="19"/>
  <c r="AN107" i="19"/>
  <c r="AR107" i="19"/>
  <c r="AV107" i="19"/>
  <c r="AZ107" i="19"/>
  <c r="BD107" i="19"/>
  <c r="I108" i="19"/>
  <c r="M108" i="19"/>
  <c r="Q108" i="19"/>
  <c r="U108" i="19"/>
  <c r="Y108" i="19"/>
  <c r="AC108" i="19"/>
  <c r="AG108" i="19"/>
  <c r="AK108" i="19"/>
  <c r="AO108" i="19"/>
  <c r="AS108" i="19"/>
  <c r="AW108" i="19"/>
  <c r="BA108" i="19"/>
  <c r="BE108" i="19"/>
  <c r="F106" i="19"/>
  <c r="F36" i="7" s="1"/>
  <c r="H106" i="19"/>
  <c r="H36" i="7" s="1"/>
  <c r="L106" i="19"/>
  <c r="L36" i="7" s="1"/>
  <c r="P106" i="19"/>
  <c r="P36" i="7" s="1"/>
  <c r="T106" i="19"/>
  <c r="T36" i="7" s="1"/>
  <c r="X106" i="19"/>
  <c r="X36" i="7" s="1"/>
  <c r="AB106" i="19"/>
  <c r="AB36" i="7" s="1"/>
  <c r="AF106" i="19"/>
  <c r="AF36" i="7" s="1"/>
  <c r="I107" i="19"/>
  <c r="M107" i="19"/>
  <c r="Q107" i="19"/>
  <c r="U107" i="19"/>
  <c r="Y107" i="19"/>
  <c r="AC107" i="19"/>
  <c r="AG107" i="19"/>
  <c r="AK107" i="19"/>
  <c r="AO107" i="19"/>
  <c r="AS107" i="19"/>
  <c r="AW107" i="19"/>
  <c r="BA107" i="19"/>
  <c r="BE107" i="19"/>
  <c r="J108" i="19"/>
  <c r="N108" i="19"/>
  <c r="R108" i="19"/>
  <c r="V108" i="19"/>
  <c r="Z108" i="19"/>
  <c r="AD108" i="19"/>
  <c r="AH108" i="19"/>
  <c r="AL108" i="19"/>
  <c r="AP108" i="19"/>
  <c r="AT108" i="19"/>
  <c r="AX108" i="19"/>
  <c r="BB108" i="19"/>
  <c r="I106" i="19"/>
  <c r="I36" i="7" s="1"/>
  <c r="M106" i="19"/>
  <c r="M36" i="7" s="1"/>
  <c r="Q106" i="19"/>
  <c r="Q36" i="7" s="1"/>
  <c r="U106" i="19"/>
  <c r="U36" i="7" s="1"/>
  <c r="Y106" i="19"/>
  <c r="Y36" i="7" s="1"/>
  <c r="AC106" i="19"/>
  <c r="AC36" i="7" s="1"/>
  <c r="AG106" i="19"/>
  <c r="AG36" i="7" s="1"/>
  <c r="J107" i="19"/>
  <c r="N107" i="19"/>
  <c r="R107" i="19"/>
  <c r="V107" i="19"/>
  <c r="Z107" i="19"/>
  <c r="AD107" i="19"/>
  <c r="AH107" i="19"/>
  <c r="AL107" i="19"/>
  <c r="AP107" i="19"/>
  <c r="AT107" i="19"/>
  <c r="AX107" i="19"/>
  <c r="BB107" i="19"/>
  <c r="G108" i="19"/>
  <c r="K108" i="19"/>
  <c r="O108" i="19"/>
  <c r="S108" i="19"/>
  <c r="W108" i="19"/>
  <c r="AA108" i="19"/>
  <c r="AE108" i="19"/>
  <c r="AI108" i="19"/>
  <c r="AM108" i="19"/>
  <c r="AQ108" i="19"/>
  <c r="AU108" i="19"/>
  <c r="AY108" i="19"/>
  <c r="BC108" i="19"/>
  <c r="F107" i="19"/>
  <c r="AP88" i="19"/>
  <c r="AP89" i="19" s="1"/>
  <c r="V90" i="19"/>
  <c r="AT74" i="19"/>
  <c r="AO45" i="19"/>
  <c r="AP39" i="19"/>
  <c r="AP35" i="19" s="1"/>
  <c r="V44" i="19"/>
  <c r="AV27" i="19"/>
  <c r="AR393" i="8"/>
  <c r="AS347" i="8"/>
  <c r="AU210" i="8"/>
  <c r="V11" i="16"/>
  <c r="AS349" i="8" l="1"/>
  <c r="AS351" i="8"/>
  <c r="AS350" i="8"/>
  <c r="AR395" i="8"/>
  <c r="AR396" i="8"/>
  <c r="AR397" i="8"/>
  <c r="D53" i="7"/>
  <c r="AU213" i="8"/>
  <c r="AU212" i="8"/>
  <c r="AU214" i="8"/>
  <c r="R91" i="14"/>
  <c r="R92" i="14" s="1"/>
  <c r="AC78" i="14"/>
  <c r="AC79" i="14" s="1"/>
  <c r="AD80" i="14"/>
  <c r="AE76" i="14" s="1"/>
  <c r="F109" i="19"/>
  <c r="G105" i="19" s="1"/>
  <c r="G109" i="19" s="1"/>
  <c r="H105" i="19" s="1"/>
  <c r="H109" i="19" s="1"/>
  <c r="I105" i="19" s="1"/>
  <c r="I109" i="19" s="1"/>
  <c r="J105" i="19" s="1"/>
  <c r="J109" i="19" s="1"/>
  <c r="K105" i="19" s="1"/>
  <c r="K109" i="19" s="1"/>
  <c r="L105" i="19" s="1"/>
  <c r="L109" i="19" s="1"/>
  <c r="M105" i="19" s="1"/>
  <c r="M109" i="19" s="1"/>
  <c r="N105" i="19" s="1"/>
  <c r="N109" i="19" s="1"/>
  <c r="O105" i="19" s="1"/>
  <c r="O109" i="19" s="1"/>
  <c r="P105" i="19" s="1"/>
  <c r="P109" i="19" s="1"/>
  <c r="Q105" i="19" s="1"/>
  <c r="Q109" i="19" s="1"/>
  <c r="R105" i="19" s="1"/>
  <c r="R109" i="19" s="1"/>
  <c r="S105" i="19" s="1"/>
  <c r="S109" i="19" s="1"/>
  <c r="T105" i="19" s="1"/>
  <c r="T109" i="19" s="1"/>
  <c r="U105" i="19" s="1"/>
  <c r="U109" i="19" s="1"/>
  <c r="V105" i="19" s="1"/>
  <c r="V109" i="19" s="1"/>
  <c r="W105" i="19" s="1"/>
  <c r="W109" i="19" s="1"/>
  <c r="X105" i="19" s="1"/>
  <c r="X109" i="19" s="1"/>
  <c r="Y105" i="19" s="1"/>
  <c r="Y109" i="19" s="1"/>
  <c r="Z105" i="19" s="1"/>
  <c r="Z109" i="19" s="1"/>
  <c r="AA105" i="19" s="1"/>
  <c r="AA109" i="19" s="1"/>
  <c r="AB105" i="19" s="1"/>
  <c r="AB109" i="19" s="1"/>
  <c r="AC105" i="19" s="1"/>
  <c r="AC109" i="19" s="1"/>
  <c r="AD105" i="19" s="1"/>
  <c r="AD109" i="19" s="1"/>
  <c r="AE105" i="19" s="1"/>
  <c r="AE109" i="19" s="1"/>
  <c r="AF105" i="19" s="1"/>
  <c r="AF109" i="19" s="1"/>
  <c r="AG105" i="19" s="1"/>
  <c r="AG109" i="19" s="1"/>
  <c r="AH105" i="19" s="1"/>
  <c r="AH109" i="19" s="1"/>
  <c r="AI105" i="19" s="1"/>
  <c r="AI109" i="19" s="1"/>
  <c r="E53" i="7"/>
  <c r="S93" i="14"/>
  <c r="T89" i="14" s="1"/>
  <c r="AP87" i="19"/>
  <c r="AP85" i="19" s="1"/>
  <c r="AP82" i="19" s="1"/>
  <c r="AU74" i="19"/>
  <c r="U90" i="19"/>
  <c r="U44" i="19"/>
  <c r="AO42" i="19"/>
  <c r="AO43" i="19" s="1"/>
  <c r="AW27" i="19"/>
  <c r="AS393" i="8"/>
  <c r="AT347" i="8"/>
  <c r="AV210" i="8"/>
  <c r="U11" i="16"/>
  <c r="Z8" i="16"/>
  <c r="AT349" i="8" l="1"/>
  <c r="AT351" i="8"/>
  <c r="AT350" i="8"/>
  <c r="AS395" i="8"/>
  <c r="AS396" i="8"/>
  <c r="AS397" i="8"/>
  <c r="AV214" i="8"/>
  <c r="AV212" i="8"/>
  <c r="AV213" i="8"/>
  <c r="AO91" i="19"/>
  <c r="Y12" i="16"/>
  <c r="Y9" i="16" s="1"/>
  <c r="Y10" i="16" s="1"/>
  <c r="H103" i="14"/>
  <c r="C29" i="14" s="1"/>
  <c r="L103" i="14"/>
  <c r="G29" i="14" s="1"/>
  <c r="P103" i="14"/>
  <c r="K29" i="14" s="1"/>
  <c r="T103" i="14"/>
  <c r="O29" i="14" s="1"/>
  <c r="X103" i="14"/>
  <c r="S29" i="14" s="1"/>
  <c r="AB103" i="14"/>
  <c r="W29" i="14" s="1"/>
  <c r="AF103" i="14"/>
  <c r="AA29" i="14" s="1"/>
  <c r="AJ103" i="14"/>
  <c r="AE29" i="14" s="1"/>
  <c r="AN103" i="14"/>
  <c r="AI29" i="14" s="1"/>
  <c r="AR103" i="14"/>
  <c r="AM29" i="14" s="1"/>
  <c r="AV103" i="14"/>
  <c r="AQ29" i="14" s="1"/>
  <c r="AZ103" i="14"/>
  <c r="AU29" i="14" s="1"/>
  <c r="BD103" i="14"/>
  <c r="AY29" i="14" s="1"/>
  <c r="BH103" i="14"/>
  <c r="BC29" i="14" s="1"/>
  <c r="BL103" i="14"/>
  <c r="BG29" i="14" s="1"/>
  <c r="BP103" i="14"/>
  <c r="BK29" i="14" s="1"/>
  <c r="BT103" i="14"/>
  <c r="BO29" i="14" s="1"/>
  <c r="BX103" i="14"/>
  <c r="BS29" i="14" s="1"/>
  <c r="CB103" i="14"/>
  <c r="BW29" i="14" s="1"/>
  <c r="CF103" i="14"/>
  <c r="CA29" i="14" s="1"/>
  <c r="J103" i="14"/>
  <c r="E29" i="14" s="1"/>
  <c r="N103" i="14"/>
  <c r="I29" i="14" s="1"/>
  <c r="V103" i="14"/>
  <c r="Q29" i="14" s="1"/>
  <c r="AH103" i="14"/>
  <c r="AC29" i="14" s="1"/>
  <c r="AL103" i="14"/>
  <c r="AT103" i="14"/>
  <c r="AO29" i="14" s="1"/>
  <c r="BF103" i="14"/>
  <c r="BA29" i="14" s="1"/>
  <c r="BN103" i="14"/>
  <c r="BI29" i="14" s="1"/>
  <c r="BV103" i="14"/>
  <c r="BQ29" i="14" s="1"/>
  <c r="CD103" i="14"/>
  <c r="BY29" i="14" s="1"/>
  <c r="CH103" i="14"/>
  <c r="CC29" i="14" s="1"/>
  <c r="K103" i="14"/>
  <c r="F29" i="14" s="1"/>
  <c r="S103" i="14"/>
  <c r="N29" i="14" s="1"/>
  <c r="AA103" i="14"/>
  <c r="V29" i="14" s="1"/>
  <c r="AI103" i="14"/>
  <c r="AD29" i="14" s="1"/>
  <c r="AM103" i="14"/>
  <c r="AH29" i="14" s="1"/>
  <c r="AU103" i="14"/>
  <c r="AP29" i="14" s="1"/>
  <c r="BC103" i="14"/>
  <c r="AX29" i="14" s="1"/>
  <c r="BK103" i="14"/>
  <c r="BF29" i="14" s="1"/>
  <c r="BS103" i="14"/>
  <c r="BN29" i="14" s="1"/>
  <c r="CA103" i="14"/>
  <c r="BV29" i="14" s="1"/>
  <c r="G103" i="14"/>
  <c r="I103" i="14"/>
  <c r="D29" i="14" s="1"/>
  <c r="M103" i="14"/>
  <c r="H29" i="14" s="1"/>
  <c r="Q103" i="14"/>
  <c r="L29" i="14" s="1"/>
  <c r="U103" i="14"/>
  <c r="P29" i="14" s="1"/>
  <c r="Y103" i="14"/>
  <c r="T29" i="14" s="1"/>
  <c r="AC103" i="14"/>
  <c r="X29" i="14" s="1"/>
  <c r="AG103" i="14"/>
  <c r="AB29" i="14" s="1"/>
  <c r="AK103" i="14"/>
  <c r="AF29" i="14" s="1"/>
  <c r="AO103" i="14"/>
  <c r="AJ29" i="14" s="1"/>
  <c r="AS103" i="14"/>
  <c r="AN29" i="14" s="1"/>
  <c r="AW103" i="14"/>
  <c r="AR29" i="14" s="1"/>
  <c r="BA103" i="14"/>
  <c r="AV29" i="14" s="1"/>
  <c r="BE103" i="14"/>
  <c r="AZ29" i="14" s="1"/>
  <c r="BI103" i="14"/>
  <c r="BD29" i="14" s="1"/>
  <c r="BM103" i="14"/>
  <c r="BH29" i="14" s="1"/>
  <c r="BQ103" i="14"/>
  <c r="BL29" i="14" s="1"/>
  <c r="BU103" i="14"/>
  <c r="BP29" i="14" s="1"/>
  <c r="BY103" i="14"/>
  <c r="BT29" i="14" s="1"/>
  <c r="CC103" i="14"/>
  <c r="BX29" i="14" s="1"/>
  <c r="CG103" i="14"/>
  <c r="CB29" i="14" s="1"/>
  <c r="R103" i="14"/>
  <c r="M29" i="14" s="1"/>
  <c r="Z103" i="14"/>
  <c r="U29" i="14" s="1"/>
  <c r="AD103" i="14"/>
  <c r="Y29" i="14" s="1"/>
  <c r="AP103" i="14"/>
  <c r="AK29" i="14" s="1"/>
  <c r="AX103" i="14"/>
  <c r="AS29" i="14" s="1"/>
  <c r="BB103" i="14"/>
  <c r="AW29" i="14" s="1"/>
  <c r="BJ103" i="14"/>
  <c r="BE29" i="14" s="1"/>
  <c r="BR103" i="14"/>
  <c r="BM29" i="14" s="1"/>
  <c r="BZ103" i="14"/>
  <c r="BU29" i="14" s="1"/>
  <c r="O103" i="14"/>
  <c r="J29" i="14" s="1"/>
  <c r="W103" i="14"/>
  <c r="R29" i="14" s="1"/>
  <c r="AE103" i="14"/>
  <c r="Z29" i="14" s="1"/>
  <c r="AQ103" i="14"/>
  <c r="AL29" i="14" s="1"/>
  <c r="AY103" i="14"/>
  <c r="AT29" i="14" s="1"/>
  <c r="BG103" i="14"/>
  <c r="BB29" i="14" s="1"/>
  <c r="BO103" i="14"/>
  <c r="BJ29" i="14" s="1"/>
  <c r="BW103" i="14"/>
  <c r="BR29" i="14" s="1"/>
  <c r="CE103" i="14"/>
  <c r="BZ29" i="14" s="1"/>
  <c r="S91" i="14"/>
  <c r="S92" i="14" s="1"/>
  <c r="AJ105" i="19"/>
  <c r="AJ109" i="19" s="1"/>
  <c r="AK105" i="19" s="1"/>
  <c r="AK109" i="19" s="1"/>
  <c r="AL105" i="19" s="1"/>
  <c r="AL109" i="19" s="1"/>
  <c r="AM105" i="19" s="1"/>
  <c r="AM109" i="19" s="1"/>
  <c r="AN105" i="19" s="1"/>
  <c r="AN109" i="19" s="1"/>
  <c r="AO105" i="19" s="1"/>
  <c r="AO109" i="19" s="1"/>
  <c r="AP105" i="19" s="1"/>
  <c r="AP109" i="19" s="1"/>
  <c r="AQ105" i="19" s="1"/>
  <c r="AQ109" i="19" s="1"/>
  <c r="AR105" i="19" s="1"/>
  <c r="AR109" i="19" s="1"/>
  <c r="AS105" i="19" s="1"/>
  <c r="AE80" i="14"/>
  <c r="AF76" i="14" s="1"/>
  <c r="T93" i="14"/>
  <c r="U89" i="14" s="1"/>
  <c r="AD78" i="14"/>
  <c r="AD79" i="14" s="1"/>
  <c r="AO41" i="19"/>
  <c r="AN45" i="19" s="1"/>
  <c r="AV74" i="19"/>
  <c r="T90" i="19"/>
  <c r="AO88" i="19"/>
  <c r="AO89" i="19" s="1"/>
  <c r="T44" i="19"/>
  <c r="AX27" i="19"/>
  <c r="AT393" i="8"/>
  <c r="AU347" i="8"/>
  <c r="AW210" i="8"/>
  <c r="T11" i="16"/>
  <c r="AG29" i="14" l="1"/>
  <c r="B108" i="14"/>
  <c r="B109" i="14" s="1"/>
  <c r="AU351" i="8"/>
  <c r="AU350" i="8"/>
  <c r="AU349" i="8"/>
  <c r="AT397" i="8"/>
  <c r="AT396" i="8"/>
  <c r="AT395" i="8"/>
  <c r="AW213" i="8"/>
  <c r="AW212" i="8"/>
  <c r="AW214" i="8"/>
  <c r="B29" i="14"/>
  <c r="G106" i="14"/>
  <c r="AO39" i="19"/>
  <c r="AO35" i="19" s="1"/>
  <c r="AE78" i="14"/>
  <c r="AE79" i="14" s="1"/>
  <c r="T91" i="14"/>
  <c r="T92" i="14" s="1"/>
  <c r="AF80" i="14"/>
  <c r="AG76" i="14" s="1"/>
  <c r="U93" i="14"/>
  <c r="V89" i="14" s="1"/>
  <c r="Y8" i="16"/>
  <c r="X12" i="16" s="1"/>
  <c r="X9" i="16" s="1"/>
  <c r="X10" i="16" s="1"/>
  <c r="AS109" i="19"/>
  <c r="AT105" i="19" s="1"/>
  <c r="AO87" i="19"/>
  <c r="AW74" i="19"/>
  <c r="S90" i="19"/>
  <c r="S44" i="19"/>
  <c r="AN42" i="19"/>
  <c r="AN43" i="19" s="1"/>
  <c r="AY27" i="19"/>
  <c r="AU393" i="8"/>
  <c r="AV347" i="8"/>
  <c r="AX210" i="8"/>
  <c r="S11" i="16"/>
  <c r="AU396" i="8" l="1"/>
  <c r="AU395" i="8"/>
  <c r="AU397" i="8"/>
  <c r="AV351" i="8"/>
  <c r="AV350" i="8"/>
  <c r="AV349" i="8"/>
  <c r="AX214" i="8"/>
  <c r="AX213" i="8"/>
  <c r="AX212" i="8"/>
  <c r="H102" i="14"/>
  <c r="G104" i="14"/>
  <c r="G105" i="14" s="1"/>
  <c r="AF78" i="14"/>
  <c r="AF79" i="14" s="1"/>
  <c r="U91" i="14"/>
  <c r="U92" i="14" s="1"/>
  <c r="V93" i="14"/>
  <c r="W89" i="14" s="1"/>
  <c r="AG80" i="14"/>
  <c r="AH76" i="14" s="1"/>
  <c r="AN41" i="19"/>
  <c r="AM45" i="19" s="1"/>
  <c r="AT109" i="19"/>
  <c r="AU105" i="19" s="1"/>
  <c r="AX74" i="19"/>
  <c r="AO85" i="19"/>
  <c r="AO82" i="19" s="1"/>
  <c r="C82" i="19" s="1"/>
  <c r="H72" i="19" s="1"/>
  <c r="AN91" i="19"/>
  <c r="R90" i="19"/>
  <c r="R44" i="19"/>
  <c r="AZ27" i="19"/>
  <c r="AV393" i="8"/>
  <c r="AW347" i="8"/>
  <c r="AY210" i="8"/>
  <c r="X8" i="16"/>
  <c r="W12" i="16" s="1"/>
  <c r="R11" i="16"/>
  <c r="AN39" i="19" l="1"/>
  <c r="AN35" i="19" s="1"/>
  <c r="AV397" i="8"/>
  <c r="AV395" i="8"/>
  <c r="AV396" i="8"/>
  <c r="AW349" i="8"/>
  <c r="AW350" i="8"/>
  <c r="AW351" i="8"/>
  <c r="AY213" i="8"/>
  <c r="AY214" i="8"/>
  <c r="AY212" i="8"/>
  <c r="I72" i="19"/>
  <c r="H70" i="19"/>
  <c r="H106" i="14"/>
  <c r="I102" i="14" s="1"/>
  <c r="V91" i="14"/>
  <c r="V92" i="14" s="1"/>
  <c r="AG78" i="14"/>
  <c r="AG79" i="14" s="1"/>
  <c r="AH80" i="14"/>
  <c r="AI76" i="14" s="1"/>
  <c r="W93" i="14"/>
  <c r="X89" i="14" s="1"/>
  <c r="AU109" i="19"/>
  <c r="AV105" i="19" s="1"/>
  <c r="AN88" i="19"/>
  <c r="AN89" i="19" s="1"/>
  <c r="AY74" i="19"/>
  <c r="Q90" i="19"/>
  <c r="Q44" i="19"/>
  <c r="AM42" i="19"/>
  <c r="AM43" i="19" s="1"/>
  <c r="BA27" i="19"/>
  <c r="AW393" i="8"/>
  <c r="AX347" i="8"/>
  <c r="AZ210" i="8"/>
  <c r="W9" i="16"/>
  <c r="W10" i="16" s="1"/>
  <c r="Q11" i="16"/>
  <c r="AX350" i="8" l="1"/>
  <c r="AX351" i="8"/>
  <c r="AX349" i="8"/>
  <c r="AW396" i="8"/>
  <c r="AW397" i="8"/>
  <c r="AW395" i="8"/>
  <c r="H71" i="19"/>
  <c r="F38" i="7"/>
  <c r="AZ213" i="8"/>
  <c r="AZ214" i="8"/>
  <c r="AZ212" i="8"/>
  <c r="H73" i="19"/>
  <c r="I69" i="19" s="1"/>
  <c r="J72" i="19"/>
  <c r="H104" i="14"/>
  <c r="H105" i="14" s="1"/>
  <c r="I106" i="14"/>
  <c r="J102" i="14" s="1"/>
  <c r="AH78" i="14"/>
  <c r="AH79" i="14" s="1"/>
  <c r="W91" i="14"/>
  <c r="W92" i="14" s="1"/>
  <c r="X93" i="14"/>
  <c r="Y89" i="14" s="1"/>
  <c r="AI80" i="14"/>
  <c r="AJ76" i="14" s="1"/>
  <c r="AM41" i="19"/>
  <c r="AM39" i="19" s="1"/>
  <c r="AM35" i="19" s="1"/>
  <c r="AV109" i="19"/>
  <c r="AW105" i="19" s="1"/>
  <c r="AZ74" i="19"/>
  <c r="AN87" i="19"/>
  <c r="P90" i="19"/>
  <c r="P44" i="19"/>
  <c r="BB27" i="19"/>
  <c r="AX393" i="8"/>
  <c r="AY347" i="8"/>
  <c r="BA210" i="8"/>
  <c r="P11" i="16"/>
  <c r="W8" i="16"/>
  <c r="V12" i="16" s="1"/>
  <c r="AY351" i="8" l="1"/>
  <c r="AY350" i="8"/>
  <c r="AY349" i="8"/>
  <c r="AX396" i="8"/>
  <c r="AX395" i="8"/>
  <c r="AX397" i="8"/>
  <c r="BA214" i="8"/>
  <c r="BA213" i="8"/>
  <c r="BA212" i="8"/>
  <c r="K72" i="19"/>
  <c r="I70" i="19"/>
  <c r="AL45" i="19"/>
  <c r="AL42" i="19" s="1"/>
  <c r="AL43" i="19" s="1"/>
  <c r="I104" i="14"/>
  <c r="I105" i="14" s="1"/>
  <c r="J106" i="14"/>
  <c r="K102" i="14" s="1"/>
  <c r="X91" i="14"/>
  <c r="X92" i="14" s="1"/>
  <c r="AI78" i="14"/>
  <c r="AI79" i="14" s="1"/>
  <c r="AJ80" i="14"/>
  <c r="AK76" i="14" s="1"/>
  <c r="Y93" i="14"/>
  <c r="Z89" i="14" s="1"/>
  <c r="AW109" i="19"/>
  <c r="AX105" i="19" s="1"/>
  <c r="AM91" i="19"/>
  <c r="AN85" i="19"/>
  <c r="AN82" i="19" s="1"/>
  <c r="O90" i="19"/>
  <c r="BA74" i="19"/>
  <c r="O44" i="19"/>
  <c r="BC27" i="19"/>
  <c r="AY393" i="8"/>
  <c r="AZ347" i="8"/>
  <c r="BB210" i="8"/>
  <c r="V9" i="16"/>
  <c r="V10" i="16" s="1"/>
  <c r="O11" i="16"/>
  <c r="AY397" i="8" l="1"/>
  <c r="AY396" i="8"/>
  <c r="AY395" i="8"/>
  <c r="AZ349" i="8"/>
  <c r="AZ350" i="8"/>
  <c r="AZ351" i="8"/>
  <c r="I73" i="19"/>
  <c r="J69" i="19" s="1"/>
  <c r="J70" i="19" s="1"/>
  <c r="G38" i="7"/>
  <c r="BB214" i="8"/>
  <c r="BB212" i="8"/>
  <c r="BB213" i="8"/>
  <c r="I71" i="19"/>
  <c r="L72" i="19"/>
  <c r="J104" i="14"/>
  <c r="J105" i="14" s="1"/>
  <c r="K106" i="14"/>
  <c r="L102" i="14" s="1"/>
  <c r="AJ78" i="14"/>
  <c r="AJ79" i="14" s="1"/>
  <c r="Y91" i="14"/>
  <c r="Y92" i="14" s="1"/>
  <c r="Z93" i="14"/>
  <c r="AA89" i="14" s="1"/>
  <c r="AK80" i="14"/>
  <c r="AL76" i="14" s="1"/>
  <c r="AL41" i="19"/>
  <c r="AK45" i="19" s="1"/>
  <c r="AX109" i="19"/>
  <c r="AY105" i="19" s="1"/>
  <c r="BB74" i="19"/>
  <c r="N90" i="19"/>
  <c r="AM88" i="19"/>
  <c r="AM89" i="19" s="1"/>
  <c r="N44" i="19"/>
  <c r="BD27" i="19"/>
  <c r="AZ393" i="8"/>
  <c r="BA347" i="8"/>
  <c r="BC210" i="8"/>
  <c r="N11" i="16"/>
  <c r="V8" i="16"/>
  <c r="U12" i="16" s="1"/>
  <c r="BA351" i="8" l="1"/>
  <c r="BA349" i="8"/>
  <c r="BA350" i="8"/>
  <c r="AZ397" i="8"/>
  <c r="AZ396" i="8"/>
  <c r="AZ395" i="8"/>
  <c r="J73" i="19"/>
  <c r="K69" i="19" s="1"/>
  <c r="K70" i="19" s="1"/>
  <c r="H38" i="7"/>
  <c r="BC212" i="8"/>
  <c r="BC213" i="8"/>
  <c r="BC214" i="8"/>
  <c r="M72" i="19"/>
  <c r="J71" i="19"/>
  <c r="AL39" i="19"/>
  <c r="AL35" i="19" s="1"/>
  <c r="K104" i="14"/>
  <c r="K105" i="14" s="1"/>
  <c r="L106" i="14"/>
  <c r="M102" i="14" s="1"/>
  <c r="Z91" i="14"/>
  <c r="Z92" i="14" s="1"/>
  <c r="AK78" i="14"/>
  <c r="AK79" i="14" s="1"/>
  <c r="AL80" i="14"/>
  <c r="AM76" i="14" s="1"/>
  <c r="AA93" i="14"/>
  <c r="AB89" i="14" s="1"/>
  <c r="AY109" i="19"/>
  <c r="AZ105" i="19" s="1"/>
  <c r="AM87" i="19"/>
  <c r="M90" i="19"/>
  <c r="BC74" i="19"/>
  <c r="M44" i="19"/>
  <c r="AK42" i="19"/>
  <c r="AK43" i="19" s="1"/>
  <c r="BE27" i="19"/>
  <c r="BA393" i="8"/>
  <c r="BB347" i="8"/>
  <c r="BD210" i="8"/>
  <c r="U9" i="16"/>
  <c r="U10" i="16" s="1"/>
  <c r="M11" i="16"/>
  <c r="BB350" i="8" l="1"/>
  <c r="BB351" i="8"/>
  <c r="BB349" i="8"/>
  <c r="BA397" i="8"/>
  <c r="BA395" i="8"/>
  <c r="BA396" i="8"/>
  <c r="K73" i="19"/>
  <c r="L69" i="19" s="1"/>
  <c r="L70" i="19" s="1"/>
  <c r="I38" i="7"/>
  <c r="BD212" i="8"/>
  <c r="BD213" i="8"/>
  <c r="BD214" i="8"/>
  <c r="N72" i="19"/>
  <c r="K71" i="19"/>
  <c r="M106" i="14"/>
  <c r="N102" i="14" s="1"/>
  <c r="L104" i="14"/>
  <c r="L105" i="14" s="1"/>
  <c r="AL78" i="14"/>
  <c r="AL79" i="14" s="1"/>
  <c r="AA91" i="14"/>
  <c r="AA92" i="14" s="1"/>
  <c r="AB93" i="14"/>
  <c r="AC89" i="14" s="1"/>
  <c r="AM80" i="14"/>
  <c r="AN76" i="14" s="1"/>
  <c r="AK41" i="19"/>
  <c r="AK39" i="19" s="1"/>
  <c r="AK35" i="19" s="1"/>
  <c r="AZ109" i="19"/>
  <c r="BA105" i="19" s="1"/>
  <c r="L90" i="19"/>
  <c r="BD74" i="19"/>
  <c r="AL91" i="19"/>
  <c r="AM85" i="19"/>
  <c r="AM82" i="19" s="1"/>
  <c r="L44" i="19"/>
  <c r="BB393" i="8"/>
  <c r="BC347" i="8"/>
  <c r="BE210" i="8"/>
  <c r="L11" i="16"/>
  <c r="U8" i="16"/>
  <c r="T12" i="16" s="1"/>
  <c r="BC349" i="8" l="1"/>
  <c r="BC350" i="8"/>
  <c r="BC351" i="8"/>
  <c r="BB397" i="8"/>
  <c r="BB395" i="8"/>
  <c r="BB396" i="8"/>
  <c r="L73" i="19"/>
  <c r="M69" i="19" s="1"/>
  <c r="M70" i="19" s="1"/>
  <c r="J38" i="7"/>
  <c r="BE213" i="8"/>
  <c r="BE212" i="8"/>
  <c r="BE214" i="8"/>
  <c r="L71" i="19"/>
  <c r="O72" i="19"/>
  <c r="M104" i="14"/>
  <c r="M105" i="14" s="1"/>
  <c r="N106" i="14"/>
  <c r="O102" i="14" s="1"/>
  <c r="AB91" i="14"/>
  <c r="AB92" i="14" s="1"/>
  <c r="AM78" i="14"/>
  <c r="AM79" i="14" s="1"/>
  <c r="AN80" i="14"/>
  <c r="AO76" i="14" s="1"/>
  <c r="AC93" i="14"/>
  <c r="AD89" i="14" s="1"/>
  <c r="AJ45" i="19"/>
  <c r="AJ42" i="19" s="1"/>
  <c r="AJ43" i="19" s="1"/>
  <c r="BA109" i="19"/>
  <c r="BB105" i="19" s="1"/>
  <c r="K90" i="19"/>
  <c r="AL88" i="19"/>
  <c r="AL89" i="19" s="1"/>
  <c r="BE74" i="19"/>
  <c r="K44" i="19"/>
  <c r="BC393" i="8"/>
  <c r="BD347" i="8"/>
  <c r="BF210" i="8"/>
  <c r="T9" i="16"/>
  <c r="T10" i="16" s="1"/>
  <c r="K11" i="16"/>
  <c r="BC396" i="8" l="1"/>
  <c r="BC395" i="8"/>
  <c r="BC397" i="8"/>
  <c r="BD350" i="8"/>
  <c r="BD351" i="8"/>
  <c r="BD349" i="8"/>
  <c r="M73" i="19"/>
  <c r="N69" i="19" s="1"/>
  <c r="N70" i="19" s="1"/>
  <c r="L38" i="7" s="1"/>
  <c r="K38" i="7"/>
  <c r="BF214" i="8"/>
  <c r="BF213" i="8"/>
  <c r="BF212" i="8"/>
  <c r="P72" i="19"/>
  <c r="M71" i="19"/>
  <c r="N104" i="14"/>
  <c r="N105" i="14" s="1"/>
  <c r="O106" i="14"/>
  <c r="P102" i="14" s="1"/>
  <c r="AN78" i="14"/>
  <c r="AN79" i="14" s="1"/>
  <c r="AC91" i="14"/>
  <c r="AC92" i="14" s="1"/>
  <c r="AD93" i="14"/>
  <c r="AE89" i="14" s="1"/>
  <c r="AO80" i="14"/>
  <c r="AP76" i="14" s="1"/>
  <c r="AJ41" i="19"/>
  <c r="AJ39" i="19" s="1"/>
  <c r="AJ35" i="19" s="1"/>
  <c r="T8" i="16"/>
  <c r="S12" i="16" s="1"/>
  <c r="S9" i="16" s="1"/>
  <c r="S10" i="16" s="1"/>
  <c r="BB109" i="19"/>
  <c r="BC105" i="19" s="1"/>
  <c r="J90" i="19"/>
  <c r="AL87" i="19"/>
  <c r="J44" i="19"/>
  <c r="BD393" i="8"/>
  <c r="BE347" i="8"/>
  <c r="BG210" i="8"/>
  <c r="J11" i="16"/>
  <c r="AI45" i="19" l="1"/>
  <c r="BE349" i="8"/>
  <c r="BE350" i="8"/>
  <c r="BE351" i="8"/>
  <c r="BD397" i="8"/>
  <c r="BD395" i="8"/>
  <c r="BD396" i="8"/>
  <c r="BG213" i="8"/>
  <c r="BG212" i="8"/>
  <c r="BG214" i="8"/>
  <c r="N71" i="19"/>
  <c r="Q72" i="19"/>
  <c r="N73" i="19"/>
  <c r="O69" i="19" s="1"/>
  <c r="O104" i="14"/>
  <c r="O105" i="14" s="1"/>
  <c r="P106" i="14"/>
  <c r="Q102" i="14" s="1"/>
  <c r="AD91" i="14"/>
  <c r="AD92" i="14" s="1"/>
  <c r="AO78" i="14"/>
  <c r="AO79" i="14" s="1"/>
  <c r="AP80" i="14"/>
  <c r="AQ76" i="14" s="1"/>
  <c r="AE93" i="14"/>
  <c r="AF89" i="14" s="1"/>
  <c r="S8" i="16"/>
  <c r="R12" i="16" s="1"/>
  <c r="R9" i="16" s="1"/>
  <c r="R10" i="16" s="1"/>
  <c r="BC109" i="19"/>
  <c r="BD105" i="19" s="1"/>
  <c r="I90" i="19"/>
  <c r="AL85" i="19"/>
  <c r="AL82" i="19" s="1"/>
  <c r="AK91" i="19"/>
  <c r="I44" i="19"/>
  <c r="AI42" i="19"/>
  <c r="AI43" i="19" s="1"/>
  <c r="BE393" i="8"/>
  <c r="BF347" i="8"/>
  <c r="BH210" i="8"/>
  <c r="I11" i="16"/>
  <c r="H11" i="16" s="1"/>
  <c r="BE395" i="8" l="1"/>
  <c r="BE396" i="8"/>
  <c r="BE397" i="8"/>
  <c r="BF350" i="8"/>
  <c r="BF351" i="8"/>
  <c r="BF349" i="8"/>
  <c r="BH213" i="8"/>
  <c r="BH212" i="8"/>
  <c r="BH214" i="8"/>
  <c r="R72" i="19"/>
  <c r="O70" i="19"/>
  <c r="P104" i="14"/>
  <c r="P105" i="14" s="1"/>
  <c r="Q106" i="14"/>
  <c r="R102" i="14" s="1"/>
  <c r="AP78" i="14"/>
  <c r="AP79" i="14" s="1"/>
  <c r="AE91" i="14"/>
  <c r="AE92" i="14" s="1"/>
  <c r="AF93" i="14"/>
  <c r="AG89" i="14" s="1"/>
  <c r="AQ80" i="14"/>
  <c r="AR76" i="14" s="1"/>
  <c r="BD109" i="19"/>
  <c r="BE105" i="19" s="1"/>
  <c r="BE109" i="19" s="1"/>
  <c r="A109" i="19" s="1"/>
  <c r="H90" i="19"/>
  <c r="AK88" i="19"/>
  <c r="AK89" i="19" s="1"/>
  <c r="AI41" i="19"/>
  <c r="H44" i="19"/>
  <c r="BF393" i="8"/>
  <c r="BG347" i="8"/>
  <c r="BI210" i="8"/>
  <c r="R8" i="16"/>
  <c r="BG349" i="8" l="1"/>
  <c r="BG351" i="8"/>
  <c r="BG350" i="8"/>
  <c r="BF395" i="8"/>
  <c r="BF396" i="8"/>
  <c r="BF397" i="8"/>
  <c r="O73" i="19"/>
  <c r="P69" i="19" s="1"/>
  <c r="P70" i="19" s="1"/>
  <c r="M38" i="7"/>
  <c r="P487" i="8"/>
  <c r="AF487" i="8"/>
  <c r="AV487" i="8"/>
  <c r="G488" i="8"/>
  <c r="W488" i="8"/>
  <c r="AM488" i="8"/>
  <c r="BC488" i="8"/>
  <c r="N489" i="8"/>
  <c r="AD489" i="8"/>
  <c r="AT489" i="8"/>
  <c r="F487" i="8"/>
  <c r="V487" i="8"/>
  <c r="AL487" i="8"/>
  <c r="BB487" i="8"/>
  <c r="M488" i="8"/>
  <c r="AC488" i="8"/>
  <c r="AS488" i="8"/>
  <c r="BI488" i="8"/>
  <c r="T489" i="8"/>
  <c r="AJ489" i="8"/>
  <c r="AZ489" i="8"/>
  <c r="AG487" i="8"/>
  <c r="H488" i="8"/>
  <c r="AN488" i="8"/>
  <c r="O489" i="8"/>
  <c r="AU489" i="8"/>
  <c r="K487" i="8"/>
  <c r="AQ487" i="8"/>
  <c r="R488" i="8"/>
  <c r="AX488" i="8"/>
  <c r="Y489" i="8"/>
  <c r="BC489" i="8"/>
  <c r="U487" i="8"/>
  <c r="BA487" i="8"/>
  <c r="AB488" i="8"/>
  <c r="BH488" i="8"/>
  <c r="AI489" i="8"/>
  <c r="BH489" i="8"/>
  <c r="AD488" i="8"/>
  <c r="AE487" i="8"/>
  <c r="AS489" i="8"/>
  <c r="H487" i="8"/>
  <c r="X487" i="8"/>
  <c r="AN487" i="8"/>
  <c r="BD487" i="8"/>
  <c r="O488" i="8"/>
  <c r="AE488" i="8"/>
  <c r="AU488" i="8"/>
  <c r="F489" i="8"/>
  <c r="V489" i="8"/>
  <c r="AL489" i="8"/>
  <c r="E487" i="8"/>
  <c r="N487" i="8"/>
  <c r="AD487" i="8"/>
  <c r="AT487" i="8"/>
  <c r="E488" i="8"/>
  <c r="U488" i="8"/>
  <c r="AK488" i="8"/>
  <c r="BA488" i="8"/>
  <c r="L489" i="8"/>
  <c r="AB489" i="8"/>
  <c r="AR489" i="8"/>
  <c r="Q487" i="8"/>
  <c r="AW487" i="8"/>
  <c r="X488" i="8"/>
  <c r="BD488" i="8"/>
  <c r="AE489" i="8"/>
  <c r="BF489" i="8"/>
  <c r="AA487" i="8"/>
  <c r="BG487" i="8"/>
  <c r="AH488" i="8"/>
  <c r="I489" i="8"/>
  <c r="AO489" i="8"/>
  <c r="D488" i="8"/>
  <c r="AK487" i="8"/>
  <c r="L488" i="8"/>
  <c r="AR488" i="8"/>
  <c r="S489" i="8"/>
  <c r="AY489" i="8"/>
  <c r="W487" i="8"/>
  <c r="AK489" i="8"/>
  <c r="AB487" i="8"/>
  <c r="BH487" i="8"/>
  <c r="AI488" i="8"/>
  <c r="J489" i="8"/>
  <c r="AP489" i="8"/>
  <c r="R487" i="8"/>
  <c r="AX487" i="8"/>
  <c r="Y488" i="8"/>
  <c r="BE488" i="8"/>
  <c r="AF489" i="8"/>
  <c r="Y487" i="8"/>
  <c r="AF488" i="8"/>
  <c r="AM489" i="8"/>
  <c r="AI487" i="8"/>
  <c r="AP488" i="8"/>
  <c r="AW489" i="8"/>
  <c r="AS487" i="8"/>
  <c r="AZ488" i="8"/>
  <c r="BD489" i="8"/>
  <c r="BI489" i="8"/>
  <c r="AM487" i="8"/>
  <c r="BA489" i="8"/>
  <c r="BB488" i="8"/>
  <c r="AJ487" i="8"/>
  <c r="K488" i="8"/>
  <c r="AQ488" i="8"/>
  <c r="R489" i="8"/>
  <c r="AX489" i="8"/>
  <c r="Z487" i="8"/>
  <c r="BF487" i="8"/>
  <c r="AG488" i="8"/>
  <c r="H489" i="8"/>
  <c r="AN489" i="8"/>
  <c r="AO487" i="8"/>
  <c r="AV488" i="8"/>
  <c r="BB489" i="8"/>
  <c r="AY487" i="8"/>
  <c r="BF488" i="8"/>
  <c r="BG489" i="8"/>
  <c r="BI487" i="8"/>
  <c r="K489" i="8"/>
  <c r="D487" i="8"/>
  <c r="F488" i="8"/>
  <c r="N488" i="8"/>
  <c r="O487" i="8"/>
  <c r="AC489" i="8"/>
  <c r="L487" i="8"/>
  <c r="AR487" i="8"/>
  <c r="S488" i="8"/>
  <c r="AY488" i="8"/>
  <c r="Z489" i="8"/>
  <c r="I487" i="8"/>
  <c r="AH487" i="8"/>
  <c r="I488" i="8"/>
  <c r="AO488" i="8"/>
  <c r="P489" i="8"/>
  <c r="AV489" i="8"/>
  <c r="BE487" i="8"/>
  <c r="G489" i="8"/>
  <c r="D489" i="8"/>
  <c r="J488" i="8"/>
  <c r="Q489" i="8"/>
  <c r="M487" i="8"/>
  <c r="T488" i="8"/>
  <c r="AA489" i="8"/>
  <c r="BC487" i="8"/>
  <c r="AL488" i="8"/>
  <c r="AT488" i="8"/>
  <c r="AU487" i="8"/>
  <c r="BE489" i="8"/>
  <c r="AA488" i="8"/>
  <c r="AP487" i="8"/>
  <c r="G487" i="8"/>
  <c r="Z488" i="8"/>
  <c r="AQ489" i="8"/>
  <c r="V488" i="8"/>
  <c r="BG488" i="8"/>
  <c r="Q488" i="8"/>
  <c r="P488" i="8"/>
  <c r="AG489" i="8"/>
  <c r="E489" i="8"/>
  <c r="T487" i="8"/>
  <c r="AH489" i="8"/>
  <c r="AW488" i="8"/>
  <c r="W489" i="8"/>
  <c r="AC487" i="8"/>
  <c r="M489" i="8"/>
  <c r="AZ487" i="8"/>
  <c r="J487" i="8"/>
  <c r="X489" i="8"/>
  <c r="S487" i="8"/>
  <c r="AJ488" i="8"/>
  <c r="U489" i="8"/>
  <c r="BI214" i="8"/>
  <c r="BI212" i="8"/>
  <c r="BI213" i="8"/>
  <c r="O71" i="19"/>
  <c r="S72" i="19"/>
  <c r="Q104" i="14"/>
  <c r="Q105" i="14" s="1"/>
  <c r="R106" i="14"/>
  <c r="S102" i="14" s="1"/>
  <c r="AF91" i="14"/>
  <c r="AF92" i="14" s="1"/>
  <c r="AQ78" i="14"/>
  <c r="AQ79" i="14" s="1"/>
  <c r="AR80" i="14"/>
  <c r="AS76" i="14" s="1"/>
  <c r="Q12" i="16"/>
  <c r="AP243" i="14"/>
  <c r="BJ243" i="14"/>
  <c r="BR243" i="14"/>
  <c r="BZ243" i="14"/>
  <c r="CH243" i="14"/>
  <c r="P244" i="14"/>
  <c r="AB244" i="14"/>
  <c r="AJ244" i="14"/>
  <c r="AR244" i="14"/>
  <c r="AZ244" i="14"/>
  <c r="BL244" i="14"/>
  <c r="BT244" i="14"/>
  <c r="CB244" i="14"/>
  <c r="AQ252" i="14"/>
  <c r="M253" i="14"/>
  <c r="AS253" i="14"/>
  <c r="BQ253" i="14"/>
  <c r="O254" i="14"/>
  <c r="AM254" i="14"/>
  <c r="BD254" i="14"/>
  <c r="BP254" i="14"/>
  <c r="CB254" i="14"/>
  <c r="G252" i="14"/>
  <c r="R242" i="14"/>
  <c r="AD242" i="14"/>
  <c r="AP242" i="14"/>
  <c r="AT242" i="14"/>
  <c r="BF242" i="14"/>
  <c r="BR242" i="14"/>
  <c r="CD242" i="14"/>
  <c r="BB254" i="14"/>
  <c r="BF254" i="14"/>
  <c r="BJ254" i="14"/>
  <c r="BN254" i="14"/>
  <c r="BR254" i="14"/>
  <c r="BV254" i="14"/>
  <c r="BZ254" i="14"/>
  <c r="CD254" i="14"/>
  <c r="CH254" i="14"/>
  <c r="H252" i="14"/>
  <c r="G254" i="14"/>
  <c r="V243" i="14"/>
  <c r="Z243" i="14"/>
  <c r="AD243" i="14"/>
  <c r="AH243" i="14"/>
  <c r="AL243" i="14"/>
  <c r="AT243" i="14"/>
  <c r="AX243" i="14"/>
  <c r="BB243" i="14"/>
  <c r="BF243" i="14"/>
  <c r="BN243" i="14"/>
  <c r="BV243" i="14"/>
  <c r="CD243" i="14"/>
  <c r="L244" i="14"/>
  <c r="T244" i="14"/>
  <c r="X244" i="14"/>
  <c r="AF244" i="14"/>
  <c r="AN244" i="14"/>
  <c r="AV244" i="14"/>
  <c r="BD244" i="14"/>
  <c r="BH244" i="14"/>
  <c r="BP244" i="14"/>
  <c r="BX244" i="14"/>
  <c r="CF244" i="14"/>
  <c r="H244" i="14"/>
  <c r="BG252" i="14"/>
  <c r="AC253" i="14"/>
  <c r="BA253" i="14"/>
  <c r="BI253" i="14"/>
  <c r="CG253" i="14"/>
  <c r="AE254" i="14"/>
  <c r="AZ254" i="14"/>
  <c r="BL254" i="14"/>
  <c r="BX254" i="14"/>
  <c r="H253" i="14"/>
  <c r="J242" i="14"/>
  <c r="V242" i="14"/>
  <c r="AH242" i="14"/>
  <c r="BB242" i="14"/>
  <c r="BN242" i="14"/>
  <c r="BZ242" i="14"/>
  <c r="CH242" i="14"/>
  <c r="K252" i="14"/>
  <c r="AA252" i="14"/>
  <c r="BW252" i="14"/>
  <c r="AK253" i="14"/>
  <c r="BY253" i="14"/>
  <c r="W254" i="14"/>
  <c r="AU254" i="14"/>
  <c r="BH254" i="14"/>
  <c r="BT254" i="14"/>
  <c r="CF254" i="14"/>
  <c r="N242" i="14"/>
  <c r="Z242" i="14"/>
  <c r="AL242" i="14"/>
  <c r="AX242" i="14"/>
  <c r="BJ242" i="14"/>
  <c r="BV242" i="14"/>
  <c r="L243" i="14"/>
  <c r="P243" i="14"/>
  <c r="AF243" i="14"/>
  <c r="AV243" i="14"/>
  <c r="BL243" i="14"/>
  <c r="CB243" i="14"/>
  <c r="R244" i="14"/>
  <c r="AH244" i="14"/>
  <c r="AX244" i="14"/>
  <c r="BN244" i="14"/>
  <c r="CD244" i="14"/>
  <c r="AR243" i="14"/>
  <c r="BX243" i="14"/>
  <c r="AD244" i="14"/>
  <c r="BJ244" i="14"/>
  <c r="G243" i="14"/>
  <c r="T243" i="14"/>
  <c r="AJ243" i="14"/>
  <c r="AZ243" i="14"/>
  <c r="BP243" i="14"/>
  <c r="CF243" i="14"/>
  <c r="V244" i="14"/>
  <c r="AL244" i="14"/>
  <c r="BB244" i="14"/>
  <c r="BR244" i="14"/>
  <c r="CH244" i="14"/>
  <c r="X243" i="14"/>
  <c r="AN243" i="14"/>
  <c r="BD243" i="14"/>
  <c r="BT243" i="14"/>
  <c r="J244" i="14"/>
  <c r="Z244" i="14"/>
  <c r="AP244" i="14"/>
  <c r="BF244" i="14"/>
  <c r="BV244" i="14"/>
  <c r="H242" i="14"/>
  <c r="AB243" i="14"/>
  <c r="BH243" i="14"/>
  <c r="N244" i="14"/>
  <c r="AT244" i="14"/>
  <c r="BZ244" i="14"/>
  <c r="K242" i="14"/>
  <c r="S252" i="14"/>
  <c r="G244" i="14"/>
  <c r="BU244" i="14"/>
  <c r="BE244" i="14"/>
  <c r="AO244" i="14"/>
  <c r="Y244" i="14"/>
  <c r="I244" i="14"/>
  <c r="BS243" i="14"/>
  <c r="BC243" i="14"/>
  <c r="AM243" i="14"/>
  <c r="W243" i="14"/>
  <c r="CG242" i="14"/>
  <c r="BQ242" i="14"/>
  <c r="BA242" i="14"/>
  <c r="AK242" i="14"/>
  <c r="U242" i="14"/>
  <c r="CA254" i="14"/>
  <c r="BK254" i="14"/>
  <c r="AT254" i="14"/>
  <c r="N254" i="14"/>
  <c r="BH253" i="14"/>
  <c r="Y253" i="14"/>
  <c r="AM252" i="14"/>
  <c r="CF242" i="14"/>
  <c r="BP242" i="14"/>
  <c r="AZ242" i="14"/>
  <c r="AJ242" i="14"/>
  <c r="T242" i="14"/>
  <c r="AX254" i="14"/>
  <c r="S254" i="14"/>
  <c r="BM253" i="14"/>
  <c r="AG253" i="14"/>
  <c r="AY252" i="14"/>
  <c r="CE244" i="14"/>
  <c r="BO244" i="14"/>
  <c r="AY244" i="14"/>
  <c r="AI244" i="14"/>
  <c r="S244" i="14"/>
  <c r="CC243" i="14"/>
  <c r="BM243" i="14"/>
  <c r="AW243" i="14"/>
  <c r="AG243" i="14"/>
  <c r="Q243" i="14"/>
  <c r="CA242" i="14"/>
  <c r="BK242" i="14"/>
  <c r="AU242" i="14"/>
  <c r="AE242" i="14"/>
  <c r="O242" i="14"/>
  <c r="X252" i="14"/>
  <c r="AN252" i="14"/>
  <c r="BD252" i="14"/>
  <c r="BT252" i="14"/>
  <c r="J253" i="14"/>
  <c r="Z253" i="14"/>
  <c r="AP253" i="14"/>
  <c r="BF253" i="14"/>
  <c r="BV253" i="14"/>
  <c r="L254" i="14"/>
  <c r="AB254" i="14"/>
  <c r="AR254" i="14"/>
  <c r="Q252" i="14"/>
  <c r="AG252" i="14"/>
  <c r="AW252" i="14"/>
  <c r="BM252" i="14"/>
  <c r="CC252" i="14"/>
  <c r="S253" i="14"/>
  <c r="AI253" i="14"/>
  <c r="AY253" i="14"/>
  <c r="BO253" i="14"/>
  <c r="CE253" i="14"/>
  <c r="U254" i="14"/>
  <c r="AK254" i="14"/>
  <c r="N252" i="14"/>
  <c r="AD252" i="14"/>
  <c r="AT252" i="14"/>
  <c r="BJ252" i="14"/>
  <c r="BZ252" i="14"/>
  <c r="P253" i="14"/>
  <c r="BY254" i="14"/>
  <c r="BI254" i="14"/>
  <c r="AP254" i="14"/>
  <c r="J254" i="14"/>
  <c r="BD253" i="14"/>
  <c r="Q253" i="14"/>
  <c r="AE252" i="14"/>
  <c r="CB253" i="14"/>
  <c r="CA252" i="14"/>
  <c r="BE242" i="14"/>
  <c r="CE254" i="14"/>
  <c r="V254" i="14"/>
  <c r="AJ253" i="14"/>
  <c r="AN242" i="14"/>
  <c r="BU253" i="14"/>
  <c r="H243" i="14"/>
  <c r="AM244" i="14"/>
  <c r="BQ243" i="14"/>
  <c r="U243" i="14"/>
  <c r="AY242" i="14"/>
  <c r="AJ252" i="14"/>
  <c r="CF252" i="14"/>
  <c r="BB253" i="14"/>
  <c r="X254" i="14"/>
  <c r="AC252" i="14"/>
  <c r="BY252" i="14"/>
  <c r="AU253" i="14"/>
  <c r="AG254" i="14"/>
  <c r="AP252" i="14"/>
  <c r="L253" i="14"/>
  <c r="BM254" i="14"/>
  <c r="BL253" i="14"/>
  <c r="CG244" i="14"/>
  <c r="BQ244" i="14"/>
  <c r="BA244" i="14"/>
  <c r="AK244" i="14"/>
  <c r="U244" i="14"/>
  <c r="CE243" i="14"/>
  <c r="BO243" i="14"/>
  <c r="AY243" i="14"/>
  <c r="AI243" i="14"/>
  <c r="S243" i="14"/>
  <c r="CC242" i="14"/>
  <c r="BM242" i="14"/>
  <c r="AW242" i="14"/>
  <c r="AG242" i="14"/>
  <c r="Q242" i="14"/>
  <c r="Q300" i="14" s="1"/>
  <c r="G253" i="14"/>
  <c r="BW254" i="14"/>
  <c r="BG254" i="14"/>
  <c r="AL254" i="14"/>
  <c r="CF253" i="14"/>
  <c r="AZ253" i="14"/>
  <c r="I253" i="14"/>
  <c r="W252" i="14"/>
  <c r="R243" i="14"/>
  <c r="CB242" i="14"/>
  <c r="BL242" i="14"/>
  <c r="AV242" i="14"/>
  <c r="AF242" i="14"/>
  <c r="P242" i="14"/>
  <c r="AQ254" i="14"/>
  <c r="K254" i="14"/>
  <c r="BE253" i="14"/>
  <c r="U253" i="14"/>
  <c r="AI252" i="14"/>
  <c r="CA244" i="14"/>
  <c r="BK244" i="14"/>
  <c r="AU244" i="14"/>
  <c r="AE244" i="14"/>
  <c r="O244" i="14"/>
  <c r="BY243" i="14"/>
  <c r="BI243" i="14"/>
  <c r="AS243" i="14"/>
  <c r="AC243" i="14"/>
  <c r="M243" i="14"/>
  <c r="BW242" i="14"/>
  <c r="BG242" i="14"/>
  <c r="AQ242" i="14"/>
  <c r="AA242" i="14"/>
  <c r="L252" i="14"/>
  <c r="AB252" i="14"/>
  <c r="AR252" i="14"/>
  <c r="BH252" i="14"/>
  <c r="BX252" i="14"/>
  <c r="N253" i="14"/>
  <c r="AD253" i="14"/>
  <c r="AT253" i="14"/>
  <c r="BJ253" i="14"/>
  <c r="BZ253" i="14"/>
  <c r="P254" i="14"/>
  <c r="AF254" i="14"/>
  <c r="AV254" i="14"/>
  <c r="U252" i="14"/>
  <c r="AK252" i="14"/>
  <c r="BA252" i="14"/>
  <c r="BQ252" i="14"/>
  <c r="CG252" i="14"/>
  <c r="W253" i="14"/>
  <c r="AM253" i="14"/>
  <c r="BC253" i="14"/>
  <c r="BS253" i="14"/>
  <c r="I254" i="14"/>
  <c r="Y254" i="14"/>
  <c r="AO254" i="14"/>
  <c r="R252" i="14"/>
  <c r="AH252" i="14"/>
  <c r="AX252" i="14"/>
  <c r="BN252" i="14"/>
  <c r="CD252" i="14"/>
  <c r="T253" i="14"/>
  <c r="BU254" i="14"/>
  <c r="BE254" i="14"/>
  <c r="AH254" i="14"/>
  <c r="AV253" i="14"/>
  <c r="O252" i="14"/>
  <c r="AO242" i="14"/>
  <c r="AY254" i="14"/>
  <c r="BD242" i="14"/>
  <c r="AA254" i="14"/>
  <c r="BO252" i="14"/>
  <c r="BC244" i="14"/>
  <c r="CG243" i="14"/>
  <c r="BA243" i="14"/>
  <c r="CE242" i="14"/>
  <c r="AI242" i="14"/>
  <c r="T252" i="14"/>
  <c r="BP252" i="14"/>
  <c r="AL253" i="14"/>
  <c r="CH253" i="14"/>
  <c r="M252" i="14"/>
  <c r="BI252" i="14"/>
  <c r="AE253" i="14"/>
  <c r="CA253" i="14"/>
  <c r="J252" i="14"/>
  <c r="BF252" i="14"/>
  <c r="AB253" i="14"/>
  <c r="AW254" i="14"/>
  <c r="AF253" i="14"/>
  <c r="CC244" i="14"/>
  <c r="BM244" i="14"/>
  <c r="AW244" i="14"/>
  <c r="AG244" i="14"/>
  <c r="Q244" i="14"/>
  <c r="CA243" i="14"/>
  <c r="BK243" i="14"/>
  <c r="AU243" i="14"/>
  <c r="AE243" i="14"/>
  <c r="O243" i="14"/>
  <c r="BY242" i="14"/>
  <c r="BI242" i="14"/>
  <c r="AS242" i="14"/>
  <c r="AC242" i="14"/>
  <c r="M242" i="14"/>
  <c r="H254" i="14"/>
  <c r="BS254" i="14"/>
  <c r="BC254" i="14"/>
  <c r="AD254" i="14"/>
  <c r="BX253" i="14"/>
  <c r="AR253" i="14"/>
  <c r="BS252" i="14"/>
  <c r="N243" i="14"/>
  <c r="BX242" i="14"/>
  <c r="BH242" i="14"/>
  <c r="AR242" i="14"/>
  <c r="AB242" i="14"/>
  <c r="L242" i="14"/>
  <c r="AI254" i="14"/>
  <c r="CC253" i="14"/>
  <c r="AW253" i="14"/>
  <c r="CE252" i="14"/>
  <c r="G242" i="14"/>
  <c r="BW244" i="14"/>
  <c r="BG244" i="14"/>
  <c r="AQ244" i="14"/>
  <c r="AA244" i="14"/>
  <c r="K244" i="14"/>
  <c r="BU243" i="14"/>
  <c r="BE243" i="14"/>
  <c r="AO243" i="14"/>
  <c r="Y243" i="14"/>
  <c r="I243" i="14"/>
  <c r="BS242" i="14"/>
  <c r="BC242" i="14"/>
  <c r="AM242" i="14"/>
  <c r="W242" i="14"/>
  <c r="P252" i="14"/>
  <c r="AF252" i="14"/>
  <c r="AV252" i="14"/>
  <c r="BL252" i="14"/>
  <c r="CB252" i="14"/>
  <c r="R253" i="14"/>
  <c r="AH253" i="14"/>
  <c r="AX253" i="14"/>
  <c r="BN253" i="14"/>
  <c r="CD253" i="14"/>
  <c r="T254" i="14"/>
  <c r="AJ254" i="14"/>
  <c r="I252" i="14"/>
  <c r="Y252" i="14"/>
  <c r="AO252" i="14"/>
  <c r="BE252" i="14"/>
  <c r="BU252" i="14"/>
  <c r="K253" i="14"/>
  <c r="AA253" i="14"/>
  <c r="AQ253" i="14"/>
  <c r="BG253" i="14"/>
  <c r="BW253" i="14"/>
  <c r="M254" i="14"/>
  <c r="AC254" i="14"/>
  <c r="AS254" i="14"/>
  <c r="V252" i="14"/>
  <c r="AL252" i="14"/>
  <c r="BB252" i="14"/>
  <c r="BR252" i="14"/>
  <c r="CH252" i="14"/>
  <c r="X253" i="14"/>
  <c r="CG254" i="14"/>
  <c r="BQ254" i="14"/>
  <c r="BA254" i="14"/>
  <c r="Z254" i="14"/>
  <c r="BT253" i="14"/>
  <c r="AN253" i="14"/>
  <c r="BK252" i="14"/>
  <c r="BY244" i="14"/>
  <c r="BI244" i="14"/>
  <c r="AS244" i="14"/>
  <c r="AC244" i="14"/>
  <c r="M244" i="14"/>
  <c r="BW243" i="14"/>
  <c r="BG243" i="14"/>
  <c r="AQ243" i="14"/>
  <c r="AA243" i="14"/>
  <c r="K243" i="14"/>
  <c r="BU242" i="14"/>
  <c r="Y242" i="14"/>
  <c r="I242" i="14"/>
  <c r="BO254" i="14"/>
  <c r="BP253" i="14"/>
  <c r="BC252" i="14"/>
  <c r="J243" i="14"/>
  <c r="BT242" i="14"/>
  <c r="X242" i="14"/>
  <c r="AO253" i="14"/>
  <c r="BS244" i="14"/>
  <c r="W244" i="14"/>
  <c r="AK243" i="14"/>
  <c r="BO242" i="14"/>
  <c r="S242" i="14"/>
  <c r="AZ252" i="14"/>
  <c r="V253" i="14"/>
  <c r="BR253" i="14"/>
  <c r="AN254" i="14"/>
  <c r="AS252" i="14"/>
  <c r="O253" i="14"/>
  <c r="BK253" i="14"/>
  <c r="Q254" i="14"/>
  <c r="Z252" i="14"/>
  <c r="BV252" i="14"/>
  <c r="CC254" i="14"/>
  <c r="R254" i="14"/>
  <c r="AU252" i="14"/>
  <c r="AG93" i="14"/>
  <c r="AH89" i="14" s="1"/>
  <c r="AK87" i="19"/>
  <c r="AK85" i="19" s="1"/>
  <c r="AK82" i="19" s="1"/>
  <c r="AH45" i="19"/>
  <c r="AI39" i="19"/>
  <c r="AI35" i="19" s="1"/>
  <c r="BG393" i="8"/>
  <c r="BH347" i="8"/>
  <c r="Q9" i="16"/>
  <c r="Q10" i="16" s="1"/>
  <c r="BH351" i="8" l="1"/>
  <c r="BH350" i="8"/>
  <c r="BH349" i="8"/>
  <c r="BG396" i="8"/>
  <c r="BG397" i="8"/>
  <c r="BG395" i="8"/>
  <c r="S300" i="14"/>
  <c r="N33" i="14" s="1"/>
  <c r="R37" i="7" s="1"/>
  <c r="AA300" i="14"/>
  <c r="V33" i="14" s="1"/>
  <c r="Z37" i="7" s="1"/>
  <c r="BM300" i="14"/>
  <c r="H300" i="14"/>
  <c r="C33" i="14" s="1"/>
  <c r="G37" i="7" s="1"/>
  <c r="G300" i="14"/>
  <c r="B33" i="14" s="1"/>
  <c r="F37" i="7" s="1"/>
  <c r="AY300" i="14"/>
  <c r="AT33" i="14" s="1"/>
  <c r="AX37" i="7" s="1"/>
  <c r="AR300" i="14"/>
  <c r="AM33" i="14" s="1"/>
  <c r="AQ37" i="7" s="1"/>
  <c r="BW300" i="14"/>
  <c r="BR33" i="14" s="1"/>
  <c r="AS300" i="14"/>
  <c r="AN33" i="14" s="1"/>
  <c r="AR37" i="7" s="1"/>
  <c r="AU300" i="14"/>
  <c r="AP33" i="14" s="1"/>
  <c r="AT37" i="7" s="1"/>
  <c r="AZ300" i="14"/>
  <c r="AU33" i="14" s="1"/>
  <c r="AY37" i="7" s="1"/>
  <c r="BV300" i="14"/>
  <c r="BQ33" i="14" s="1"/>
  <c r="AH300" i="14"/>
  <c r="AC33" i="14" s="1"/>
  <c r="AG37" i="7" s="1"/>
  <c r="CD300" i="14"/>
  <c r="BY33" i="14" s="1"/>
  <c r="BO300" i="14"/>
  <c r="BJ33" i="14" s="1"/>
  <c r="AP300" i="14"/>
  <c r="AK33" i="14" s="1"/>
  <c r="AO37" i="7" s="1"/>
  <c r="L300" i="14"/>
  <c r="G33" i="14" s="1"/>
  <c r="K37" i="7" s="1"/>
  <c r="BX300" i="14"/>
  <c r="BS33" i="14" s="1"/>
  <c r="BD300" i="14"/>
  <c r="P73" i="19"/>
  <c r="Q69" i="19" s="1"/>
  <c r="Q70" i="19" s="1"/>
  <c r="N38" i="7"/>
  <c r="K300" i="14"/>
  <c r="F33" i="14" s="1"/>
  <c r="J37" i="7" s="1"/>
  <c r="T72" i="19"/>
  <c r="P71" i="19"/>
  <c r="BS300" i="14"/>
  <c r="BN33" i="14" s="1"/>
  <c r="W300" i="14"/>
  <c r="R33" i="14" s="1"/>
  <c r="V37" i="7" s="1"/>
  <c r="M300" i="14"/>
  <c r="H33" i="14" s="1"/>
  <c r="L37" i="7" s="1"/>
  <c r="Z300" i="14"/>
  <c r="U33" i="14" s="1"/>
  <c r="Y37" i="7" s="1"/>
  <c r="I300" i="14"/>
  <c r="D33" i="14" s="1"/>
  <c r="H37" i="7" s="1"/>
  <c r="BA300" i="14"/>
  <c r="AV33" i="14" s="1"/>
  <c r="AZ37" i="7" s="1"/>
  <c r="CH300" i="14"/>
  <c r="CC33" i="14" s="1"/>
  <c r="BI300" i="14"/>
  <c r="BD33" i="14" s="1"/>
  <c r="AQ300" i="14"/>
  <c r="AL33" i="14" s="1"/>
  <c r="AP37" i="7" s="1"/>
  <c r="AV300" i="14"/>
  <c r="AQ33" i="14" s="1"/>
  <c r="AU37" i="7" s="1"/>
  <c r="BK300" i="14"/>
  <c r="BF33" i="14" s="1"/>
  <c r="BP300" i="14"/>
  <c r="BK33" i="14" s="1"/>
  <c r="BQ300" i="14"/>
  <c r="BL33" i="14" s="1"/>
  <c r="BJ300" i="14"/>
  <c r="BE33" i="14" s="1"/>
  <c r="N300" i="14"/>
  <c r="I33" i="14" s="1"/>
  <c r="M37" i="7" s="1"/>
  <c r="BZ300" i="14"/>
  <c r="BU33" i="14" s="1"/>
  <c r="V300" i="14"/>
  <c r="Q33" i="14" s="1"/>
  <c r="U37" i="7" s="1"/>
  <c r="BR300" i="14"/>
  <c r="BM33" i="14" s="1"/>
  <c r="AD300" i="14"/>
  <c r="Y33" i="14" s="1"/>
  <c r="AC37" i="7" s="1"/>
  <c r="BG300" i="14"/>
  <c r="BB33" i="14" s="1"/>
  <c r="BL300" i="14"/>
  <c r="BG33" i="14" s="1"/>
  <c r="AG300" i="14"/>
  <c r="AB33" i="14" s="1"/>
  <c r="AF37" i="7" s="1"/>
  <c r="AN300" i="14"/>
  <c r="BE300" i="14"/>
  <c r="AZ33" i="14" s="1"/>
  <c r="O300" i="14"/>
  <c r="J33" i="14" s="1"/>
  <c r="N37" i="7" s="1"/>
  <c r="CA300" i="14"/>
  <c r="BV33" i="14" s="1"/>
  <c r="T300" i="14"/>
  <c r="O33" i="14" s="1"/>
  <c r="S37" i="7" s="1"/>
  <c r="CF300" i="14"/>
  <c r="CA33" i="14" s="1"/>
  <c r="U300" i="14"/>
  <c r="P33" i="14" s="1"/>
  <c r="T37" i="7" s="1"/>
  <c r="CG300" i="14"/>
  <c r="CB33" i="14" s="1"/>
  <c r="AX300" i="14"/>
  <c r="BN300" i="14"/>
  <c r="BI33" i="14" s="1"/>
  <c r="J300" i="14"/>
  <c r="E33" i="14" s="1"/>
  <c r="I37" i="7" s="1"/>
  <c r="BF300" i="14"/>
  <c r="BA33" i="14" s="1"/>
  <c r="R300" i="14"/>
  <c r="M33" i="14" s="1"/>
  <c r="Q37" i="7" s="1"/>
  <c r="BC300" i="14"/>
  <c r="AX33" i="14" s="1"/>
  <c r="BB37" i="7" s="1"/>
  <c r="AF300" i="14"/>
  <c r="AA33" i="14" s="1"/>
  <c r="AE37" i="7" s="1"/>
  <c r="CE300" i="14"/>
  <c r="BZ33" i="14" s="1"/>
  <c r="AO300" i="14"/>
  <c r="AJ33" i="14" s="1"/>
  <c r="AN37" i="7" s="1"/>
  <c r="P300" i="14"/>
  <c r="K33" i="14" s="1"/>
  <c r="O37" i="7" s="1"/>
  <c r="CB300" i="14"/>
  <c r="BW33" i="14" s="1"/>
  <c r="AE300" i="14"/>
  <c r="Z33" i="14" s="1"/>
  <c r="AD37" i="7" s="1"/>
  <c r="AJ300" i="14"/>
  <c r="AE33" i="14" s="1"/>
  <c r="AI37" i="7" s="1"/>
  <c r="AK300" i="14"/>
  <c r="AF33" i="14" s="1"/>
  <c r="AJ37" i="7" s="1"/>
  <c r="AL300" i="14"/>
  <c r="AG33" i="14" s="1"/>
  <c r="AK37" i="7" s="1"/>
  <c r="BB300" i="14"/>
  <c r="AW33" i="14" s="1"/>
  <c r="BA37" i="7" s="1"/>
  <c r="AT300" i="14"/>
  <c r="AO33" i="14" s="1"/>
  <c r="AS37" i="7" s="1"/>
  <c r="BH300" i="14"/>
  <c r="BC33" i="14" s="1"/>
  <c r="X300" i="14"/>
  <c r="S33" i="14" s="1"/>
  <c r="W37" i="7" s="1"/>
  <c r="BU300" i="14"/>
  <c r="BP33" i="14" s="1"/>
  <c r="CC300" i="14"/>
  <c r="BX33" i="14" s="1"/>
  <c r="BT300" i="14"/>
  <c r="BO33" i="14" s="1"/>
  <c r="AB300" i="14"/>
  <c r="W33" i="14" s="1"/>
  <c r="AA37" i="7" s="1"/>
  <c r="BY300" i="14"/>
  <c r="BT33" i="14" s="1"/>
  <c r="AI300" i="14"/>
  <c r="AD33" i="14" s="1"/>
  <c r="AH37" i="7" s="1"/>
  <c r="Y300" i="14"/>
  <c r="T33" i="14" s="1"/>
  <c r="X37" i="7" s="1"/>
  <c r="AM300" i="14"/>
  <c r="AH33" i="14" s="1"/>
  <c r="AL37" i="7" s="1"/>
  <c r="AC300" i="14"/>
  <c r="X33" i="14" s="1"/>
  <c r="AB37" i="7" s="1"/>
  <c r="AW300" i="14"/>
  <c r="AR33" i="14" s="1"/>
  <c r="AV37" i="7" s="1"/>
  <c r="R104" i="14"/>
  <c r="R105" i="14" s="1"/>
  <c r="AY33" i="14"/>
  <c r="BC37" i="7" s="1"/>
  <c r="S106" i="14"/>
  <c r="T102" i="14" s="1"/>
  <c r="AJ91" i="19"/>
  <c r="AR78" i="14"/>
  <c r="AR79" i="14" s="1"/>
  <c r="AI33" i="14"/>
  <c r="AM37" i="7" s="1"/>
  <c r="L33" i="14"/>
  <c r="P37" i="7" s="1"/>
  <c r="BH33" i="14"/>
  <c r="AS33" i="14"/>
  <c r="AW37" i="7" s="1"/>
  <c r="G255" i="14"/>
  <c r="H251" i="14" s="1"/>
  <c r="H255" i="14" s="1"/>
  <c r="I251" i="14" s="1"/>
  <c r="I255" i="14" s="1"/>
  <c r="J251" i="14" s="1"/>
  <c r="J255" i="14" s="1"/>
  <c r="K251" i="14" s="1"/>
  <c r="K255" i="14" s="1"/>
  <c r="L251" i="14" s="1"/>
  <c r="L255" i="14" s="1"/>
  <c r="M251" i="14" s="1"/>
  <c r="M255" i="14" s="1"/>
  <c r="N251" i="14" s="1"/>
  <c r="N255" i="14" s="1"/>
  <c r="O251" i="14" s="1"/>
  <c r="O255" i="14" s="1"/>
  <c r="P251" i="14" s="1"/>
  <c r="P255" i="14" s="1"/>
  <c r="Q251" i="14" s="1"/>
  <c r="Q255" i="14" s="1"/>
  <c r="R251" i="14" s="1"/>
  <c r="R255" i="14" s="1"/>
  <c r="S251" i="14" s="1"/>
  <c r="S255" i="14" s="1"/>
  <c r="T251" i="14" s="1"/>
  <c r="T255" i="14" s="1"/>
  <c r="U251" i="14" s="1"/>
  <c r="U255" i="14" s="1"/>
  <c r="V251" i="14" s="1"/>
  <c r="V255" i="14" s="1"/>
  <c r="W251" i="14" s="1"/>
  <c r="W255" i="14" s="1"/>
  <c r="X251" i="14" s="1"/>
  <c r="X255" i="14" s="1"/>
  <c r="Y251" i="14" s="1"/>
  <c r="Y255" i="14" s="1"/>
  <c r="Z251" i="14" s="1"/>
  <c r="Z255" i="14" s="1"/>
  <c r="AA251" i="14" s="1"/>
  <c r="AA255" i="14" s="1"/>
  <c r="AB251" i="14" s="1"/>
  <c r="AB255" i="14" s="1"/>
  <c r="AC251" i="14" s="1"/>
  <c r="AC255" i="14" s="1"/>
  <c r="AD251" i="14" s="1"/>
  <c r="AD255" i="14" s="1"/>
  <c r="AE251" i="14" s="1"/>
  <c r="AE255" i="14" s="1"/>
  <c r="AF251" i="14" s="1"/>
  <c r="AF255" i="14" s="1"/>
  <c r="AG251" i="14" s="1"/>
  <c r="AG255" i="14" s="1"/>
  <c r="AH251" i="14" s="1"/>
  <c r="AH255" i="14" s="1"/>
  <c r="AI251" i="14" s="1"/>
  <c r="AI255" i="14" s="1"/>
  <c r="AJ251" i="14" s="1"/>
  <c r="AJ255" i="14" s="1"/>
  <c r="AK251" i="14" s="1"/>
  <c r="AK255" i="14" s="1"/>
  <c r="AL251" i="14" s="1"/>
  <c r="AL255" i="14" s="1"/>
  <c r="AM251" i="14" s="1"/>
  <c r="AM255" i="14" s="1"/>
  <c r="AN251" i="14" s="1"/>
  <c r="AN255" i="14" s="1"/>
  <c r="AO251" i="14" s="1"/>
  <c r="AO255" i="14" s="1"/>
  <c r="AP251" i="14" s="1"/>
  <c r="AP255" i="14" s="1"/>
  <c r="AQ251" i="14" s="1"/>
  <c r="AQ255" i="14" s="1"/>
  <c r="AR251" i="14" s="1"/>
  <c r="AR255" i="14" s="1"/>
  <c r="AS251" i="14" s="1"/>
  <c r="AS255" i="14" s="1"/>
  <c r="AT251" i="14" s="1"/>
  <c r="AT255" i="14" s="1"/>
  <c r="AU251" i="14" s="1"/>
  <c r="AU255" i="14" s="1"/>
  <c r="AV251" i="14" s="1"/>
  <c r="AV255" i="14" s="1"/>
  <c r="AW251" i="14" s="1"/>
  <c r="AW255" i="14" s="1"/>
  <c r="AX251" i="14" s="1"/>
  <c r="AX255" i="14" s="1"/>
  <c r="AY251" i="14" s="1"/>
  <c r="AY255" i="14" s="1"/>
  <c r="AZ251" i="14" s="1"/>
  <c r="AZ255" i="14" s="1"/>
  <c r="BA251" i="14" s="1"/>
  <c r="BA255" i="14" s="1"/>
  <c r="BB251" i="14" s="1"/>
  <c r="BB255" i="14" s="1"/>
  <c r="BC251" i="14" s="1"/>
  <c r="BC255" i="14" s="1"/>
  <c r="BD251" i="14" s="1"/>
  <c r="BD255" i="14" s="1"/>
  <c r="BE251" i="14" s="1"/>
  <c r="BE255" i="14" s="1"/>
  <c r="BF251" i="14" s="1"/>
  <c r="BF255" i="14" s="1"/>
  <c r="BG251" i="14" s="1"/>
  <c r="BG255" i="14" s="1"/>
  <c r="BH251" i="14" s="1"/>
  <c r="BH255" i="14" s="1"/>
  <c r="BI251" i="14" s="1"/>
  <c r="BI255" i="14" s="1"/>
  <c r="BJ251" i="14" s="1"/>
  <c r="BJ255" i="14" s="1"/>
  <c r="BK251" i="14" s="1"/>
  <c r="BK255" i="14" s="1"/>
  <c r="BL251" i="14" s="1"/>
  <c r="BL255" i="14" s="1"/>
  <c r="BM251" i="14" s="1"/>
  <c r="BM255" i="14" s="1"/>
  <c r="BN251" i="14" s="1"/>
  <c r="BN255" i="14" s="1"/>
  <c r="BO251" i="14" s="1"/>
  <c r="BO255" i="14" s="1"/>
  <c r="BP251" i="14" s="1"/>
  <c r="BP255" i="14" s="1"/>
  <c r="BQ251" i="14" s="1"/>
  <c r="BQ255" i="14" s="1"/>
  <c r="BR251" i="14" s="1"/>
  <c r="BR255" i="14" s="1"/>
  <c r="BS251" i="14" s="1"/>
  <c r="BS255" i="14" s="1"/>
  <c r="BT251" i="14" s="1"/>
  <c r="BT255" i="14" s="1"/>
  <c r="BU251" i="14" s="1"/>
  <c r="BU255" i="14" s="1"/>
  <c r="BV251" i="14" s="1"/>
  <c r="BV255" i="14" s="1"/>
  <c r="BW251" i="14" s="1"/>
  <c r="BW255" i="14" s="1"/>
  <c r="BX251" i="14" s="1"/>
  <c r="BX255" i="14" s="1"/>
  <c r="BY251" i="14" s="1"/>
  <c r="BY255" i="14" s="1"/>
  <c r="BZ251" i="14" s="1"/>
  <c r="BZ255" i="14" s="1"/>
  <c r="CA251" i="14" s="1"/>
  <c r="CA255" i="14" s="1"/>
  <c r="CB251" i="14" s="1"/>
  <c r="CB255" i="14" s="1"/>
  <c r="CC251" i="14" s="1"/>
  <c r="CC255" i="14" s="1"/>
  <c r="CD251" i="14" s="1"/>
  <c r="CD255" i="14" s="1"/>
  <c r="CE251" i="14" s="1"/>
  <c r="CE255" i="14" s="1"/>
  <c r="CF251" i="14" s="1"/>
  <c r="CF255" i="14" s="1"/>
  <c r="CG251" i="14" s="1"/>
  <c r="CG255" i="14" s="1"/>
  <c r="CH251" i="14" s="1"/>
  <c r="CH255" i="14" s="1"/>
  <c r="AH93" i="14"/>
  <c r="AI89" i="14" s="1"/>
  <c r="AG91" i="14"/>
  <c r="AG92" i="14" s="1"/>
  <c r="G245" i="14"/>
  <c r="H241" i="14" s="1"/>
  <c r="AS80" i="14"/>
  <c r="AT76" i="14" s="1"/>
  <c r="Q8" i="16"/>
  <c r="P12" i="16" s="1"/>
  <c r="P9" i="16" s="1"/>
  <c r="P10" i="16" s="1"/>
  <c r="AJ88" i="19"/>
  <c r="AJ89" i="19" s="1"/>
  <c r="AH42" i="19"/>
  <c r="AH43" i="19" s="1"/>
  <c r="BH393" i="8"/>
  <c r="BI347" i="8"/>
  <c r="BI350" i="8" l="1"/>
  <c r="BI349" i="8"/>
  <c r="BI351" i="8"/>
  <c r="BH395" i="8"/>
  <c r="BH397" i="8"/>
  <c r="BH396" i="8"/>
  <c r="Q73" i="19"/>
  <c r="R69" i="19" s="1"/>
  <c r="R70" i="19" s="1"/>
  <c r="O38" i="7"/>
  <c r="BM37" i="7"/>
  <c r="BM29" i="7" s="1"/>
  <c r="BM44" i="7" s="1"/>
  <c r="BK37" i="7"/>
  <c r="BK29" i="7" s="1"/>
  <c r="BP37" i="7"/>
  <c r="BP29" i="7" s="1"/>
  <c r="BP44" i="7" s="1"/>
  <c r="BH37" i="7"/>
  <c r="BH29" i="7" s="1"/>
  <c r="BL37" i="7"/>
  <c r="BL29" i="7" s="1"/>
  <c r="BL44" i="7" s="1"/>
  <c r="BS37" i="7"/>
  <c r="BS29" i="7" s="1"/>
  <c r="BS44" i="7" s="1"/>
  <c r="BG37" i="7"/>
  <c r="BG29" i="7" s="1"/>
  <c r="BJ37" i="7"/>
  <c r="BJ29" i="7" s="1"/>
  <c r="BO37" i="7"/>
  <c r="BO29" i="7" s="1"/>
  <c r="BO44" i="7" s="1"/>
  <c r="BR37" i="7"/>
  <c r="BR29" i="7" s="1"/>
  <c r="BR44" i="7" s="1"/>
  <c r="BV37" i="7"/>
  <c r="BV29" i="7" s="1"/>
  <c r="BV44" i="7" s="1"/>
  <c r="BU37" i="7"/>
  <c r="BU29" i="7" s="1"/>
  <c r="BU44" i="7" s="1"/>
  <c r="BW37" i="7"/>
  <c r="BW29" i="7" s="1"/>
  <c r="BW44" i="7" s="1"/>
  <c r="BN37" i="7"/>
  <c r="BN29" i="7" s="1"/>
  <c r="BN44" i="7" s="1"/>
  <c r="BE37" i="7"/>
  <c r="BE29" i="7" s="1"/>
  <c r="BD37" i="7"/>
  <c r="BD29" i="7" s="1"/>
  <c r="BQ37" i="7"/>
  <c r="BQ29" i="7" s="1"/>
  <c r="BQ44" i="7" s="1"/>
  <c r="BI37" i="7"/>
  <c r="BI29" i="7" s="1"/>
  <c r="BF37" i="7"/>
  <c r="BF29" i="7" s="1"/>
  <c r="BT37" i="7"/>
  <c r="BT29" i="7" s="1"/>
  <c r="BT44" i="7" s="1"/>
  <c r="U72" i="19"/>
  <c r="Q71" i="19"/>
  <c r="H299" i="14"/>
  <c r="S104" i="14"/>
  <c r="S105" i="14" s="1"/>
  <c r="T106" i="14"/>
  <c r="U102" i="14" s="1"/>
  <c r="AH91" i="14"/>
  <c r="AH92" i="14" s="1"/>
  <c r="AS78" i="14"/>
  <c r="AS79" i="14" s="1"/>
  <c r="AI93" i="14"/>
  <c r="AJ89" i="14" s="1"/>
  <c r="AT80" i="14"/>
  <c r="AU76" i="14" s="1"/>
  <c r="H245" i="14"/>
  <c r="I241" i="14" s="1"/>
  <c r="I299" i="14" s="1"/>
  <c r="P8" i="16"/>
  <c r="O12" i="16" s="1"/>
  <c r="O9" i="16" s="1"/>
  <c r="O10" i="16" s="1"/>
  <c r="AJ87" i="19"/>
  <c r="AH41" i="19"/>
  <c r="BI393" i="8"/>
  <c r="BI397" i="8" l="1"/>
  <c r="BI395" i="8"/>
  <c r="BI396" i="8"/>
  <c r="D54" i="7"/>
  <c r="E54" i="7" s="1"/>
  <c r="R73" i="19"/>
  <c r="S69" i="19" s="1"/>
  <c r="S70" i="19" s="1"/>
  <c r="Q38" i="7" s="1"/>
  <c r="P38" i="7"/>
  <c r="R71" i="19"/>
  <c r="V72" i="19"/>
  <c r="T104" i="14"/>
  <c r="T105" i="14" s="1"/>
  <c r="U106" i="14"/>
  <c r="V102" i="14" s="1"/>
  <c r="AI91" i="14"/>
  <c r="AI92" i="14" s="1"/>
  <c r="AT78" i="14"/>
  <c r="AT79" i="14" s="1"/>
  <c r="AU80" i="14"/>
  <c r="AV76" i="14" s="1"/>
  <c r="I245" i="14"/>
  <c r="J241" i="14" s="1"/>
  <c r="J299" i="14" s="1"/>
  <c r="AJ93" i="14"/>
  <c r="AK89" i="14" s="1"/>
  <c r="O8" i="16"/>
  <c r="N12" i="16" s="1"/>
  <c r="N9" i="16" s="1"/>
  <c r="N10" i="16" s="1"/>
  <c r="AI91" i="19"/>
  <c r="AJ85" i="19"/>
  <c r="AJ82" i="19" s="1"/>
  <c r="AH39" i="19"/>
  <c r="AH35" i="19" s="1"/>
  <c r="AG45" i="19"/>
  <c r="S71" i="19" l="1"/>
  <c r="S73" i="19"/>
  <c r="T69" i="19" s="1"/>
  <c r="W72" i="19"/>
  <c r="U104" i="14"/>
  <c r="U105" i="14" s="1"/>
  <c r="V106" i="14"/>
  <c r="W102" i="14" s="1"/>
  <c r="AJ91" i="14"/>
  <c r="AJ92" i="14" s="1"/>
  <c r="AU78" i="14"/>
  <c r="AU79" i="14" s="1"/>
  <c r="J245" i="14"/>
  <c r="K241" i="14" s="1"/>
  <c r="K299" i="14" s="1"/>
  <c r="AK93" i="14"/>
  <c r="AL89" i="14" s="1"/>
  <c r="AV80" i="14"/>
  <c r="AW76" i="14" s="1"/>
  <c r="AI88" i="19"/>
  <c r="AI89" i="19" s="1"/>
  <c r="AG42" i="19"/>
  <c r="AG43" i="19" s="1"/>
  <c r="N8" i="16"/>
  <c r="M12" i="16" s="1"/>
  <c r="X72" i="19" l="1"/>
  <c r="T70" i="19"/>
  <c r="V104" i="14"/>
  <c r="V105" i="14" s="1"/>
  <c r="W106" i="14"/>
  <c r="X102" i="14" s="1"/>
  <c r="AV78" i="14"/>
  <c r="AV79" i="14" s="1"/>
  <c r="AK91" i="14"/>
  <c r="AK92" i="14" s="1"/>
  <c r="AL93" i="14"/>
  <c r="AM89" i="14" s="1"/>
  <c r="AW80" i="14"/>
  <c r="AX76" i="14" s="1"/>
  <c r="K245" i="14"/>
  <c r="L241" i="14" s="1"/>
  <c r="L299" i="14" s="1"/>
  <c r="AI87" i="19"/>
  <c r="AG41" i="19"/>
  <c r="M9" i="16"/>
  <c r="M10" i="16" s="1"/>
  <c r="T73" i="19" l="1"/>
  <c r="U69" i="19" s="1"/>
  <c r="U70" i="19" s="1"/>
  <c r="R38" i="7"/>
  <c r="T71" i="19"/>
  <c r="Y72" i="19"/>
  <c r="W104" i="14"/>
  <c r="W105" i="14" s="1"/>
  <c r="X106" i="14"/>
  <c r="Y102" i="14" s="1"/>
  <c r="AL91" i="14"/>
  <c r="AL92" i="14" s="1"/>
  <c r="AW78" i="14"/>
  <c r="AW79" i="14" s="1"/>
  <c r="AX80" i="14"/>
  <c r="AY76" i="14" s="1"/>
  <c r="L245" i="14"/>
  <c r="M241" i="14" s="1"/>
  <c r="M299" i="14" s="1"/>
  <c r="AM93" i="14"/>
  <c r="AN89" i="14" s="1"/>
  <c r="M8" i="16"/>
  <c r="L12" i="16" s="1"/>
  <c r="L9" i="16" s="1"/>
  <c r="L10" i="16" s="1"/>
  <c r="AH91" i="19"/>
  <c r="AI85" i="19"/>
  <c r="AI82" i="19" s="1"/>
  <c r="AF45" i="19"/>
  <c r="AG39" i="19"/>
  <c r="AG35" i="19" s="1"/>
  <c r="U73" i="19" l="1"/>
  <c r="V69" i="19" s="1"/>
  <c r="V70" i="19" s="1"/>
  <c r="S38" i="7"/>
  <c r="Z72" i="19"/>
  <c r="U71" i="19"/>
  <c r="X104" i="14"/>
  <c r="X105" i="14" s="1"/>
  <c r="Y106" i="14"/>
  <c r="Z102" i="14" s="1"/>
  <c r="M245" i="14"/>
  <c r="N241" i="14" s="1"/>
  <c r="N299" i="14" s="1"/>
  <c r="AM91" i="14"/>
  <c r="AM92" i="14" s="1"/>
  <c r="AX78" i="14"/>
  <c r="AX79" i="14" s="1"/>
  <c r="AN93" i="14"/>
  <c r="AO89" i="14" s="1"/>
  <c r="AY80" i="14"/>
  <c r="AZ76" i="14" s="1"/>
  <c r="L8" i="16"/>
  <c r="K12" i="16" s="1"/>
  <c r="K9" i="16" s="1"/>
  <c r="K10" i="16" s="1"/>
  <c r="AH88" i="19"/>
  <c r="AH89" i="19" s="1"/>
  <c r="AF42" i="19"/>
  <c r="AF43" i="19" s="1"/>
  <c r="V73" i="19" l="1"/>
  <c r="W69" i="19" s="1"/>
  <c r="W70" i="19" s="1"/>
  <c r="T38" i="7"/>
  <c r="AA72" i="19"/>
  <c r="V71" i="19"/>
  <c r="Y104" i="14"/>
  <c r="Y105" i="14" s="1"/>
  <c r="Z106" i="14"/>
  <c r="AA102" i="14" s="1"/>
  <c r="AO93" i="14"/>
  <c r="AP89" i="14" s="1"/>
  <c r="AY78" i="14"/>
  <c r="AY79" i="14" s="1"/>
  <c r="AZ80" i="14"/>
  <c r="BA76" i="14" s="1"/>
  <c r="AN91" i="14"/>
  <c r="AN92" i="14" s="1"/>
  <c r="N245" i="14"/>
  <c r="O241" i="14" s="1"/>
  <c r="O299" i="14" s="1"/>
  <c r="K8" i="16"/>
  <c r="J12" i="16" s="1"/>
  <c r="J9" i="16" s="1"/>
  <c r="J10" i="16" s="1"/>
  <c r="AH87" i="19"/>
  <c r="AF41" i="19"/>
  <c r="W73" i="19" l="1"/>
  <c r="X69" i="19" s="1"/>
  <c r="X70" i="19" s="1"/>
  <c r="U38" i="7"/>
  <c r="W71" i="19"/>
  <c r="AB72" i="19"/>
  <c r="Z104" i="14"/>
  <c r="Z105" i="14" s="1"/>
  <c r="AA106" i="14"/>
  <c r="AB102" i="14" s="1"/>
  <c r="AZ78" i="14"/>
  <c r="AZ79" i="14" s="1"/>
  <c r="AP93" i="14"/>
  <c r="AQ89" i="14" s="1"/>
  <c r="BA80" i="14"/>
  <c r="BB76" i="14" s="1"/>
  <c r="O245" i="14"/>
  <c r="P241" i="14" s="1"/>
  <c r="P299" i="14" s="1"/>
  <c r="AO91" i="14"/>
  <c r="AO92" i="14" s="1"/>
  <c r="AH85" i="19"/>
  <c r="AH82" i="19" s="1"/>
  <c r="AG91" i="19"/>
  <c r="AE45" i="19"/>
  <c r="AF39" i="19"/>
  <c r="AF35" i="19" s="1"/>
  <c r="J8" i="16"/>
  <c r="I12" i="16" s="1"/>
  <c r="X73" i="19" l="1"/>
  <c r="Y69" i="19" s="1"/>
  <c r="Y70" i="19" s="1"/>
  <c r="V38" i="7"/>
  <c r="AC72" i="19"/>
  <c r="X71" i="19"/>
  <c r="AA104" i="14"/>
  <c r="AA105" i="14" s="1"/>
  <c r="AB106" i="14"/>
  <c r="AC102" i="14" s="1"/>
  <c r="P245" i="14"/>
  <c r="Q241" i="14" s="1"/>
  <c r="Q299" i="14" s="1"/>
  <c r="AQ93" i="14"/>
  <c r="AR89" i="14" s="1"/>
  <c r="BA78" i="14"/>
  <c r="BA79" i="14" s="1"/>
  <c r="BB80" i="14"/>
  <c r="BC76" i="14" s="1"/>
  <c r="AP91" i="14"/>
  <c r="AP92" i="14" s="1"/>
  <c r="AG88" i="19"/>
  <c r="AG89" i="19" s="1"/>
  <c r="AE42" i="19"/>
  <c r="AE43" i="19" s="1"/>
  <c r="I9" i="16"/>
  <c r="I10" i="16" s="1"/>
  <c r="Y73" i="19" l="1"/>
  <c r="Z69" i="19" s="1"/>
  <c r="Z70" i="19" s="1"/>
  <c r="W38" i="7"/>
  <c r="AD72" i="19"/>
  <c r="Y71" i="19"/>
  <c r="AB104" i="14"/>
  <c r="AB105" i="14" s="1"/>
  <c r="AC106" i="14"/>
  <c r="AD102" i="14" s="1"/>
  <c r="BB78" i="14"/>
  <c r="BB79" i="14" s="1"/>
  <c r="Q245" i="14"/>
  <c r="R241" i="14" s="1"/>
  <c r="R299" i="14" s="1"/>
  <c r="AQ91" i="14"/>
  <c r="AQ92" i="14" s="1"/>
  <c r="AR93" i="14"/>
  <c r="AS89" i="14" s="1"/>
  <c r="BC80" i="14"/>
  <c r="BD76" i="14" s="1"/>
  <c r="I8" i="16"/>
  <c r="AG87" i="19"/>
  <c r="AE41" i="19"/>
  <c r="Z73" i="19" l="1"/>
  <c r="AA69" i="19" s="1"/>
  <c r="AA70" i="19" s="1"/>
  <c r="X38" i="7"/>
  <c r="Z71" i="19"/>
  <c r="AE72" i="19"/>
  <c r="AC104" i="14"/>
  <c r="AC105" i="14" s="1"/>
  <c r="AD106" i="14"/>
  <c r="AE102" i="14" s="1"/>
  <c r="BC78" i="14"/>
  <c r="BC79" i="14" s="1"/>
  <c r="AR91" i="14"/>
  <c r="AR92" i="14" s="1"/>
  <c r="R245" i="14"/>
  <c r="S241" i="14" s="1"/>
  <c r="S299" i="14" s="1"/>
  <c r="AS93" i="14"/>
  <c r="AT89" i="14" s="1"/>
  <c r="H12" i="16"/>
  <c r="H9" i="16" s="1"/>
  <c r="H10" i="16" s="1"/>
  <c r="BD80" i="14"/>
  <c r="BE76" i="14" s="1"/>
  <c r="AG85" i="19"/>
  <c r="AG82" i="19" s="1"/>
  <c r="AF91" i="19"/>
  <c r="AD45" i="19"/>
  <c r="AE39" i="19"/>
  <c r="AE35" i="19" s="1"/>
  <c r="AA73" i="19" l="1"/>
  <c r="AB69" i="19" s="1"/>
  <c r="AB70" i="19" s="1"/>
  <c r="Y38" i="7"/>
  <c r="H8" i="16"/>
  <c r="I11" i="15" s="1"/>
  <c r="AF72" i="19"/>
  <c r="AA71" i="19"/>
  <c r="AD104" i="14"/>
  <c r="AD105" i="14" s="1"/>
  <c r="AE106" i="14"/>
  <c r="AF102" i="14" s="1"/>
  <c r="AS91" i="14"/>
  <c r="AS92" i="14" s="1"/>
  <c r="BE80" i="14"/>
  <c r="BF76" i="14" s="1"/>
  <c r="F39" i="15"/>
  <c r="G40" i="15"/>
  <c r="J25" i="15"/>
  <c r="K23" i="15"/>
  <c r="N10" i="15"/>
  <c r="O11" i="15"/>
  <c r="M40" i="15"/>
  <c r="N25" i="15"/>
  <c r="O39" i="15"/>
  <c r="O40" i="15"/>
  <c r="P40" i="15"/>
  <c r="Q40" i="15"/>
  <c r="S10" i="15"/>
  <c r="Q24" i="15"/>
  <c r="T10" i="15"/>
  <c r="R24" i="15"/>
  <c r="S25" i="15"/>
  <c r="S39" i="15"/>
  <c r="T38" i="15"/>
  <c r="T39" i="15"/>
  <c r="V9" i="15"/>
  <c r="W11" i="15"/>
  <c r="U40" i="15"/>
  <c r="V39" i="15"/>
  <c r="V25" i="15"/>
  <c r="W24" i="15"/>
  <c r="W25" i="15"/>
  <c r="Z10" i="15"/>
  <c r="X24" i="15"/>
  <c r="Y40" i="15"/>
  <c r="Y38" i="15"/>
  <c r="Y39" i="15"/>
  <c r="AB9" i="15"/>
  <c r="AB11" i="15"/>
  <c r="AA24" i="15"/>
  <c r="AC9" i="15"/>
  <c r="AB40" i="15"/>
  <c r="AB39" i="15"/>
  <c r="AD9" i="15"/>
  <c r="AC39" i="15"/>
  <c r="AE9" i="15"/>
  <c r="AF10" i="15"/>
  <c r="AD40" i="15"/>
  <c r="AG9" i="15"/>
  <c r="AE25" i="15"/>
  <c r="AH10" i="15"/>
  <c r="AF38" i="15"/>
  <c r="AG40" i="15"/>
  <c r="AG23" i="15"/>
  <c r="AI10" i="15"/>
  <c r="AG38" i="15"/>
  <c r="AJ9" i="15"/>
  <c r="AH40" i="15"/>
  <c r="AH23" i="15"/>
  <c r="AI40" i="15"/>
  <c r="AK11" i="15"/>
  <c r="AK10" i="15"/>
  <c r="AJ38" i="15"/>
  <c r="AL10" i="15"/>
  <c r="AL9" i="15"/>
  <c r="AJ24" i="15"/>
  <c r="AK25" i="15"/>
  <c r="AM9" i="15"/>
  <c r="AM11" i="15"/>
  <c r="AK40" i="15"/>
  <c r="AL39" i="15"/>
  <c r="AN10" i="15"/>
  <c r="AM40" i="15"/>
  <c r="AM25" i="15"/>
  <c r="AM39" i="15"/>
  <c r="AM38" i="15"/>
  <c r="AP9" i="15"/>
  <c r="AN38" i="15"/>
  <c r="AN40" i="15"/>
  <c r="AN23" i="15"/>
  <c r="AO38" i="15"/>
  <c r="AO23" i="15"/>
  <c r="AO24" i="15"/>
  <c r="AP24" i="15"/>
  <c r="AP38" i="15"/>
  <c r="AR11" i="15"/>
  <c r="AQ23" i="15"/>
  <c r="AS11" i="15"/>
  <c r="AQ25" i="15"/>
  <c r="AS10" i="15"/>
  <c r="AR38" i="15"/>
  <c r="AR23" i="15"/>
  <c r="AR24" i="15"/>
  <c r="AS39" i="15"/>
  <c r="AU9" i="15"/>
  <c r="AS38" i="15"/>
  <c r="AT25" i="15"/>
  <c r="AT40" i="15"/>
  <c r="AV10" i="15"/>
  <c r="AT38" i="15"/>
  <c r="AW11" i="15"/>
  <c r="AU25" i="15"/>
  <c r="AU23" i="15"/>
  <c r="AU39" i="15"/>
  <c r="AV38" i="15"/>
  <c r="AX10" i="15"/>
  <c r="AX11" i="15"/>
  <c r="AV25" i="15"/>
  <c r="AX9" i="15"/>
  <c r="AW39" i="15"/>
  <c r="AW23" i="15"/>
  <c r="AY10" i="15"/>
  <c r="AY11" i="15"/>
  <c r="AW25" i="15"/>
  <c r="AZ9" i="15"/>
  <c r="AZ10" i="15"/>
  <c r="AX24" i="15"/>
  <c r="AX38" i="15"/>
  <c r="AY24" i="15"/>
  <c r="BA11" i="15"/>
  <c r="BA9" i="15"/>
  <c r="AY38" i="15"/>
  <c r="AZ38" i="15"/>
  <c r="BB10" i="15"/>
  <c r="BB11" i="15"/>
  <c r="AZ39" i="15"/>
  <c r="BB9" i="15"/>
  <c r="BC11" i="15"/>
  <c r="BC9" i="15"/>
  <c r="BA40" i="15"/>
  <c r="BA23" i="15"/>
  <c r="BC10" i="15"/>
  <c r="BD11" i="15"/>
  <c r="BB39" i="15"/>
  <c r="BB25" i="15"/>
  <c r="BD9" i="15"/>
  <c r="BC40" i="15"/>
  <c r="BE9" i="15"/>
  <c r="BC25" i="15"/>
  <c r="BC39" i="15"/>
  <c r="BD38" i="15"/>
  <c r="BF10" i="15"/>
  <c r="BD23" i="15"/>
  <c r="BD39" i="15"/>
  <c r="BF9" i="15"/>
  <c r="BE39" i="15"/>
  <c r="BE23" i="15"/>
  <c r="BG10" i="15"/>
  <c r="BE40" i="15"/>
  <c r="BG11" i="15"/>
  <c r="BF24" i="15"/>
  <c r="BF40" i="15"/>
  <c r="BH11" i="15"/>
  <c r="BH9" i="15"/>
  <c r="BG24" i="15"/>
  <c r="BI11" i="15"/>
  <c r="BG40" i="15"/>
  <c r="BG25" i="15"/>
  <c r="BH39" i="15"/>
  <c r="BH24" i="15"/>
  <c r="BJ11" i="15"/>
  <c r="BH25" i="15"/>
  <c r="BH23" i="15"/>
  <c r="BI40" i="15"/>
  <c r="BK9" i="15"/>
  <c r="BI38" i="15"/>
  <c r="BI23" i="15"/>
  <c r="BK10" i="15"/>
  <c r="BL11" i="15"/>
  <c r="BL9" i="15"/>
  <c r="BJ24" i="15"/>
  <c r="BJ25" i="15"/>
  <c r="BK39" i="15"/>
  <c r="BM11" i="15"/>
  <c r="BK38" i="15"/>
  <c r="BK23" i="15"/>
  <c r="BL25" i="15"/>
  <c r="BN9" i="15"/>
  <c r="BL38" i="15"/>
  <c r="BN10" i="15"/>
  <c r="BL39" i="15"/>
  <c r="BM40" i="15"/>
  <c r="BM38" i="15"/>
  <c r="BM23" i="15"/>
  <c r="BM39" i="15"/>
  <c r="BO11" i="15"/>
  <c r="BN40" i="15"/>
  <c r="BN25" i="15"/>
  <c r="BO40" i="15"/>
  <c r="BO23" i="15"/>
  <c r="BO24" i="15"/>
  <c r="BO25" i="15"/>
  <c r="BD78" i="14"/>
  <c r="BD79" i="14" s="1"/>
  <c r="AT93" i="14"/>
  <c r="AU89" i="14" s="1"/>
  <c r="S245" i="14"/>
  <c r="T241" i="14" s="1"/>
  <c r="T299" i="14" s="1"/>
  <c r="AF88" i="19"/>
  <c r="AF89" i="19" s="1"/>
  <c r="AD42" i="19"/>
  <c r="AD43" i="19" s="1"/>
  <c r="R9" i="15" l="1"/>
  <c r="N39" i="15"/>
  <c r="L25" i="15"/>
  <c r="J39" i="15"/>
  <c r="J11" i="15"/>
  <c r="L38" i="15"/>
  <c r="I39" i="15"/>
  <c r="BO38" i="15"/>
  <c r="BN24" i="15"/>
  <c r="BN11" i="15"/>
  <c r="BM10" i="15"/>
  <c r="BJ23" i="15"/>
  <c r="BK11" i="15"/>
  <c r="BG23" i="15"/>
  <c r="BF39" i="15"/>
  <c r="BE38" i="15"/>
  <c r="BC23" i="15"/>
  <c r="BB23" i="15"/>
  <c r="BA25" i="15"/>
  <c r="AZ23" i="15"/>
  <c r="AY25" i="15"/>
  <c r="AY39" i="15"/>
  <c r="AX39" i="15"/>
  <c r="AX25" i="15"/>
  <c r="AW24" i="15"/>
  <c r="AW38" i="15"/>
  <c r="AV24" i="15"/>
  <c r="AV23" i="15"/>
  <c r="AU40" i="15"/>
  <c r="AU38" i="15"/>
  <c r="AW10" i="15"/>
  <c r="AV11" i="15"/>
  <c r="AS24" i="15"/>
  <c r="AS25" i="15"/>
  <c r="AR39" i="15"/>
  <c r="AT9" i="15"/>
  <c r="AQ40" i="15"/>
  <c r="AQ38" i="15"/>
  <c r="AP40" i="15"/>
  <c r="AO40" i="15"/>
  <c r="AO25" i="15"/>
  <c r="AP11" i="15"/>
  <c r="AN25" i="15"/>
  <c r="AO10" i="15"/>
  <c r="AL25" i="15"/>
  <c r="AN11" i="15"/>
  <c r="AK23" i="15"/>
  <c r="AM10" i="15"/>
  <c r="AL11" i="15"/>
  <c r="AI23" i="15"/>
  <c r="AK9" i="15"/>
  <c r="AH38" i="15"/>
  <c r="AH24" i="15"/>
  <c r="AI9" i="15"/>
  <c r="AF25" i="15"/>
  <c r="AF40" i="15"/>
  <c r="AE40" i="15"/>
  <c r="AF11" i="15"/>
  <c r="AC25" i="15"/>
  <c r="AB23" i="15"/>
  <c r="AC11" i="15"/>
  <c r="Z23" i="15"/>
  <c r="AA10" i="15"/>
  <c r="X25" i="15"/>
  <c r="X38" i="15"/>
  <c r="W23" i="15"/>
  <c r="X11" i="15"/>
  <c r="U23" i="15"/>
  <c r="V11" i="15"/>
  <c r="S23" i="15"/>
  <c r="R39" i="15"/>
  <c r="Q39" i="15"/>
  <c r="P24" i="15"/>
  <c r="P25" i="15"/>
  <c r="O23" i="15"/>
  <c r="P11" i="15"/>
  <c r="M23" i="15"/>
  <c r="L24" i="15"/>
  <c r="K38" i="15"/>
  <c r="L11" i="15"/>
  <c r="F23" i="15"/>
  <c r="E10" i="15"/>
  <c r="I9" i="15"/>
  <c r="H11" i="15"/>
  <c r="G11" i="15"/>
  <c r="K9" i="15"/>
  <c r="L9" i="15"/>
  <c r="K25" i="15"/>
  <c r="K39" i="15"/>
  <c r="N11" i="15"/>
  <c r="N9" i="15"/>
  <c r="O9" i="15"/>
  <c r="M39" i="15"/>
  <c r="N38" i="15"/>
  <c r="N24" i="15"/>
  <c r="P10" i="15"/>
  <c r="O24" i="15"/>
  <c r="Q9" i="15"/>
  <c r="P38" i="15"/>
  <c r="R11" i="15"/>
  <c r="Q25" i="15"/>
  <c r="Q23" i="15"/>
  <c r="R40" i="15"/>
  <c r="R23" i="15"/>
  <c r="T9" i="15"/>
  <c r="U10" i="15"/>
  <c r="S24" i="15"/>
  <c r="T40" i="15"/>
  <c r="T24" i="15"/>
  <c r="W9" i="15"/>
  <c r="U39" i="15"/>
  <c r="V38" i="15"/>
  <c r="V24" i="15"/>
  <c r="X10" i="15"/>
  <c r="Y11" i="15"/>
  <c r="Y10" i="15"/>
  <c r="X23" i="15"/>
  <c r="X40" i="15"/>
  <c r="Y25" i="15"/>
  <c r="AA11" i="15"/>
  <c r="Z40" i="15"/>
  <c r="Z39" i="15"/>
  <c r="Z24" i="15"/>
  <c r="AA40" i="15"/>
  <c r="AA38" i="15"/>
  <c r="AD11" i="15"/>
  <c r="AB24" i="15"/>
  <c r="AC23" i="15"/>
  <c r="AC24" i="15"/>
  <c r="AD38" i="15"/>
  <c r="AD39" i="15"/>
  <c r="AF9" i="15"/>
  <c r="AE38" i="15"/>
  <c r="AE24" i="15"/>
  <c r="AH11" i="15"/>
  <c r="AF39" i="15"/>
  <c r="AG24" i="15"/>
  <c r="AG39" i="15"/>
  <c r="AH39" i="15"/>
  <c r="AH25" i="15"/>
  <c r="AJ11" i="15"/>
  <c r="AI39" i="15"/>
  <c r="AI38" i="15"/>
  <c r="AJ40" i="15"/>
  <c r="AJ39" i="15"/>
  <c r="AK39" i="15"/>
  <c r="AK38" i="15"/>
  <c r="AL38" i="15"/>
  <c r="AL24" i="15"/>
  <c r="AN9" i="15"/>
  <c r="AM24" i="15"/>
  <c r="AM23" i="15"/>
  <c r="AN39" i="15"/>
  <c r="AN24" i="15"/>
  <c r="AQ11" i="15"/>
  <c r="AQ10" i="15"/>
  <c r="AP39" i="15"/>
  <c r="AP25" i="15"/>
  <c r="AP23" i="15"/>
  <c r="AQ39" i="15"/>
  <c r="AS9" i="15"/>
  <c r="AR25" i="15"/>
  <c r="AT11" i="15"/>
  <c r="AU10" i="15"/>
  <c r="AU11" i="15"/>
  <c r="AT39" i="15"/>
  <c r="AV9" i="15"/>
  <c r="E23" i="15"/>
  <c r="E26" i="15" s="1"/>
  <c r="F22" i="15" s="1"/>
  <c r="F26" i="15" s="1"/>
  <c r="G22" i="15" s="1"/>
  <c r="G10" i="15"/>
  <c r="E11" i="15"/>
  <c r="F15" i="15" s="1"/>
  <c r="K10" i="15"/>
  <c r="J23" i="15"/>
  <c r="J40" i="15"/>
  <c r="M9" i="15"/>
  <c r="M11" i="15"/>
  <c r="L39" i="15"/>
  <c r="L40" i="15"/>
  <c r="M38" i="15"/>
  <c r="M24" i="15"/>
  <c r="N23" i="15"/>
  <c r="N40" i="15"/>
  <c r="O38" i="15"/>
  <c r="Q11" i="15"/>
  <c r="Q10" i="15"/>
  <c r="R10" i="15"/>
  <c r="P39" i="15"/>
  <c r="S9" i="15"/>
  <c r="S11" i="15"/>
  <c r="R25" i="15"/>
  <c r="T11" i="15"/>
  <c r="S40" i="15"/>
  <c r="S38" i="15"/>
  <c r="U11" i="15"/>
  <c r="T23" i="15"/>
  <c r="T25" i="15"/>
  <c r="U38" i="15"/>
  <c r="U24" i="15"/>
  <c r="V23" i="15"/>
  <c r="V40" i="15"/>
  <c r="W38" i="15"/>
  <c r="W40" i="15"/>
  <c r="W39" i="15"/>
  <c r="Z11" i="15"/>
  <c r="X39" i="15"/>
  <c r="AA9" i="15"/>
  <c r="Y24" i="15"/>
  <c r="Z25" i="15"/>
  <c r="Z38" i="15"/>
  <c r="AA39" i="15"/>
  <c r="AA25" i="15"/>
  <c r="AC10" i="15"/>
  <c r="AB38" i="15"/>
  <c r="AB25" i="15"/>
  <c r="AE11" i="15"/>
  <c r="AC40" i="15"/>
  <c r="AD23" i="15"/>
  <c r="AD24" i="15"/>
  <c r="AG10" i="15"/>
  <c r="AE23" i="15"/>
  <c r="AG11" i="15"/>
  <c r="AH9" i="15"/>
  <c r="AF24" i="15"/>
  <c r="BN23" i="15"/>
  <c r="BO10" i="15"/>
  <c r="BO9" i="15"/>
  <c r="BL24" i="15"/>
  <c r="BK25" i="15"/>
  <c r="BM9" i="15"/>
  <c r="BJ40" i="15"/>
  <c r="BI25" i="15"/>
  <c r="BJ10" i="15"/>
  <c r="BH38" i="15"/>
  <c r="BI10" i="15"/>
  <c r="BG39" i="15"/>
  <c r="BF23" i="15"/>
  <c r="BE25" i="15"/>
  <c r="BD25" i="15"/>
  <c r="BD40" i="15"/>
  <c r="BE11" i="15"/>
  <c r="BE10" i="15"/>
  <c r="BB40" i="15"/>
  <c r="BA38" i="15"/>
  <c r="AZ25" i="15"/>
  <c r="BA10" i="15"/>
  <c r="BO39" i="15"/>
  <c r="BN38" i="15"/>
  <c r="BN39" i="15"/>
  <c r="BM25" i="15"/>
  <c r="BM24" i="15"/>
  <c r="BL40" i="15"/>
  <c r="BL23" i="15"/>
  <c r="BK24" i="15"/>
  <c r="BK40" i="15"/>
  <c r="BJ38" i="15"/>
  <c r="BL10" i="15"/>
  <c r="BJ39" i="15"/>
  <c r="BI39" i="15"/>
  <c r="BI24" i="15"/>
  <c r="BJ9" i="15"/>
  <c r="BH40" i="15"/>
  <c r="BI9" i="15"/>
  <c r="BG38" i="15"/>
  <c r="BF25" i="15"/>
  <c r="BF38" i="15"/>
  <c r="BH10" i="15"/>
  <c r="BE24" i="15"/>
  <c r="BG9" i="15"/>
  <c r="BD24" i="15"/>
  <c r="BF11" i="15"/>
  <c r="BC24" i="15"/>
  <c r="BC38" i="15"/>
  <c r="BD10" i="15"/>
  <c r="BB24" i="15"/>
  <c r="BB38" i="15"/>
  <c r="BA24" i="15"/>
  <c r="BA39" i="15"/>
  <c r="AZ24" i="15"/>
  <c r="AZ40" i="15"/>
  <c r="AY23" i="15"/>
  <c r="AY40" i="15"/>
  <c r="AX23" i="15"/>
  <c r="AZ11" i="15"/>
  <c r="AX40" i="15"/>
  <c r="AW40" i="15"/>
  <c r="AY9" i="15"/>
  <c r="AV39" i="15"/>
  <c r="AV40" i="15"/>
  <c r="AU24" i="15"/>
  <c r="AW9" i="15"/>
  <c r="AT23" i="15"/>
  <c r="AT24" i="15"/>
  <c r="AS23" i="15"/>
  <c r="AS40" i="15"/>
  <c r="AT10" i="15"/>
  <c r="AR40" i="15"/>
  <c r="AQ24" i="15"/>
  <c r="AR10" i="15"/>
  <c r="AR9" i="15"/>
  <c r="AO39" i="15"/>
  <c r="AQ9" i="15"/>
  <c r="AP10" i="15"/>
  <c r="AO11" i="15"/>
  <c r="AO9" i="15"/>
  <c r="AL40" i="15"/>
  <c r="AL23" i="15"/>
  <c r="AK24" i="15"/>
  <c r="AJ25" i="15"/>
  <c r="AJ23" i="15"/>
  <c r="AI24" i="15"/>
  <c r="AI25" i="15"/>
  <c r="AJ10" i="15"/>
  <c r="AI11" i="15"/>
  <c r="AG25" i="15"/>
  <c r="AF23" i="15"/>
  <c r="AE39" i="15"/>
  <c r="AD25" i="15"/>
  <c r="AE10" i="15"/>
  <c r="AC38" i="15"/>
  <c r="AD10" i="15"/>
  <c r="AA23" i="15"/>
  <c r="AB10" i="15"/>
  <c r="Y23" i="15"/>
  <c r="Z9" i="15"/>
  <c r="Y9" i="15"/>
  <c r="X9" i="15"/>
  <c r="W10" i="15"/>
  <c r="U25" i="15"/>
  <c r="V10" i="15"/>
  <c r="U9" i="15"/>
  <c r="R38" i="15"/>
  <c r="Q38" i="15"/>
  <c r="P23" i="15"/>
  <c r="O25" i="15"/>
  <c r="P9" i="15"/>
  <c r="O10" i="15"/>
  <c r="M25" i="15"/>
  <c r="L23" i="15"/>
  <c r="K40" i="15"/>
  <c r="I25" i="15"/>
  <c r="I10" i="15"/>
  <c r="K11" i="15"/>
  <c r="H10" i="15"/>
  <c r="H9" i="15"/>
  <c r="H23" i="15"/>
  <c r="E39" i="15"/>
  <c r="G39" i="15"/>
  <c r="F24" i="15"/>
  <c r="I40" i="15"/>
  <c r="I38" i="15"/>
  <c r="E25" i="15"/>
  <c r="F29" i="15" s="1"/>
  <c r="F34" i="4" s="1"/>
  <c r="F11" i="15"/>
  <c r="H38" i="15"/>
  <c r="F10" i="15"/>
  <c r="E40" i="15"/>
  <c r="F44" i="15" s="1"/>
  <c r="E38" i="15"/>
  <c r="E41" i="15" s="1"/>
  <c r="F37" i="15" s="1"/>
  <c r="H24" i="15"/>
  <c r="E24" i="15"/>
  <c r="H40" i="15"/>
  <c r="H39" i="15"/>
  <c r="H25" i="15"/>
  <c r="G38" i="15"/>
  <c r="G25" i="15"/>
  <c r="G24" i="15"/>
  <c r="K24" i="15"/>
  <c r="M10" i="15"/>
  <c r="L10" i="15"/>
  <c r="J24" i="15"/>
  <c r="J38" i="15"/>
  <c r="I24" i="15"/>
  <c r="I23" i="15"/>
  <c r="F38" i="15"/>
  <c r="G23" i="15"/>
  <c r="F40" i="15"/>
  <c r="E9" i="15"/>
  <c r="E12" i="15" s="1"/>
  <c r="F8" i="15" s="1"/>
  <c r="J10" i="15"/>
  <c r="J9" i="15"/>
  <c r="G9" i="15"/>
  <c r="F9" i="15"/>
  <c r="F25" i="15"/>
  <c r="AB73" i="19"/>
  <c r="AC69" i="19" s="1"/>
  <c r="AC70" i="19" s="1"/>
  <c r="Z38" i="7"/>
  <c r="L533" i="8"/>
  <c r="AB533" i="8"/>
  <c r="AR533" i="8"/>
  <c r="BH533" i="8"/>
  <c r="S534" i="8"/>
  <c r="AI534" i="8"/>
  <c r="AY534" i="8"/>
  <c r="K535" i="8"/>
  <c r="AA535" i="8"/>
  <c r="AQ535" i="8"/>
  <c r="BG535" i="8"/>
  <c r="M533" i="8"/>
  <c r="AC533" i="8"/>
  <c r="AS533" i="8"/>
  <c r="BI533" i="8"/>
  <c r="T534" i="8"/>
  <c r="AJ534" i="8"/>
  <c r="AZ534" i="8"/>
  <c r="L535" i="8"/>
  <c r="AB535" i="8"/>
  <c r="AR535" i="8"/>
  <c r="BH535" i="8"/>
  <c r="N533" i="8"/>
  <c r="AD533" i="8"/>
  <c r="AT533" i="8"/>
  <c r="E534" i="8"/>
  <c r="U534" i="8"/>
  <c r="AK534" i="8"/>
  <c r="BB534" i="8"/>
  <c r="M535" i="8"/>
  <c r="AC535" i="8"/>
  <c r="AS535" i="8"/>
  <c r="BI535" i="8"/>
  <c r="BC533" i="8"/>
  <c r="F535" i="8"/>
  <c r="K533" i="8"/>
  <c r="R534" i="8"/>
  <c r="Z535" i="8"/>
  <c r="AE533" i="8"/>
  <c r="AL534" i="8"/>
  <c r="AT535" i="8"/>
  <c r="AH535" i="8"/>
  <c r="AY533" i="8"/>
  <c r="P533" i="8"/>
  <c r="AF533" i="8"/>
  <c r="AV533" i="8"/>
  <c r="G534" i="8"/>
  <c r="W534" i="8"/>
  <c r="AM534" i="8"/>
  <c r="BD534" i="8"/>
  <c r="O535" i="8"/>
  <c r="AE535" i="8"/>
  <c r="AU535" i="8"/>
  <c r="D534" i="8"/>
  <c r="D522" i="8" s="1"/>
  <c r="Q533" i="8"/>
  <c r="AG533" i="8"/>
  <c r="AW533" i="8"/>
  <c r="H534" i="8"/>
  <c r="X534" i="8"/>
  <c r="AN534" i="8"/>
  <c r="BE534" i="8"/>
  <c r="P535" i="8"/>
  <c r="AF535" i="8"/>
  <c r="AV535" i="8"/>
  <c r="D533" i="8"/>
  <c r="D521" i="8" s="1"/>
  <c r="R533" i="8"/>
  <c r="AH533" i="8"/>
  <c r="AX533" i="8"/>
  <c r="I534" i="8"/>
  <c r="Y534" i="8"/>
  <c r="AO534" i="8"/>
  <c r="BF534" i="8"/>
  <c r="Q535" i="8"/>
  <c r="AG535" i="8"/>
  <c r="AW535" i="8"/>
  <c r="G533" i="8"/>
  <c r="N534" i="8"/>
  <c r="V535" i="8"/>
  <c r="AA533" i="8"/>
  <c r="AH534" i="8"/>
  <c r="AP535" i="8"/>
  <c r="AU533" i="8"/>
  <c r="BC534" i="8"/>
  <c r="D535" i="8"/>
  <c r="D523" i="8" s="1"/>
  <c r="AI533" i="8"/>
  <c r="BG534" i="8"/>
  <c r="BA534" i="8"/>
  <c r="T533" i="8"/>
  <c r="AJ533" i="8"/>
  <c r="AZ533" i="8"/>
  <c r="K534" i="8"/>
  <c r="AA534" i="8"/>
  <c r="AQ534" i="8"/>
  <c r="BH534" i="8"/>
  <c r="S535" i="8"/>
  <c r="AI535" i="8"/>
  <c r="AY535" i="8"/>
  <c r="E533" i="8"/>
  <c r="U533" i="8"/>
  <c r="AK533" i="8"/>
  <c r="BA533" i="8"/>
  <c r="L534" i="8"/>
  <c r="AB534" i="8"/>
  <c r="AR534" i="8"/>
  <c r="BI534" i="8"/>
  <c r="T535" i="8"/>
  <c r="AJ535" i="8"/>
  <c r="AZ535" i="8"/>
  <c r="F533" i="8"/>
  <c r="V533" i="8"/>
  <c r="AL533" i="8"/>
  <c r="BB533" i="8"/>
  <c r="M534" i="8"/>
  <c r="AC534" i="8"/>
  <c r="AS534" i="8"/>
  <c r="E535" i="8"/>
  <c r="U535" i="8"/>
  <c r="AK535" i="8"/>
  <c r="BA535" i="8"/>
  <c r="W533" i="8"/>
  <c r="AD534" i="8"/>
  <c r="AL535" i="8"/>
  <c r="AQ533" i="8"/>
  <c r="AX534" i="8"/>
  <c r="BF535" i="8"/>
  <c r="F534" i="8"/>
  <c r="N535" i="8"/>
  <c r="S533" i="8"/>
  <c r="AP534" i="8"/>
  <c r="J534" i="8"/>
  <c r="BD533" i="8"/>
  <c r="G535" i="8"/>
  <c r="I533" i="8"/>
  <c r="P534" i="8"/>
  <c r="X535" i="8"/>
  <c r="Z533" i="8"/>
  <c r="AG534" i="8"/>
  <c r="AO535" i="8"/>
  <c r="BB535" i="8"/>
  <c r="V534" i="8"/>
  <c r="R535" i="8"/>
  <c r="H533" i="8"/>
  <c r="O534" i="8"/>
  <c r="W535" i="8"/>
  <c r="Y533" i="8"/>
  <c r="AF534" i="8"/>
  <c r="AN535" i="8"/>
  <c r="AP533" i="8"/>
  <c r="AW534" i="8"/>
  <c r="BE535" i="8"/>
  <c r="BG533" i="8"/>
  <c r="AD535" i="8"/>
  <c r="X533" i="8"/>
  <c r="AE534" i="8"/>
  <c r="AM535" i="8"/>
  <c r="AO533" i="8"/>
  <c r="AV534" i="8"/>
  <c r="BD535" i="8"/>
  <c r="BF533" i="8"/>
  <c r="I535" i="8"/>
  <c r="AM533" i="8"/>
  <c r="J535" i="8"/>
  <c r="Z534" i="8"/>
  <c r="BE533" i="8"/>
  <c r="Y535" i="8"/>
  <c r="AN533" i="8"/>
  <c r="H535" i="8"/>
  <c r="AT534" i="8"/>
  <c r="AU534" i="8"/>
  <c r="J533" i="8"/>
  <c r="O533" i="8"/>
  <c r="BC535" i="8"/>
  <c r="Q534" i="8"/>
  <c r="AX535" i="8"/>
  <c r="AG72" i="19"/>
  <c r="AB71" i="19"/>
  <c r="AE104" i="14"/>
  <c r="AE105" i="14" s="1"/>
  <c r="BE78" i="14"/>
  <c r="BE79" i="14" s="1"/>
  <c r="F30" i="15"/>
  <c r="AF106" i="14"/>
  <c r="AG102" i="14" s="1"/>
  <c r="AT91" i="14"/>
  <c r="AT92" i="14" s="1"/>
  <c r="T245" i="14"/>
  <c r="U241" i="14" s="1"/>
  <c r="U299" i="14" s="1"/>
  <c r="AU93" i="14"/>
  <c r="AV89" i="14" s="1"/>
  <c r="BF80" i="14"/>
  <c r="BG76" i="14" s="1"/>
  <c r="AF87" i="19"/>
  <c r="AD41" i="19"/>
  <c r="F41" i="15" l="1"/>
  <c r="G37" i="15" s="1"/>
  <c r="G41" i="15" s="1"/>
  <c r="H37" i="15" s="1"/>
  <c r="H41" i="15" s="1"/>
  <c r="I37" i="15" s="1"/>
  <c r="I41" i="15" s="1"/>
  <c r="J37" i="15" s="1"/>
  <c r="J41" i="15" s="1"/>
  <c r="K37" i="15" s="1"/>
  <c r="K41" i="15" s="1"/>
  <c r="L37" i="15" s="1"/>
  <c r="L41" i="15" s="1"/>
  <c r="M37" i="15" s="1"/>
  <c r="M41" i="15" s="1"/>
  <c r="N37" i="15" s="1"/>
  <c r="N41" i="15" s="1"/>
  <c r="O37" i="15" s="1"/>
  <c r="O41" i="15" s="1"/>
  <c r="P37" i="15" s="1"/>
  <c r="P41" i="15" s="1"/>
  <c r="Q37" i="15" s="1"/>
  <c r="Q41" i="15" s="1"/>
  <c r="R37" i="15" s="1"/>
  <c r="R41" i="15" s="1"/>
  <c r="S37" i="15" s="1"/>
  <c r="S41" i="15" s="1"/>
  <c r="T37" i="15" s="1"/>
  <c r="T41" i="15" s="1"/>
  <c r="U37" i="15" s="1"/>
  <c r="U41" i="15" s="1"/>
  <c r="V37" i="15" s="1"/>
  <c r="V41" i="15" s="1"/>
  <c r="W37" i="15" s="1"/>
  <c r="W41" i="15" s="1"/>
  <c r="X37" i="15" s="1"/>
  <c r="X41" i="15" s="1"/>
  <c r="Y37" i="15" s="1"/>
  <c r="Y41" i="15" s="1"/>
  <c r="Z37" i="15" s="1"/>
  <c r="Z41" i="15" s="1"/>
  <c r="AA37" i="15" s="1"/>
  <c r="AA41" i="15" s="1"/>
  <c r="AB37" i="15" s="1"/>
  <c r="AB41" i="15" s="1"/>
  <c r="AC37" i="15" s="1"/>
  <c r="AC41" i="15" s="1"/>
  <c r="AD37" i="15" s="1"/>
  <c r="AD41" i="15" s="1"/>
  <c r="AE37" i="15" s="1"/>
  <c r="AE41" i="15" s="1"/>
  <c r="AF37" i="15" s="1"/>
  <c r="AF41" i="15" s="1"/>
  <c r="AG37" i="15" s="1"/>
  <c r="AG41" i="15" s="1"/>
  <c r="AH37" i="15" s="1"/>
  <c r="AH41" i="15" s="1"/>
  <c r="AI37" i="15" s="1"/>
  <c r="AI41" i="15" s="1"/>
  <c r="AJ37" i="15" s="1"/>
  <c r="AJ41" i="15" s="1"/>
  <c r="AK37" i="15" s="1"/>
  <c r="AK41" i="15" s="1"/>
  <c r="AL37" i="15" s="1"/>
  <c r="AL41" i="15" s="1"/>
  <c r="AM37" i="15" s="1"/>
  <c r="AM41" i="15" s="1"/>
  <c r="AN37" i="15" s="1"/>
  <c r="AN41" i="15" s="1"/>
  <c r="AO37" i="15" s="1"/>
  <c r="AO41" i="15" s="1"/>
  <c r="AP37" i="15" s="1"/>
  <c r="AP41" i="15" s="1"/>
  <c r="AQ37" i="15" s="1"/>
  <c r="AQ41" i="15" s="1"/>
  <c r="AR37" i="15" s="1"/>
  <c r="AR41" i="15" s="1"/>
  <c r="AS37" i="15" s="1"/>
  <c r="AS41" i="15" s="1"/>
  <c r="AT37" i="15" s="1"/>
  <c r="AT41" i="15" s="1"/>
  <c r="AU37" i="15" s="1"/>
  <c r="AU41" i="15" s="1"/>
  <c r="AV37" i="15" s="1"/>
  <c r="AV41" i="15" s="1"/>
  <c r="AW37" i="15" s="1"/>
  <c r="AW41" i="15" s="1"/>
  <c r="AX37" i="15" s="1"/>
  <c r="AX41" i="15" s="1"/>
  <c r="AY37" i="15" s="1"/>
  <c r="AY41" i="15" s="1"/>
  <c r="AZ37" i="15" s="1"/>
  <c r="AZ41" i="15" s="1"/>
  <c r="BA37" i="15" s="1"/>
  <c r="BA41" i="15" s="1"/>
  <c r="BB37" i="15" s="1"/>
  <c r="BB41" i="15" s="1"/>
  <c r="BC37" i="15" s="1"/>
  <c r="BC41" i="15" s="1"/>
  <c r="BD37" i="15" s="1"/>
  <c r="BD41" i="15" s="1"/>
  <c r="BE37" i="15" s="1"/>
  <c r="BE41" i="15" s="1"/>
  <c r="BF37" i="15" s="1"/>
  <c r="BF41" i="15" s="1"/>
  <c r="BG37" i="15" s="1"/>
  <c r="BG41" i="15" s="1"/>
  <c r="BH37" i="15" s="1"/>
  <c r="BH41" i="15" s="1"/>
  <c r="BI37" i="15" s="1"/>
  <c r="BI41" i="15" s="1"/>
  <c r="BJ37" i="15" s="1"/>
  <c r="BJ41" i="15" s="1"/>
  <c r="BK37" i="15" s="1"/>
  <c r="BK41" i="15" s="1"/>
  <c r="BL37" i="15" s="1"/>
  <c r="BL41" i="15" s="1"/>
  <c r="BM37" i="15" s="1"/>
  <c r="BM41" i="15" s="1"/>
  <c r="BN37" i="15" s="1"/>
  <c r="BN41" i="15" s="1"/>
  <c r="BO37" i="15" s="1"/>
  <c r="BO41" i="15" s="1"/>
  <c r="G34" i="4"/>
  <c r="G26" i="15"/>
  <c r="H22" i="15" s="1"/>
  <c r="H26" i="15" s="1"/>
  <c r="I22" i="15" s="1"/>
  <c r="I26" i="15" s="1"/>
  <c r="J22" i="15" s="1"/>
  <c r="J26" i="15" s="1"/>
  <c r="K22" i="15" s="1"/>
  <c r="K26" i="15" s="1"/>
  <c r="L22" i="15" s="1"/>
  <c r="L26" i="15" s="1"/>
  <c r="M22" i="15" s="1"/>
  <c r="M26" i="15" s="1"/>
  <c r="N22" i="15" s="1"/>
  <c r="N26" i="15" s="1"/>
  <c r="O22" i="15" s="1"/>
  <c r="O26" i="15" s="1"/>
  <c r="P22" i="15" s="1"/>
  <c r="P26" i="15" s="1"/>
  <c r="Q22" i="15" s="1"/>
  <c r="Q26" i="15" s="1"/>
  <c r="R22" i="15" s="1"/>
  <c r="R26" i="15" s="1"/>
  <c r="S22" i="15" s="1"/>
  <c r="S26" i="15" s="1"/>
  <c r="T22" i="15" s="1"/>
  <c r="T26" i="15" s="1"/>
  <c r="U22" i="15" s="1"/>
  <c r="U26" i="15" s="1"/>
  <c r="V22" i="15" s="1"/>
  <c r="V26" i="15" s="1"/>
  <c r="W22" i="15" s="1"/>
  <c r="W26" i="15" s="1"/>
  <c r="X22" i="15" s="1"/>
  <c r="X26" i="15" s="1"/>
  <c r="Y22" i="15" s="1"/>
  <c r="Y26" i="15" s="1"/>
  <c r="Z22" i="15" s="1"/>
  <c r="Z26" i="15" s="1"/>
  <c r="AA22" i="15" s="1"/>
  <c r="AA26" i="15" s="1"/>
  <c r="AB22" i="15" s="1"/>
  <c r="AB26" i="15" s="1"/>
  <c r="AC22" i="15" s="1"/>
  <c r="AC26" i="15" s="1"/>
  <c r="AD22" i="15" s="1"/>
  <c r="AD26" i="15" s="1"/>
  <c r="AE22" i="15" s="1"/>
  <c r="AE26" i="15" s="1"/>
  <c r="AF22" i="15" s="1"/>
  <c r="AF26" i="15" s="1"/>
  <c r="AG22" i="15" s="1"/>
  <c r="AG26" i="15" s="1"/>
  <c r="AH22" i="15" s="1"/>
  <c r="AH26" i="15" s="1"/>
  <c r="AI22" i="15" s="1"/>
  <c r="AI26" i="15" s="1"/>
  <c r="AJ22" i="15" s="1"/>
  <c r="AJ26" i="15" s="1"/>
  <c r="AK22" i="15" s="1"/>
  <c r="AK26" i="15" s="1"/>
  <c r="AL22" i="15" s="1"/>
  <c r="AL26" i="15" s="1"/>
  <c r="AM22" i="15" s="1"/>
  <c r="AM26" i="15" s="1"/>
  <c r="AN22" i="15" s="1"/>
  <c r="AN26" i="15" s="1"/>
  <c r="AO22" i="15" s="1"/>
  <c r="AO26" i="15" s="1"/>
  <c r="AP22" i="15" s="1"/>
  <c r="AP26" i="15" s="1"/>
  <c r="AQ22" i="15" s="1"/>
  <c r="AQ26" i="15" s="1"/>
  <c r="AR22" i="15" s="1"/>
  <c r="AR26" i="15" s="1"/>
  <c r="AS22" i="15" s="1"/>
  <c r="AS26" i="15" s="1"/>
  <c r="AT22" i="15" s="1"/>
  <c r="AT26" i="15" s="1"/>
  <c r="AU22" i="15" s="1"/>
  <c r="AU26" i="15" s="1"/>
  <c r="AV22" i="15" s="1"/>
  <c r="AV26" i="15" s="1"/>
  <c r="AW22" i="15" s="1"/>
  <c r="AW26" i="15" s="1"/>
  <c r="AX22" i="15" s="1"/>
  <c r="AX26" i="15" s="1"/>
  <c r="AY22" i="15" s="1"/>
  <c r="AY26" i="15" s="1"/>
  <c r="AZ22" i="15" s="1"/>
  <c r="AZ26" i="15" s="1"/>
  <c r="BA22" i="15" s="1"/>
  <c r="BA26" i="15" s="1"/>
  <c r="BB22" i="15" s="1"/>
  <c r="BB26" i="15" s="1"/>
  <c r="BC22" i="15" s="1"/>
  <c r="BC26" i="15" s="1"/>
  <c r="BD22" i="15" s="1"/>
  <c r="BD26" i="15" s="1"/>
  <c r="BE22" i="15" s="1"/>
  <c r="BE26" i="15" s="1"/>
  <c r="BF22" i="15" s="1"/>
  <c r="BF26" i="15" s="1"/>
  <c r="BG22" i="15" s="1"/>
  <c r="BG26" i="15" s="1"/>
  <c r="BH22" i="15" s="1"/>
  <c r="BH26" i="15" s="1"/>
  <c r="BI22" i="15" s="1"/>
  <c r="BI26" i="15" s="1"/>
  <c r="BJ22" i="15" s="1"/>
  <c r="BJ26" i="15" s="1"/>
  <c r="BK22" i="15" s="1"/>
  <c r="BK26" i="15" s="1"/>
  <c r="BL22" i="15" s="1"/>
  <c r="BL26" i="15" s="1"/>
  <c r="BM22" i="15" s="1"/>
  <c r="BM26" i="15" s="1"/>
  <c r="BN22" i="15" s="1"/>
  <c r="BN26" i="15" s="1"/>
  <c r="BO22" i="15" s="1"/>
  <c r="BO26" i="15" s="1"/>
  <c r="F12" i="15"/>
  <c r="G8" i="15" s="1"/>
  <c r="G12" i="15" s="1"/>
  <c r="H8" i="15" s="1"/>
  <c r="H12" i="15" s="1"/>
  <c r="I8" i="15" s="1"/>
  <c r="I12" i="15" s="1"/>
  <c r="J8" i="15" s="1"/>
  <c r="J12" i="15" s="1"/>
  <c r="K8" i="15" s="1"/>
  <c r="K12" i="15" s="1"/>
  <c r="L8" i="15" s="1"/>
  <c r="L12" i="15" s="1"/>
  <c r="M8" i="15" s="1"/>
  <c r="M12" i="15" s="1"/>
  <c r="N8" i="15" s="1"/>
  <c r="N12" i="15" s="1"/>
  <c r="O8" i="15" s="1"/>
  <c r="O12" i="15" s="1"/>
  <c r="P8" i="15" s="1"/>
  <c r="P12" i="15" s="1"/>
  <c r="Q8" i="15" s="1"/>
  <c r="Q12" i="15" s="1"/>
  <c r="R8" i="15" s="1"/>
  <c r="R12" i="15" s="1"/>
  <c r="S8" i="15" s="1"/>
  <c r="S12" i="15" s="1"/>
  <c r="T8" i="15" s="1"/>
  <c r="T12" i="15" s="1"/>
  <c r="U8" i="15" s="1"/>
  <c r="U12" i="15" s="1"/>
  <c r="V8" i="15" s="1"/>
  <c r="V12" i="15" s="1"/>
  <c r="W8" i="15" s="1"/>
  <c r="W12" i="15" s="1"/>
  <c r="X8" i="15" s="1"/>
  <c r="X12" i="15" s="1"/>
  <c r="Y8" i="15" s="1"/>
  <c r="Y12" i="15" s="1"/>
  <c r="Z8" i="15" s="1"/>
  <c r="Z12" i="15" s="1"/>
  <c r="AA8" i="15" s="1"/>
  <c r="AA12" i="15" s="1"/>
  <c r="AB8" i="15" s="1"/>
  <c r="AB12" i="15" s="1"/>
  <c r="AC8" i="15" s="1"/>
  <c r="AC12" i="15" s="1"/>
  <c r="AD8" i="15" s="1"/>
  <c r="AD12" i="15" s="1"/>
  <c r="AE8" i="15" s="1"/>
  <c r="AE12" i="15" s="1"/>
  <c r="AF8" i="15" s="1"/>
  <c r="AF12" i="15" s="1"/>
  <c r="AG8" i="15" s="1"/>
  <c r="AG12" i="15" s="1"/>
  <c r="AH8" i="15" s="1"/>
  <c r="AH12" i="15" s="1"/>
  <c r="AI8" i="15" s="1"/>
  <c r="AI12" i="15" s="1"/>
  <c r="AJ8" i="15" s="1"/>
  <c r="AJ12" i="15" s="1"/>
  <c r="AK8" i="15" s="1"/>
  <c r="AK12" i="15" s="1"/>
  <c r="AL8" i="15" s="1"/>
  <c r="AL12" i="15" s="1"/>
  <c r="AM8" i="15" s="1"/>
  <c r="AM12" i="15" s="1"/>
  <c r="AN8" i="15" s="1"/>
  <c r="AN12" i="15" s="1"/>
  <c r="AO8" i="15" s="1"/>
  <c r="AO12" i="15" s="1"/>
  <c r="AP8" i="15" s="1"/>
  <c r="AP12" i="15" s="1"/>
  <c r="AQ8" i="15" s="1"/>
  <c r="AQ12" i="15" s="1"/>
  <c r="AR8" i="15" s="1"/>
  <c r="AR12" i="15" s="1"/>
  <c r="AS8" i="15" s="1"/>
  <c r="AS12" i="15" s="1"/>
  <c r="AT8" i="15" s="1"/>
  <c r="AT12" i="15" s="1"/>
  <c r="AU8" i="15" s="1"/>
  <c r="AU12" i="15" s="1"/>
  <c r="AV8" i="15" s="1"/>
  <c r="AV12" i="15" s="1"/>
  <c r="AW8" i="15" s="1"/>
  <c r="AW12" i="15" s="1"/>
  <c r="AX8" i="15" s="1"/>
  <c r="AX12" i="15" s="1"/>
  <c r="AY8" i="15" s="1"/>
  <c r="AY12" i="15" s="1"/>
  <c r="AZ8" i="15" s="1"/>
  <c r="AZ12" i="15" s="1"/>
  <c r="BA8" i="15" s="1"/>
  <c r="BA12" i="15" s="1"/>
  <c r="BB8" i="15" s="1"/>
  <c r="BB12" i="15" s="1"/>
  <c r="BC8" i="15" s="1"/>
  <c r="BC12" i="15" s="1"/>
  <c r="BD8" i="15" s="1"/>
  <c r="BD12" i="15" s="1"/>
  <c r="BE8" i="15" s="1"/>
  <c r="BE12" i="15" s="1"/>
  <c r="BF8" i="15" s="1"/>
  <c r="BF12" i="15" s="1"/>
  <c r="BG8" i="15" s="1"/>
  <c r="BG12" i="15" s="1"/>
  <c r="BH8" i="15" s="1"/>
  <c r="BH12" i="15" s="1"/>
  <c r="BI8" i="15" s="1"/>
  <c r="BI12" i="15" s="1"/>
  <c r="BJ8" i="15" s="1"/>
  <c r="BJ12" i="15" s="1"/>
  <c r="BK8" i="15" s="1"/>
  <c r="BK12" i="15" s="1"/>
  <c r="BL8" i="15" s="1"/>
  <c r="BL12" i="15" s="1"/>
  <c r="BM8" i="15" s="1"/>
  <c r="BM12" i="15" s="1"/>
  <c r="BN8" i="15" s="1"/>
  <c r="BN12" i="15" s="1"/>
  <c r="BO8" i="15" s="1"/>
  <c r="BO12" i="15" s="1"/>
  <c r="AC73" i="19"/>
  <c r="AD69" i="19" s="1"/>
  <c r="AD70" i="19" s="1"/>
  <c r="AA38" i="7"/>
  <c r="AC71" i="19"/>
  <c r="AH72" i="19"/>
  <c r="AG106" i="14"/>
  <c r="AH102" i="14" s="1"/>
  <c r="AF104" i="14"/>
  <c r="AF105" i="14" s="1"/>
  <c r="I87" i="4"/>
  <c r="H87" i="4"/>
  <c r="AU91" i="14"/>
  <c r="AU92" i="14" s="1"/>
  <c r="U245" i="14"/>
  <c r="V241" i="14" s="1"/>
  <c r="V299" i="14" s="1"/>
  <c r="BF78" i="14"/>
  <c r="BF79" i="14" s="1"/>
  <c r="BG80" i="14"/>
  <c r="BH76" i="14" s="1"/>
  <c r="AV93" i="14"/>
  <c r="AW89" i="14" s="1"/>
  <c r="AE91" i="19"/>
  <c r="AF85" i="19"/>
  <c r="AF82" i="19" s="1"/>
  <c r="AC45" i="19"/>
  <c r="AD39" i="19"/>
  <c r="AD35" i="19" s="1"/>
  <c r="AD73" i="19" l="1"/>
  <c r="AE69" i="19" s="1"/>
  <c r="AE70" i="19" s="1"/>
  <c r="AB38" i="7"/>
  <c r="AI72" i="19"/>
  <c r="AD71" i="19"/>
  <c r="AG104" i="14"/>
  <c r="AG105" i="14" s="1"/>
  <c r="AH106" i="14"/>
  <c r="AI102" i="14" s="1"/>
  <c r="BG78" i="14"/>
  <c r="BG79" i="14" s="1"/>
  <c r="AW93" i="14"/>
  <c r="AX89" i="14" s="1"/>
  <c r="V245" i="14"/>
  <c r="W241" i="14" s="1"/>
  <c r="W299" i="14" s="1"/>
  <c r="BH80" i="14"/>
  <c r="BI76" i="14" s="1"/>
  <c r="AV91" i="14"/>
  <c r="AV92" i="14" s="1"/>
  <c r="AE88" i="19"/>
  <c r="AE89" i="19" s="1"/>
  <c r="AC42" i="19"/>
  <c r="AC43" i="19" s="1"/>
  <c r="AE73" i="19" l="1"/>
  <c r="AF69" i="19" s="1"/>
  <c r="AF70" i="19" s="1"/>
  <c r="AC38" i="7"/>
  <c r="AJ72" i="19"/>
  <c r="AE71" i="19"/>
  <c r="AH104" i="14"/>
  <c r="AH105" i="14" s="1"/>
  <c r="AI106" i="14"/>
  <c r="AJ102" i="14" s="1"/>
  <c r="BH78" i="14"/>
  <c r="BH79" i="14" s="1"/>
  <c r="AW91" i="14"/>
  <c r="AW92" i="14" s="1"/>
  <c r="W245" i="14"/>
  <c r="X241" i="14" s="1"/>
  <c r="X299" i="14" s="1"/>
  <c r="BI80" i="14"/>
  <c r="BJ76" i="14" s="1"/>
  <c r="AX93" i="14"/>
  <c r="AY89" i="14" s="1"/>
  <c r="AC41" i="19"/>
  <c r="AB45" i="19" s="1"/>
  <c r="AE87" i="19"/>
  <c r="AF73" i="19" l="1"/>
  <c r="AG69" i="19" s="1"/>
  <c r="AG70" i="19" s="1"/>
  <c r="AE38" i="7" s="1"/>
  <c r="AD38" i="7"/>
  <c r="AK72" i="19"/>
  <c r="AF71" i="19"/>
  <c r="AI104" i="14"/>
  <c r="AI105" i="14" s="1"/>
  <c r="AJ106" i="14"/>
  <c r="AK102" i="14" s="1"/>
  <c r="BI78" i="14"/>
  <c r="BI79" i="14" s="1"/>
  <c r="AX91" i="14"/>
  <c r="AX92" i="14" s="1"/>
  <c r="BJ80" i="14"/>
  <c r="BK76" i="14" s="1"/>
  <c r="AY93" i="14"/>
  <c r="AZ89" i="14" s="1"/>
  <c r="X245" i="14"/>
  <c r="Y241" i="14" s="1"/>
  <c r="Y299" i="14" s="1"/>
  <c r="AC39" i="19"/>
  <c r="AC35" i="19" s="1"/>
  <c r="AD91" i="19"/>
  <c r="AE85" i="19"/>
  <c r="AE82" i="19" s="1"/>
  <c r="AB42" i="19"/>
  <c r="AB43" i="19" s="1"/>
  <c r="AG71" i="19" l="1"/>
  <c r="AL72" i="19"/>
  <c r="AG73" i="19"/>
  <c r="AH69" i="19" s="1"/>
  <c r="AJ104" i="14"/>
  <c r="AJ105" i="14" s="1"/>
  <c r="AK106" i="14"/>
  <c r="AL102" i="14" s="1"/>
  <c r="BJ78" i="14"/>
  <c r="BJ79" i="14" s="1"/>
  <c r="AY91" i="14"/>
  <c r="AY92" i="14" s="1"/>
  <c r="AZ93" i="14"/>
  <c r="BA89" i="14" s="1"/>
  <c r="Y245" i="14"/>
  <c r="Z241" i="14" s="1"/>
  <c r="Z299" i="14" s="1"/>
  <c r="BK80" i="14"/>
  <c r="BL76" i="14" s="1"/>
  <c r="AD88" i="19"/>
  <c r="AD89" i="19" s="1"/>
  <c r="AB41" i="19"/>
  <c r="AH70" i="19" l="1"/>
  <c r="AF38" i="7" s="1"/>
  <c r="AM72" i="19"/>
  <c r="AK104" i="14"/>
  <c r="AK105" i="14" s="1"/>
  <c r="AL106" i="14"/>
  <c r="AM102" i="14" s="1"/>
  <c r="BK78" i="14"/>
  <c r="BK79" i="14" s="1"/>
  <c r="AZ91" i="14"/>
  <c r="AZ92" i="14" s="1"/>
  <c r="Z245" i="14"/>
  <c r="AA241" i="14" s="1"/>
  <c r="AA299" i="14" s="1"/>
  <c r="BL80" i="14"/>
  <c r="BM76" i="14" s="1"/>
  <c r="BA93" i="14"/>
  <c r="BB89" i="14" s="1"/>
  <c r="AD87" i="19"/>
  <c r="AA45" i="19"/>
  <c r="AB39" i="19"/>
  <c r="AB35" i="19" s="1"/>
  <c r="AH71" i="19" l="1"/>
  <c r="AN72" i="19"/>
  <c r="AH73" i="19"/>
  <c r="AI69" i="19" s="1"/>
  <c r="AL104" i="14"/>
  <c r="AL105" i="14" s="1"/>
  <c r="AM106" i="14"/>
  <c r="AN102" i="14" s="1"/>
  <c r="BL78" i="14"/>
  <c r="BL79" i="14" s="1"/>
  <c r="BA91" i="14"/>
  <c r="BA92" i="14" s="1"/>
  <c r="BM80" i="14"/>
  <c r="BN76" i="14" s="1"/>
  <c r="BB93" i="14"/>
  <c r="BC89" i="14" s="1"/>
  <c r="AA245" i="14"/>
  <c r="AB241" i="14" s="1"/>
  <c r="AB299" i="14" s="1"/>
  <c r="AD85" i="19"/>
  <c r="AD82" i="19" s="1"/>
  <c r="AC91" i="19"/>
  <c r="AA42" i="19"/>
  <c r="AA43" i="19" s="1"/>
  <c r="AI70" i="19" l="1"/>
  <c r="AG38" i="7" s="1"/>
  <c r="AO72" i="19"/>
  <c r="AN106" i="14"/>
  <c r="AO102" i="14" s="1"/>
  <c r="AN104" i="14"/>
  <c r="AN105" i="14" s="1"/>
  <c r="AM104" i="14"/>
  <c r="AM105" i="14" s="1"/>
  <c r="BM78" i="14"/>
  <c r="BM79" i="14" s="1"/>
  <c r="BB91" i="14"/>
  <c r="BB92" i="14" s="1"/>
  <c r="BC93" i="14"/>
  <c r="BD89" i="14" s="1"/>
  <c r="AB245" i="14"/>
  <c r="AC241" i="14" s="1"/>
  <c r="AC299" i="14" s="1"/>
  <c r="BN80" i="14"/>
  <c r="BO76" i="14" s="1"/>
  <c r="AC88" i="19"/>
  <c r="AC89" i="19" s="1"/>
  <c r="AA41" i="19"/>
  <c r="AI71" i="19" l="1"/>
  <c r="AP72" i="19"/>
  <c r="AI73" i="19"/>
  <c r="AJ69" i="19" s="1"/>
  <c r="AO106" i="14"/>
  <c r="AP102" i="14" s="1"/>
  <c r="AO104" i="14"/>
  <c r="AO105" i="14" s="1"/>
  <c r="AC245" i="14"/>
  <c r="AD241" i="14" s="1"/>
  <c r="AD299" i="14" s="1"/>
  <c r="BN78" i="14"/>
  <c r="BN79" i="14" s="1"/>
  <c r="BC91" i="14"/>
  <c r="BC92" i="14" s="1"/>
  <c r="BO80" i="14"/>
  <c r="BP76" i="14" s="1"/>
  <c r="BD93" i="14"/>
  <c r="BE89" i="14" s="1"/>
  <c r="AC87" i="19"/>
  <c r="Z45" i="19"/>
  <c r="AA39" i="19"/>
  <c r="AA35" i="19" s="1"/>
  <c r="AQ72" i="19" l="1"/>
  <c r="AJ70" i="19"/>
  <c r="AP106" i="14"/>
  <c r="AQ102" i="14" s="1"/>
  <c r="AP104" i="14"/>
  <c r="AP105" i="14" s="1"/>
  <c r="BO78" i="14"/>
  <c r="BO79" i="14" s="1"/>
  <c r="BD91" i="14"/>
  <c r="BD92" i="14" s="1"/>
  <c r="BE93" i="14"/>
  <c r="BF89" i="14" s="1"/>
  <c r="BP80" i="14"/>
  <c r="BQ76" i="14" s="1"/>
  <c r="AD245" i="14"/>
  <c r="AE241" i="14" s="1"/>
  <c r="AE299" i="14" s="1"/>
  <c r="AC85" i="19"/>
  <c r="AC82" i="19" s="1"/>
  <c r="AB91" i="19"/>
  <c r="Z42" i="19"/>
  <c r="Z43" i="19" s="1"/>
  <c r="AJ73" i="19" l="1"/>
  <c r="AK69" i="19" s="1"/>
  <c r="AK70" i="19" s="1"/>
  <c r="AH38" i="7"/>
  <c r="AJ71" i="19"/>
  <c r="AR72" i="19"/>
  <c r="AQ106" i="14"/>
  <c r="AR102" i="14" s="1"/>
  <c r="AQ104" i="14"/>
  <c r="AQ105" i="14" s="1"/>
  <c r="BP78" i="14"/>
  <c r="BP79" i="14" s="1"/>
  <c r="AE245" i="14"/>
  <c r="AF241" i="14" s="1"/>
  <c r="AF299" i="14" s="1"/>
  <c r="BQ80" i="14"/>
  <c r="BR76" i="14" s="1"/>
  <c r="BF93" i="14"/>
  <c r="BG89" i="14" s="1"/>
  <c r="BE91" i="14"/>
  <c r="BE92" i="14" s="1"/>
  <c r="AB88" i="19"/>
  <c r="AB89" i="19" s="1"/>
  <c r="Z41" i="19"/>
  <c r="AK73" i="19" l="1"/>
  <c r="AL69" i="19" s="1"/>
  <c r="AL70" i="19" s="1"/>
  <c r="AI38" i="7"/>
  <c r="AS72" i="19"/>
  <c r="AK71" i="19"/>
  <c r="AR106" i="14"/>
  <c r="AS102" i="14" s="1"/>
  <c r="AR104" i="14"/>
  <c r="AR105" i="14" s="1"/>
  <c r="BQ78" i="14"/>
  <c r="BQ79" i="14" s="1"/>
  <c r="BF91" i="14"/>
  <c r="BF92" i="14" s="1"/>
  <c r="BR80" i="14"/>
  <c r="BS76" i="14" s="1"/>
  <c r="BG93" i="14"/>
  <c r="BH89" i="14" s="1"/>
  <c r="AF245" i="14"/>
  <c r="AG241" i="14" s="1"/>
  <c r="AG299" i="14" s="1"/>
  <c r="AB87" i="19"/>
  <c r="Y45" i="19"/>
  <c r="Z39" i="19"/>
  <c r="Z35" i="19" s="1"/>
  <c r="AL73" i="19" l="1"/>
  <c r="AM69" i="19" s="1"/>
  <c r="AM70" i="19" s="1"/>
  <c r="AJ38" i="7"/>
  <c r="AT72" i="19"/>
  <c r="AL71" i="19"/>
  <c r="AS106" i="14"/>
  <c r="AT102" i="14" s="1"/>
  <c r="AS104" i="14"/>
  <c r="AS105" i="14" s="1"/>
  <c r="BR78" i="14"/>
  <c r="BR79" i="14" s="1"/>
  <c r="BG91" i="14"/>
  <c r="BG92" i="14" s="1"/>
  <c r="BH93" i="14"/>
  <c r="BI89" i="14" s="1"/>
  <c r="AG245" i="14"/>
  <c r="AH241" i="14" s="1"/>
  <c r="AH299" i="14" s="1"/>
  <c r="BS80" i="14"/>
  <c r="BT76" i="14" s="1"/>
  <c r="AA91" i="19"/>
  <c r="AB85" i="19"/>
  <c r="AB82" i="19" s="1"/>
  <c r="Y42" i="19"/>
  <c r="Y43" i="19" s="1"/>
  <c r="AM73" i="19" l="1"/>
  <c r="AN69" i="19" s="1"/>
  <c r="AN70" i="19" s="1"/>
  <c r="AK38" i="7"/>
  <c r="AU72" i="19"/>
  <c r="AM71" i="19"/>
  <c r="AT106" i="14"/>
  <c r="AU102" i="14" s="1"/>
  <c r="AT104" i="14"/>
  <c r="AT105" i="14" s="1"/>
  <c r="BS78" i="14"/>
  <c r="BS79" i="14" s="1"/>
  <c r="BH91" i="14"/>
  <c r="BH92" i="14" s="1"/>
  <c r="AH245" i="14"/>
  <c r="AI241" i="14" s="1"/>
  <c r="AI299" i="14" s="1"/>
  <c r="BT80" i="14"/>
  <c r="BU76" i="14" s="1"/>
  <c r="BI93" i="14"/>
  <c r="BJ89" i="14" s="1"/>
  <c r="AA88" i="19"/>
  <c r="AA89" i="19" s="1"/>
  <c r="Y41" i="19"/>
  <c r="AN73" i="19" l="1"/>
  <c r="AO69" i="19" s="1"/>
  <c r="AO70" i="19" s="1"/>
  <c r="AL38" i="7"/>
  <c r="AV72" i="19"/>
  <c r="AN71" i="19"/>
  <c r="AU106" i="14"/>
  <c r="AV102" i="14" s="1"/>
  <c r="AU104" i="14"/>
  <c r="AU105" i="14" s="1"/>
  <c r="BT78" i="14"/>
  <c r="BT79" i="14" s="1"/>
  <c r="BI91" i="14"/>
  <c r="BI92" i="14" s="1"/>
  <c r="BU80" i="14"/>
  <c r="BV76" i="14" s="1"/>
  <c r="BJ93" i="14"/>
  <c r="BK89" i="14" s="1"/>
  <c r="AI245" i="14"/>
  <c r="AJ241" i="14" s="1"/>
  <c r="AJ299" i="14" s="1"/>
  <c r="AA87" i="19"/>
  <c r="Y39" i="19"/>
  <c r="Y35" i="19" s="1"/>
  <c r="X45" i="19"/>
  <c r="AO73" i="19" l="1"/>
  <c r="AP69" i="19" s="1"/>
  <c r="AP70" i="19" s="1"/>
  <c r="AM38" i="7"/>
  <c r="AW72" i="19"/>
  <c r="AO71" i="19"/>
  <c r="AV106" i="14"/>
  <c r="AW102" i="14" s="1"/>
  <c r="AV104" i="14"/>
  <c r="AV105" i="14" s="1"/>
  <c r="BU78" i="14"/>
  <c r="BU79" i="14" s="1"/>
  <c r="BJ91" i="14"/>
  <c r="BJ92" i="14" s="1"/>
  <c r="BK93" i="14"/>
  <c r="BL89" i="14" s="1"/>
  <c r="AJ245" i="14"/>
  <c r="AK241" i="14" s="1"/>
  <c r="AK299" i="14" s="1"/>
  <c r="BV80" i="14"/>
  <c r="BW76" i="14" s="1"/>
  <c r="Z91" i="19"/>
  <c r="AA85" i="19"/>
  <c r="AA82" i="19" s="1"/>
  <c r="X42" i="19"/>
  <c r="X43" i="19" s="1"/>
  <c r="AP73" i="19" l="1"/>
  <c r="AQ69" i="19" s="1"/>
  <c r="AQ70" i="19" s="1"/>
  <c r="AN38" i="7"/>
  <c r="AX72" i="19"/>
  <c r="AP71" i="19"/>
  <c r="BV78" i="14"/>
  <c r="BV79" i="14" s="1"/>
  <c r="AW106" i="14"/>
  <c r="AX102" i="14" s="1"/>
  <c r="AW104" i="14"/>
  <c r="AW105" i="14" s="1"/>
  <c r="BK91" i="14"/>
  <c r="BK92" i="14" s="1"/>
  <c r="AK245" i="14"/>
  <c r="AL241" i="14" s="1"/>
  <c r="AL299" i="14" s="1"/>
  <c r="BW80" i="14"/>
  <c r="BX76" i="14" s="1"/>
  <c r="BL93" i="14"/>
  <c r="BM89" i="14" s="1"/>
  <c r="Z88" i="19"/>
  <c r="Z89" i="19" s="1"/>
  <c r="X41" i="19"/>
  <c r="AQ73" i="19" l="1"/>
  <c r="AR69" i="19" s="1"/>
  <c r="AR70" i="19" s="1"/>
  <c r="AO38" i="7"/>
  <c r="AY72" i="19"/>
  <c r="AQ71" i="19"/>
  <c r="AX106" i="14"/>
  <c r="AY102" i="14" s="1"/>
  <c r="AX104" i="14"/>
  <c r="AX105" i="14" s="1"/>
  <c r="BW78" i="14"/>
  <c r="BW79" i="14" s="1"/>
  <c r="BL91" i="14"/>
  <c r="BL92" i="14" s="1"/>
  <c r="BX80" i="14"/>
  <c r="BY76" i="14" s="1"/>
  <c r="BM93" i="14"/>
  <c r="BN89" i="14" s="1"/>
  <c r="AL245" i="14"/>
  <c r="AM241" i="14" s="1"/>
  <c r="AM299" i="14" s="1"/>
  <c r="Z87" i="19"/>
  <c r="W45" i="19"/>
  <c r="X39" i="19"/>
  <c r="X35" i="19" s="1"/>
  <c r="AR73" i="19" l="1"/>
  <c r="AS69" i="19" s="1"/>
  <c r="AS70" i="19" s="1"/>
  <c r="AP38" i="7"/>
  <c r="AZ72" i="19"/>
  <c r="AR71" i="19"/>
  <c r="AY106" i="14"/>
  <c r="AZ102" i="14" s="1"/>
  <c r="AY104" i="14"/>
  <c r="AY105" i="14" s="1"/>
  <c r="BX78" i="14"/>
  <c r="BX79" i="14" s="1"/>
  <c r="BM91" i="14"/>
  <c r="BM92" i="14" s="1"/>
  <c r="BN93" i="14"/>
  <c r="BO89" i="14" s="1"/>
  <c r="AM245" i="14"/>
  <c r="AN241" i="14" s="1"/>
  <c r="AN299" i="14" s="1"/>
  <c r="BY80" i="14"/>
  <c r="BZ76" i="14" s="1"/>
  <c r="Y91" i="19"/>
  <c r="Z85" i="19"/>
  <c r="Z82" i="19" s="1"/>
  <c r="W42" i="19"/>
  <c r="W43" i="19" s="1"/>
  <c r="AS73" i="19" l="1"/>
  <c r="AT69" i="19" s="1"/>
  <c r="AT70" i="19" s="1"/>
  <c r="AQ38" i="7"/>
  <c r="BA72" i="19"/>
  <c r="AS71" i="19"/>
  <c r="AZ106" i="14"/>
  <c r="BA102" i="14" s="1"/>
  <c r="AZ104" i="14"/>
  <c r="AZ105" i="14" s="1"/>
  <c r="BY78" i="14"/>
  <c r="BY79" i="14" s="1"/>
  <c r="BN91" i="14"/>
  <c r="BN92" i="14" s="1"/>
  <c r="AN245" i="14"/>
  <c r="AO241" i="14" s="1"/>
  <c r="AO299" i="14" s="1"/>
  <c r="BZ80" i="14"/>
  <c r="CA76" i="14" s="1"/>
  <c r="BO93" i="14"/>
  <c r="BP89" i="14" s="1"/>
  <c r="Y88" i="19"/>
  <c r="Y89" i="19" s="1"/>
  <c r="W41" i="19"/>
  <c r="AT73" i="19" l="1"/>
  <c r="AU69" i="19" s="1"/>
  <c r="AU70" i="19" s="1"/>
  <c r="AR38" i="7"/>
  <c r="BB72" i="19"/>
  <c r="AT71" i="19"/>
  <c r="BA106" i="14"/>
  <c r="BB102" i="14" s="1"/>
  <c r="BA104" i="14"/>
  <c r="BA105" i="14" s="1"/>
  <c r="BO91" i="14"/>
  <c r="BO92" i="14" s="1"/>
  <c r="BZ78" i="14"/>
  <c r="BZ79" i="14" s="1"/>
  <c r="CA80" i="14"/>
  <c r="CB76" i="14" s="1"/>
  <c r="BP93" i="14"/>
  <c r="BQ89" i="14" s="1"/>
  <c r="AO245" i="14"/>
  <c r="AP241" i="14" s="1"/>
  <c r="AP299" i="14" s="1"/>
  <c r="Y87" i="19"/>
  <c r="V45" i="19"/>
  <c r="W39" i="19"/>
  <c r="W35" i="19" s="1"/>
  <c r="AU73" i="19" l="1"/>
  <c r="AV69" i="19" s="1"/>
  <c r="AV70" i="19" s="1"/>
  <c r="AS38" i="7"/>
  <c r="BC72" i="19"/>
  <c r="AU71" i="19"/>
  <c r="BB106" i="14"/>
  <c r="BC102" i="14" s="1"/>
  <c r="BB104" i="14"/>
  <c r="BB105" i="14" s="1"/>
  <c r="CA78" i="14"/>
  <c r="CA79" i="14" s="1"/>
  <c r="BP91" i="14"/>
  <c r="BP92" i="14" s="1"/>
  <c r="BQ93" i="14"/>
  <c r="BR89" i="14" s="1"/>
  <c r="AP245" i="14"/>
  <c r="AQ241" i="14" s="1"/>
  <c r="AQ299" i="14" s="1"/>
  <c r="CB80" i="14"/>
  <c r="CC76" i="14" s="1"/>
  <c r="Y85" i="19"/>
  <c r="Y82" i="19" s="1"/>
  <c r="X91" i="19"/>
  <c r="V42" i="19"/>
  <c r="V43" i="19" s="1"/>
  <c r="AV73" i="19" l="1"/>
  <c r="AW69" i="19" s="1"/>
  <c r="AW70" i="19" s="1"/>
  <c r="AT38" i="7"/>
  <c r="BD72" i="19"/>
  <c r="AV71" i="19"/>
  <c r="BC106" i="14"/>
  <c r="BD102" i="14" s="1"/>
  <c r="BC104" i="14"/>
  <c r="BC105" i="14" s="1"/>
  <c r="CB78" i="14"/>
  <c r="CB79" i="14" s="1"/>
  <c r="BQ91" i="14"/>
  <c r="BQ92" i="14" s="1"/>
  <c r="AQ245" i="14"/>
  <c r="AR241" i="14" s="1"/>
  <c r="AR299" i="14" s="1"/>
  <c r="CC80" i="14"/>
  <c r="CD76" i="14" s="1"/>
  <c r="BR93" i="14"/>
  <c r="BS89" i="14" s="1"/>
  <c r="X88" i="19"/>
  <c r="X89" i="19" s="1"/>
  <c r="V41" i="19"/>
  <c r="AW73" i="19" l="1"/>
  <c r="AX69" i="19" s="1"/>
  <c r="AX70" i="19" s="1"/>
  <c r="AU38" i="7"/>
  <c r="BE72" i="19"/>
  <c r="AW71" i="19"/>
  <c r="BD106" i="14"/>
  <c r="BE102" i="14" s="1"/>
  <c r="BD104" i="14"/>
  <c r="BD105" i="14" s="1"/>
  <c r="CC78" i="14"/>
  <c r="CC79" i="14" s="1"/>
  <c r="BR91" i="14"/>
  <c r="BR92" i="14" s="1"/>
  <c r="CD80" i="14"/>
  <c r="CE76" i="14" s="1"/>
  <c r="BS93" i="14"/>
  <c r="BT89" i="14" s="1"/>
  <c r="AR245" i="14"/>
  <c r="AS241" i="14" s="1"/>
  <c r="AS299" i="14" s="1"/>
  <c r="X87" i="19"/>
  <c r="U45" i="19"/>
  <c r="V39" i="19"/>
  <c r="V35" i="19" s="1"/>
  <c r="AX73" i="19" l="1"/>
  <c r="AY69" i="19" s="1"/>
  <c r="AY70" i="19" s="1"/>
  <c r="AV38" i="7"/>
  <c r="AX71" i="19"/>
  <c r="BE106" i="14"/>
  <c r="BF102" i="14" s="1"/>
  <c r="BE104" i="14"/>
  <c r="BE105" i="14" s="1"/>
  <c r="CD78" i="14"/>
  <c r="CD79" i="14" s="1"/>
  <c r="BS91" i="14"/>
  <c r="BS92" i="14" s="1"/>
  <c r="BT93" i="14"/>
  <c r="BU89" i="14" s="1"/>
  <c r="AS245" i="14"/>
  <c r="AT241" i="14" s="1"/>
  <c r="AT299" i="14" s="1"/>
  <c r="CE80" i="14"/>
  <c r="CF76" i="14" s="1"/>
  <c r="W91" i="19"/>
  <c r="X85" i="19"/>
  <c r="X82" i="19" s="1"/>
  <c r="U42" i="19"/>
  <c r="U43" i="19" s="1"/>
  <c r="AY73" i="19" l="1"/>
  <c r="AZ69" i="19" s="1"/>
  <c r="AZ70" i="19" s="1"/>
  <c r="AW38" i="7"/>
  <c r="AY71" i="19"/>
  <c r="BF106" i="14"/>
  <c r="BG102" i="14" s="1"/>
  <c r="BF104" i="14"/>
  <c r="BF105" i="14" s="1"/>
  <c r="CE78" i="14"/>
  <c r="CE79" i="14" s="1"/>
  <c r="BT91" i="14"/>
  <c r="BT92" i="14" s="1"/>
  <c r="AT245" i="14"/>
  <c r="AU241" i="14" s="1"/>
  <c r="AU299" i="14" s="1"/>
  <c r="CF80" i="14"/>
  <c r="CG76" i="14" s="1"/>
  <c r="BU93" i="14"/>
  <c r="BV89" i="14" s="1"/>
  <c r="W88" i="19"/>
  <c r="W89" i="19" s="1"/>
  <c r="U41" i="19"/>
  <c r="AZ73" i="19" l="1"/>
  <c r="BA69" i="19" s="1"/>
  <c r="AX38" i="7"/>
  <c r="BA70" i="19"/>
  <c r="AZ71" i="19"/>
  <c r="BG106" i="14"/>
  <c r="BH102" i="14" s="1"/>
  <c r="BG104" i="14"/>
  <c r="BG105" i="14" s="1"/>
  <c r="CF78" i="14"/>
  <c r="CF79" i="14" s="1"/>
  <c r="BU91" i="14"/>
  <c r="BU92" i="14" s="1"/>
  <c r="CG80" i="14"/>
  <c r="CH76" i="14" s="1"/>
  <c r="BV93" i="14"/>
  <c r="BW89" i="14" s="1"/>
  <c r="AU245" i="14"/>
  <c r="AV241" i="14" s="1"/>
  <c r="AV299" i="14" s="1"/>
  <c r="W87" i="19"/>
  <c r="T45" i="19"/>
  <c r="U39" i="19"/>
  <c r="U35" i="19" s="1"/>
  <c r="BA73" i="19" l="1"/>
  <c r="BB69" i="19" s="1"/>
  <c r="BB70" i="19" s="1"/>
  <c r="AY38" i="7"/>
  <c r="BA71" i="19"/>
  <c r="BH106" i="14"/>
  <c r="BI102" i="14" s="1"/>
  <c r="BH104" i="14"/>
  <c r="BH105" i="14" s="1"/>
  <c r="CG78" i="14"/>
  <c r="CG79" i="14" s="1"/>
  <c r="BV91" i="14"/>
  <c r="BV92" i="14" s="1"/>
  <c r="BW93" i="14"/>
  <c r="BX89" i="14" s="1"/>
  <c r="AV245" i="14"/>
  <c r="AW241" i="14" s="1"/>
  <c r="AW299" i="14" s="1"/>
  <c r="CH80" i="14"/>
  <c r="CH78" i="14" s="1"/>
  <c r="B83" i="14"/>
  <c r="B84" i="14" s="1"/>
  <c r="V91" i="19"/>
  <c r="W85" i="19"/>
  <c r="W82" i="19" s="1"/>
  <c r="T42" i="19"/>
  <c r="T43" i="19" s="1"/>
  <c r="BB73" i="19" l="1"/>
  <c r="BC69" i="19" s="1"/>
  <c r="BC70" i="19" s="1"/>
  <c r="AZ38" i="7"/>
  <c r="BB71" i="19"/>
  <c r="BI106" i="14"/>
  <c r="BJ102" i="14" s="1"/>
  <c r="BI104" i="14"/>
  <c r="BI105" i="14" s="1"/>
  <c r="BW91" i="14"/>
  <c r="BW92" i="14" s="1"/>
  <c r="AW245" i="14"/>
  <c r="AX241" i="14" s="1"/>
  <c r="AX299" i="14" s="1"/>
  <c r="CH79" i="14"/>
  <c r="BX93" i="14"/>
  <c r="BY89" i="14" s="1"/>
  <c r="V88" i="19"/>
  <c r="V89" i="19" s="1"/>
  <c r="T41" i="19"/>
  <c r="BC73" i="19" l="1"/>
  <c r="BD69" i="19" s="1"/>
  <c r="BD70" i="19" s="1"/>
  <c r="BA38" i="7"/>
  <c r="BC71" i="19"/>
  <c r="BJ106" i="14"/>
  <c r="BK102" i="14" s="1"/>
  <c r="BJ104" i="14"/>
  <c r="BJ105" i="14" s="1"/>
  <c r="BY93" i="14"/>
  <c r="BZ89" i="14" s="1"/>
  <c r="BX91" i="14"/>
  <c r="BX92" i="14" s="1"/>
  <c r="AX245" i="14"/>
  <c r="AY241" i="14" s="1"/>
  <c r="AY299" i="14" s="1"/>
  <c r="V87" i="19"/>
  <c r="S45" i="19"/>
  <c r="T39" i="19"/>
  <c r="T35" i="19" s="1"/>
  <c r="BD73" i="19" l="1"/>
  <c r="BE69" i="19" s="1"/>
  <c r="BE70" i="19" s="1"/>
  <c r="BB38" i="7"/>
  <c r="BD71" i="19"/>
  <c r="BK106" i="14"/>
  <c r="BL102" i="14" s="1"/>
  <c r="BK104" i="14"/>
  <c r="BK105" i="14" s="1"/>
  <c r="BY91" i="14"/>
  <c r="BY92" i="14" s="1"/>
  <c r="AY245" i="14"/>
  <c r="AZ241" i="14" s="1"/>
  <c r="AZ299" i="14" s="1"/>
  <c r="BZ93" i="14"/>
  <c r="CA89" i="14" s="1"/>
  <c r="V85" i="19"/>
  <c r="V82" i="19" s="1"/>
  <c r="U91" i="19"/>
  <c r="S42" i="19"/>
  <c r="S43" i="19" s="1"/>
  <c r="BE73" i="19" l="1"/>
  <c r="A73" i="19" s="1"/>
  <c r="BC38" i="7"/>
  <c r="D55" i="7" s="1"/>
  <c r="E55" i="7" s="1"/>
  <c r="BE71" i="19"/>
  <c r="BL106" i="14"/>
  <c r="BM102" i="14" s="1"/>
  <c r="BL104" i="14"/>
  <c r="BL105" i="14" s="1"/>
  <c r="BZ91" i="14"/>
  <c r="BZ92" i="14" s="1"/>
  <c r="CA93" i="14"/>
  <c r="CB89" i="14" s="1"/>
  <c r="AZ245" i="14"/>
  <c r="BA241" i="14" s="1"/>
  <c r="BA299" i="14" s="1"/>
  <c r="U88" i="19"/>
  <c r="U89" i="19" s="1"/>
  <c r="S41" i="19"/>
  <c r="BM106" i="14" l="1"/>
  <c r="BN102" i="14" s="1"/>
  <c r="BM104" i="14"/>
  <c r="BM105" i="14" s="1"/>
  <c r="CA91" i="14"/>
  <c r="CA92" i="14" s="1"/>
  <c r="BA245" i="14"/>
  <c r="BB241" i="14" s="1"/>
  <c r="BB299" i="14" s="1"/>
  <c r="CB93" i="14"/>
  <c r="CC89" i="14" s="1"/>
  <c r="U87" i="19"/>
  <c r="U85" i="19" s="1"/>
  <c r="U82" i="19" s="1"/>
  <c r="R45" i="19"/>
  <c r="S39" i="19"/>
  <c r="S35" i="19" s="1"/>
  <c r="BN106" i="14" l="1"/>
  <c r="BO102" i="14" s="1"/>
  <c r="BN104" i="14"/>
  <c r="BN105" i="14" s="1"/>
  <c r="CB91" i="14"/>
  <c r="CB92" i="14" s="1"/>
  <c r="CC93" i="14"/>
  <c r="CD89" i="14" s="1"/>
  <c r="BB245" i="14"/>
  <c r="BC241" i="14" s="1"/>
  <c r="BC299" i="14" s="1"/>
  <c r="T91" i="19"/>
  <c r="T88" i="19" s="1"/>
  <c r="T89" i="19" s="1"/>
  <c r="R42" i="19"/>
  <c r="R43" i="19" s="1"/>
  <c r="BO106" i="14" l="1"/>
  <c r="BP102" i="14" s="1"/>
  <c r="BO104" i="14"/>
  <c r="BO105" i="14" s="1"/>
  <c r="CC91" i="14"/>
  <c r="CC92" i="14" s="1"/>
  <c r="BC245" i="14"/>
  <c r="BD241" i="14" s="1"/>
  <c r="BD299" i="14" s="1"/>
  <c r="CD93" i="14"/>
  <c r="CE89" i="14" s="1"/>
  <c r="T87" i="19"/>
  <c r="R41" i="19"/>
  <c r="BP106" i="14" l="1"/>
  <c r="BQ102" i="14" s="1"/>
  <c r="BP104" i="14"/>
  <c r="BP105" i="14" s="1"/>
  <c r="CD91" i="14"/>
  <c r="CD92" i="14" s="1"/>
  <c r="CE93" i="14"/>
  <c r="CF89" i="14" s="1"/>
  <c r="BD245" i="14"/>
  <c r="BE241" i="14" s="1"/>
  <c r="BE299" i="14" s="1"/>
  <c r="S91" i="19"/>
  <c r="T85" i="19"/>
  <c r="T82" i="19" s="1"/>
  <c r="Q45" i="19"/>
  <c r="R39" i="19"/>
  <c r="R35" i="19" s="1"/>
  <c r="CE91" i="14" l="1"/>
  <c r="CE92" i="14" s="1"/>
  <c r="BQ106" i="14"/>
  <c r="BR102" i="14" s="1"/>
  <c r="BQ104" i="14"/>
  <c r="BQ105" i="14" s="1"/>
  <c r="BE245" i="14"/>
  <c r="BF241" i="14" s="1"/>
  <c r="BF299" i="14" s="1"/>
  <c r="CF93" i="14"/>
  <c r="CG89" i="14" s="1"/>
  <c r="S88" i="19"/>
  <c r="S89" i="19" s="1"/>
  <c r="Q42" i="19"/>
  <c r="Q43" i="19" s="1"/>
  <c r="CF91" i="14" l="1"/>
  <c r="CF92" i="14" s="1"/>
  <c r="BR106" i="14"/>
  <c r="BS102" i="14" s="1"/>
  <c r="BR104" i="14"/>
  <c r="BR105" i="14" s="1"/>
  <c r="CG93" i="14"/>
  <c r="CH89" i="14" s="1"/>
  <c r="BF245" i="14"/>
  <c r="BG241" i="14" s="1"/>
  <c r="BG299" i="14" s="1"/>
  <c r="S87" i="19"/>
  <c r="Q41" i="19"/>
  <c r="BS106" i="14" l="1"/>
  <c r="BT102" i="14" s="1"/>
  <c r="BS104" i="14"/>
  <c r="BS105" i="14" s="1"/>
  <c r="CG91" i="14"/>
  <c r="CG92" i="14" s="1"/>
  <c r="BG245" i="14"/>
  <c r="BH241" i="14" s="1"/>
  <c r="BH299" i="14" s="1"/>
  <c r="CH93" i="14"/>
  <c r="CH91" i="14" s="1"/>
  <c r="CH92" i="14" s="1"/>
  <c r="R91" i="19"/>
  <c r="S85" i="19"/>
  <c r="S82" i="19" s="1"/>
  <c r="P45" i="19"/>
  <c r="Q39" i="19"/>
  <c r="Q35" i="19" s="1"/>
  <c r="BT106" i="14" l="1"/>
  <c r="BU102" i="14" s="1"/>
  <c r="BT104" i="14"/>
  <c r="BT105" i="14" s="1"/>
  <c r="BH245" i="14"/>
  <c r="BI241" i="14" s="1"/>
  <c r="BI299" i="14" s="1"/>
  <c r="R88" i="19"/>
  <c r="R89" i="19" s="1"/>
  <c r="P42" i="19"/>
  <c r="P43" i="19" s="1"/>
  <c r="BU106" i="14" l="1"/>
  <c r="BV102" i="14" s="1"/>
  <c r="BU104" i="14"/>
  <c r="BU105" i="14" s="1"/>
  <c r="BI245" i="14"/>
  <c r="BJ241" i="14" s="1"/>
  <c r="BJ299" i="14" s="1"/>
  <c r="R87" i="19"/>
  <c r="P41" i="19"/>
  <c r="BV106" i="14" l="1"/>
  <c r="BW102" i="14" s="1"/>
  <c r="BV104" i="14"/>
  <c r="BV105" i="14" s="1"/>
  <c r="BJ245" i="14"/>
  <c r="BK241" i="14" s="1"/>
  <c r="BK299" i="14" s="1"/>
  <c r="R85" i="19"/>
  <c r="R82" i="19" s="1"/>
  <c r="Q91" i="19"/>
  <c r="O45" i="19"/>
  <c r="P39" i="19"/>
  <c r="P35" i="19" s="1"/>
  <c r="BW106" i="14" l="1"/>
  <c r="BX102" i="14" s="1"/>
  <c r="BW104" i="14"/>
  <c r="BW105" i="14" s="1"/>
  <c r="BK245" i="14"/>
  <c r="BL241" i="14" s="1"/>
  <c r="BL299" i="14" s="1"/>
  <c r="Q88" i="19"/>
  <c r="Q89" i="19" s="1"/>
  <c r="O42" i="19"/>
  <c r="O43" i="19" s="1"/>
  <c r="BX106" i="14" l="1"/>
  <c r="BY102" i="14" s="1"/>
  <c r="BX104" i="14"/>
  <c r="BX105" i="14" s="1"/>
  <c r="BL245" i="14"/>
  <c r="BM241" i="14" s="1"/>
  <c r="BM299" i="14" s="1"/>
  <c r="Q87" i="19"/>
  <c r="O41" i="19"/>
  <c r="BY106" i="14" l="1"/>
  <c r="BZ102" i="14" s="1"/>
  <c r="BY104" i="14"/>
  <c r="BY105" i="14" s="1"/>
  <c r="BM245" i="14"/>
  <c r="BN241" i="14" s="1"/>
  <c r="BN299" i="14" s="1"/>
  <c r="Q85" i="19"/>
  <c r="Q82" i="19" s="1"/>
  <c r="P91" i="19"/>
  <c r="N45" i="19"/>
  <c r="O39" i="19"/>
  <c r="O35" i="19" s="1"/>
  <c r="BZ106" i="14" l="1"/>
  <c r="CA102" i="14" s="1"/>
  <c r="BZ104" i="14"/>
  <c r="BZ105" i="14" s="1"/>
  <c r="BN245" i="14"/>
  <c r="BO241" i="14" s="1"/>
  <c r="BO299" i="14" s="1"/>
  <c r="P88" i="19"/>
  <c r="P89" i="19" s="1"/>
  <c r="N42" i="19"/>
  <c r="N43" i="19" s="1"/>
  <c r="CA106" i="14" l="1"/>
  <c r="CB102" i="14" s="1"/>
  <c r="CA104" i="14"/>
  <c r="CA105" i="14" s="1"/>
  <c r="BO245" i="14"/>
  <c r="BP241" i="14" s="1"/>
  <c r="BP299" i="14" s="1"/>
  <c r="P87" i="19"/>
  <c r="O91" i="19" s="1"/>
  <c r="N41" i="19"/>
  <c r="P85" i="19" l="1"/>
  <c r="P82" i="19" s="1"/>
  <c r="CB106" i="14"/>
  <c r="CC102" i="14" s="1"/>
  <c r="CB104" i="14"/>
  <c r="CB105" i="14" s="1"/>
  <c r="BP245" i="14"/>
  <c r="BQ241" i="14" s="1"/>
  <c r="BQ299" i="14" s="1"/>
  <c r="O88" i="19"/>
  <c r="O89" i="19" s="1"/>
  <c r="M45" i="19"/>
  <c r="N39" i="19"/>
  <c r="N35" i="19" s="1"/>
  <c r="CC106" i="14" l="1"/>
  <c r="CD102" i="14" s="1"/>
  <c r="CC104" i="14"/>
  <c r="CC105" i="14" s="1"/>
  <c r="BQ245" i="14"/>
  <c r="BR241" i="14" s="1"/>
  <c r="BR299" i="14" s="1"/>
  <c r="O87" i="19"/>
  <c r="M42" i="19"/>
  <c r="M43" i="19" s="1"/>
  <c r="CD106" i="14" l="1"/>
  <c r="CE102" i="14" s="1"/>
  <c r="CD104" i="14"/>
  <c r="CD105" i="14" s="1"/>
  <c r="BR245" i="14"/>
  <c r="BS241" i="14" s="1"/>
  <c r="BS299" i="14" s="1"/>
  <c r="N91" i="19"/>
  <c r="O85" i="19"/>
  <c r="O82" i="19" s="1"/>
  <c r="M41" i="19"/>
  <c r="CE106" i="14" l="1"/>
  <c r="CF102" i="14" s="1"/>
  <c r="CE104" i="14"/>
  <c r="CE105" i="14" s="1"/>
  <c r="BS245" i="14"/>
  <c r="BT241" i="14" s="1"/>
  <c r="BT299" i="14" s="1"/>
  <c r="N88" i="19"/>
  <c r="N89" i="19" s="1"/>
  <c r="L45" i="19"/>
  <c r="M39" i="19"/>
  <c r="M35" i="19" s="1"/>
  <c r="CF106" i="14" l="1"/>
  <c r="CG102" i="14" s="1"/>
  <c r="CF104" i="14"/>
  <c r="CF105" i="14" s="1"/>
  <c r="BT245" i="14"/>
  <c r="BU241" i="14" s="1"/>
  <c r="BU299" i="14" s="1"/>
  <c r="N87" i="19"/>
  <c r="L42" i="19"/>
  <c r="L43" i="19" s="1"/>
  <c r="CG106" i="14" l="1"/>
  <c r="CH102" i="14" s="1"/>
  <c r="CG104" i="14"/>
  <c r="CG105" i="14" s="1"/>
  <c r="BU245" i="14"/>
  <c r="BV241" i="14" s="1"/>
  <c r="BV299" i="14" s="1"/>
  <c r="N85" i="19"/>
  <c r="N82" i="19" s="1"/>
  <c r="M91" i="19"/>
  <c r="L41" i="19"/>
  <c r="CH106" i="14" l="1"/>
  <c r="CH104" i="14"/>
  <c r="CH105" i="14" s="1"/>
  <c r="BV245" i="14"/>
  <c r="BW241" i="14" s="1"/>
  <c r="BW299" i="14" s="1"/>
  <c r="M88" i="19"/>
  <c r="M89" i="19" s="1"/>
  <c r="K45" i="19"/>
  <c r="L39" i="19"/>
  <c r="L35" i="19" s="1"/>
  <c r="BW245" i="14" l="1"/>
  <c r="BX241" i="14" s="1"/>
  <c r="BX299" i="14" s="1"/>
  <c r="M87" i="19"/>
  <c r="K42" i="19"/>
  <c r="K43" i="19" s="1"/>
  <c r="BX245" i="14" l="1"/>
  <c r="BY241" i="14" s="1"/>
  <c r="BY299" i="14" s="1"/>
  <c r="L91" i="19"/>
  <c r="M85" i="19"/>
  <c r="M82" i="19" s="1"/>
  <c r="K41" i="19"/>
  <c r="BY245" i="14" l="1"/>
  <c r="BZ241" i="14" s="1"/>
  <c r="BZ299" i="14" s="1"/>
  <c r="L88" i="19"/>
  <c r="L89" i="19" s="1"/>
  <c r="J45" i="19"/>
  <c r="K39" i="19"/>
  <c r="K35" i="19" s="1"/>
  <c r="BZ245" i="14" l="1"/>
  <c r="CA241" i="14" s="1"/>
  <c r="CA299" i="14" s="1"/>
  <c r="L87" i="19"/>
  <c r="J42" i="19"/>
  <c r="J43" i="19" s="1"/>
  <c r="CA245" i="14" l="1"/>
  <c r="CB241" i="14" s="1"/>
  <c r="CB299" i="14" s="1"/>
  <c r="K91" i="19"/>
  <c r="L85" i="19"/>
  <c r="L82" i="19" s="1"/>
  <c r="J41" i="19"/>
  <c r="CB245" i="14" l="1"/>
  <c r="CC241" i="14" s="1"/>
  <c r="CC299" i="14" s="1"/>
  <c r="K88" i="19"/>
  <c r="K89" i="19" s="1"/>
  <c r="I45" i="19"/>
  <c r="J39" i="19"/>
  <c r="J35" i="19" s="1"/>
  <c r="CC245" i="14" l="1"/>
  <c r="CD241" i="14" s="1"/>
  <c r="CD299" i="14" s="1"/>
  <c r="K87" i="19"/>
  <c r="I42" i="19"/>
  <c r="I43" i="19" s="1"/>
  <c r="CD245" i="14" l="1"/>
  <c r="CE241" i="14" s="1"/>
  <c r="CE299" i="14" s="1"/>
  <c r="J91" i="19"/>
  <c r="K85" i="19"/>
  <c r="K82" i="19" s="1"/>
  <c r="I41" i="19"/>
  <c r="CE245" i="14" l="1"/>
  <c r="CF241" i="14" s="1"/>
  <c r="CF299" i="14" s="1"/>
  <c r="J88" i="19"/>
  <c r="J89" i="19" s="1"/>
  <c r="I39" i="19"/>
  <c r="I35" i="19" s="1"/>
  <c r="H45" i="19"/>
  <c r="CF245" i="14" l="1"/>
  <c r="CG241" i="14" s="1"/>
  <c r="CG299" i="14" s="1"/>
  <c r="J87" i="19"/>
  <c r="H42" i="19"/>
  <c r="H43" i="19" s="1"/>
  <c r="CG245" i="14" l="1"/>
  <c r="CH241" i="14" s="1"/>
  <c r="CH299" i="14" s="1"/>
  <c r="I91" i="19"/>
  <c r="J85" i="19"/>
  <c r="J82" i="19" s="1"/>
  <c r="H41" i="19"/>
  <c r="H39" i="19" s="1"/>
  <c r="H35" i="19" s="1"/>
  <c r="C35" i="19" s="1"/>
  <c r="H25" i="19" s="1"/>
  <c r="H23" i="19" l="1"/>
  <c r="I25" i="19"/>
  <c r="CH245" i="14"/>
  <c r="I88" i="19"/>
  <c r="I89" i="19" s="1"/>
  <c r="H24" i="19" l="1"/>
  <c r="F39" i="7"/>
  <c r="F29" i="7" s="1"/>
  <c r="J25" i="19"/>
  <c r="H26" i="19"/>
  <c r="I22" i="19" s="1"/>
  <c r="I23" i="19" s="1"/>
  <c r="G39" i="7" s="1"/>
  <c r="I87" i="19"/>
  <c r="F32" i="7" l="1"/>
  <c r="G28" i="7" s="1"/>
  <c r="G29" i="7"/>
  <c r="I24" i="19"/>
  <c r="I26" i="19"/>
  <c r="J22" i="19" s="1"/>
  <c r="K25" i="19"/>
  <c r="I85" i="19"/>
  <c r="I82" i="19" s="1"/>
  <c r="H91" i="19"/>
  <c r="F30" i="7" l="1"/>
  <c r="F31" i="7" s="1"/>
  <c r="G32" i="7"/>
  <c r="H28" i="7" s="1"/>
  <c r="J23" i="19"/>
  <c r="H39" i="7" s="1"/>
  <c r="L25" i="19"/>
  <c r="H88" i="19"/>
  <c r="H89" i="19" s="1"/>
  <c r="G30" i="7" l="1"/>
  <c r="G31" i="7" s="1"/>
  <c r="M25" i="19"/>
  <c r="N25" i="19" s="1"/>
  <c r="O25" i="19" s="1"/>
  <c r="P25" i="19" s="1"/>
  <c r="Q25" i="19" s="1"/>
  <c r="R25" i="19" s="1"/>
  <c r="H29" i="7"/>
  <c r="J24" i="19"/>
  <c r="J26" i="19"/>
  <c r="K22" i="19" s="1"/>
  <c r="H87" i="19"/>
  <c r="H85" i="19" s="1"/>
  <c r="H82" i="19" s="1"/>
  <c r="H32" i="7" l="1"/>
  <c r="I28" i="7" s="1"/>
  <c r="K23" i="19"/>
  <c r="I39" i="7" s="1"/>
  <c r="S25" i="19"/>
  <c r="H30" i="7" l="1"/>
  <c r="H31" i="7" s="1"/>
  <c r="I29" i="7"/>
  <c r="K24" i="19"/>
  <c r="K26" i="19"/>
  <c r="L22" i="19" s="1"/>
  <c r="T25" i="19"/>
  <c r="I32" i="7" l="1"/>
  <c r="J28" i="7" s="1"/>
  <c r="L23" i="19"/>
  <c r="U25" i="19"/>
  <c r="L26" i="19" l="1"/>
  <c r="M22" i="19" s="1"/>
  <c r="M23" i="19" s="1"/>
  <c r="J39" i="7"/>
  <c r="J29" i="7" s="1"/>
  <c r="I30" i="7"/>
  <c r="I31" i="7" s="1"/>
  <c r="L24" i="19"/>
  <c r="V25" i="19"/>
  <c r="M26" i="19" l="1"/>
  <c r="N22" i="19" s="1"/>
  <c r="N23" i="19" s="1"/>
  <c r="K39" i="7"/>
  <c r="K29" i="7" s="1"/>
  <c r="J32" i="7"/>
  <c r="K28" i="7" s="1"/>
  <c r="M24" i="19"/>
  <c r="W25" i="19"/>
  <c r="N26" i="19" l="1"/>
  <c r="O22" i="19" s="1"/>
  <c r="L39" i="7"/>
  <c r="J30" i="7"/>
  <c r="J31" i="7" s="1"/>
  <c r="K32" i="7"/>
  <c r="L28" i="7" s="1"/>
  <c r="O23" i="19"/>
  <c r="N24" i="19"/>
  <c r="L29" i="7"/>
  <c r="X25" i="19"/>
  <c r="O26" i="19" l="1"/>
  <c r="P22" i="19" s="1"/>
  <c r="P23" i="19" s="1"/>
  <c r="N39" i="7" s="1"/>
  <c r="N29" i="7" s="1"/>
  <c r="M39" i="7"/>
  <c r="M29" i="7" s="1"/>
  <c r="K30" i="7"/>
  <c r="K31" i="7" s="1"/>
  <c r="L32" i="7"/>
  <c r="M28" i="7" s="1"/>
  <c r="O24" i="19"/>
  <c r="Y25" i="19"/>
  <c r="P26" i="19" l="1"/>
  <c r="Q22" i="19" s="1"/>
  <c r="Q23" i="19" s="1"/>
  <c r="O39" i="7" s="1"/>
  <c r="P24" i="19"/>
  <c r="L30" i="7"/>
  <c r="L31" i="7" s="1"/>
  <c r="M32" i="7"/>
  <c r="N28" i="7" s="1"/>
  <c r="N32" i="7" s="1"/>
  <c r="O28" i="7" s="1"/>
  <c r="Z25" i="19"/>
  <c r="M30" i="7" l="1"/>
  <c r="M31" i="7" s="1"/>
  <c r="N30" i="7"/>
  <c r="N31" i="7" s="1"/>
  <c r="Q24" i="19"/>
  <c r="O29" i="7"/>
  <c r="Q26" i="19"/>
  <c r="R22" i="19" s="1"/>
  <c r="AA25" i="19"/>
  <c r="O32" i="7" l="1"/>
  <c r="P28" i="7" s="1"/>
  <c r="AB25" i="19"/>
  <c r="R23" i="19"/>
  <c r="P39" i="7" s="1"/>
  <c r="O30" i="7" l="1"/>
  <c r="O31" i="7" s="1"/>
  <c r="R24" i="19"/>
  <c r="P29" i="7"/>
  <c r="R26" i="19"/>
  <c r="S22" i="19" s="1"/>
  <c r="AC25" i="19"/>
  <c r="AD25" i="19" s="1"/>
  <c r="P32" i="7" l="1"/>
  <c r="Q28" i="7" s="1"/>
  <c r="AE25" i="19"/>
  <c r="S23" i="19"/>
  <c r="Q39" i="7" s="1"/>
  <c r="P30" i="7" l="1"/>
  <c r="P31" i="7" s="1"/>
  <c r="S24" i="19"/>
  <c r="Q29" i="7"/>
  <c r="S26" i="19"/>
  <c r="T22" i="19" s="1"/>
  <c r="AF25" i="19"/>
  <c r="Q32" i="7" l="1"/>
  <c r="R28" i="7" s="1"/>
  <c r="AG25" i="19"/>
  <c r="T23" i="19"/>
  <c r="R39" i="7" s="1"/>
  <c r="Q30" i="7" l="1"/>
  <c r="Q31" i="7" s="1"/>
  <c r="T24" i="19"/>
  <c r="R29" i="7"/>
  <c r="T26" i="19"/>
  <c r="U22" i="19" s="1"/>
  <c r="AH25" i="19"/>
  <c r="R32" i="7" l="1"/>
  <c r="S28" i="7" s="1"/>
  <c r="AI25" i="19"/>
  <c r="U23" i="19"/>
  <c r="S39" i="7" s="1"/>
  <c r="R30" i="7" l="1"/>
  <c r="R31" i="7" s="1"/>
  <c r="U24" i="19"/>
  <c r="S29" i="7"/>
  <c r="U26" i="19"/>
  <c r="V22" i="19" s="1"/>
  <c r="AJ25" i="19"/>
  <c r="S32" i="7" l="1"/>
  <c r="T28" i="7" s="1"/>
  <c r="AK25" i="19"/>
  <c r="V23" i="19"/>
  <c r="T39" i="7" s="1"/>
  <c r="S30" i="7" l="1"/>
  <c r="S31" i="7" s="1"/>
  <c r="V24" i="19"/>
  <c r="T29" i="7"/>
  <c r="V26" i="19"/>
  <c r="W22" i="19" s="1"/>
  <c r="AL25" i="19"/>
  <c r="T32" i="7" l="1"/>
  <c r="U28" i="7" s="1"/>
  <c r="AM25" i="19"/>
  <c r="W23" i="19"/>
  <c r="U39" i="7" s="1"/>
  <c r="T30" i="7" l="1"/>
  <c r="T31" i="7" s="1"/>
  <c r="W24" i="19"/>
  <c r="U29" i="7"/>
  <c r="W26" i="19"/>
  <c r="X22" i="19" s="1"/>
  <c r="AN25" i="19"/>
  <c r="U32" i="7" l="1"/>
  <c r="V28" i="7" s="1"/>
  <c r="AO25" i="19"/>
  <c r="X23" i="19"/>
  <c r="V39" i="7" s="1"/>
  <c r="U30" i="7" l="1"/>
  <c r="U31" i="7" s="1"/>
  <c r="X24" i="19"/>
  <c r="V29" i="7"/>
  <c r="X26" i="19"/>
  <c r="Y22" i="19" s="1"/>
  <c r="AP25" i="19"/>
  <c r="V32" i="7" l="1"/>
  <c r="W28" i="7" s="1"/>
  <c r="AQ25" i="19"/>
  <c r="Y23" i="19"/>
  <c r="W39" i="7" s="1"/>
  <c r="V30" i="7" l="1"/>
  <c r="V31" i="7" s="1"/>
  <c r="Y24" i="19"/>
  <c r="W29" i="7"/>
  <c r="Y26" i="19"/>
  <c r="Z22" i="19" s="1"/>
  <c r="AR25" i="19"/>
  <c r="W32" i="7" l="1"/>
  <c r="X28" i="7" s="1"/>
  <c r="AS25" i="19"/>
  <c r="Z23" i="19"/>
  <c r="X39" i="7" s="1"/>
  <c r="W30" i="7" l="1"/>
  <c r="W31" i="7" s="1"/>
  <c r="Z24" i="19"/>
  <c r="X29" i="7"/>
  <c r="Z26" i="19"/>
  <c r="AA22" i="19" s="1"/>
  <c r="AT25" i="19"/>
  <c r="X32" i="7" l="1"/>
  <c r="Y28" i="7" s="1"/>
  <c r="AU25" i="19"/>
  <c r="AA23" i="19"/>
  <c r="Y39" i="7" s="1"/>
  <c r="X30" i="7" l="1"/>
  <c r="X31" i="7" s="1"/>
  <c r="AA24" i="19"/>
  <c r="Y29" i="7"/>
  <c r="AA26" i="19"/>
  <c r="AB22" i="19" s="1"/>
  <c r="AV25" i="19"/>
  <c r="Y32" i="7" l="1"/>
  <c r="Z28" i="7" s="1"/>
  <c r="AW25" i="19"/>
  <c r="AB23" i="19"/>
  <c r="Z39" i="7" s="1"/>
  <c r="Y30" i="7" l="1"/>
  <c r="Y31" i="7" s="1"/>
  <c r="AB24" i="19"/>
  <c r="Z29" i="7"/>
  <c r="AB26" i="19"/>
  <c r="AC22" i="19" s="1"/>
  <c r="AX25" i="19"/>
  <c r="Z32" i="7" l="1"/>
  <c r="AA28" i="7" s="1"/>
  <c r="AY25" i="19"/>
  <c r="AC23" i="19"/>
  <c r="AA39" i="7" s="1"/>
  <c r="Z30" i="7" l="1"/>
  <c r="Z31" i="7" s="1"/>
  <c r="AC24" i="19"/>
  <c r="AA29" i="7"/>
  <c r="AC26" i="19"/>
  <c r="AD22" i="19" s="1"/>
  <c r="AZ25" i="19"/>
  <c r="AA32" i="7" l="1"/>
  <c r="AB28" i="7" s="1"/>
  <c r="BA25" i="19"/>
  <c r="AD23" i="19"/>
  <c r="AB39" i="7" s="1"/>
  <c r="AA30" i="7" l="1"/>
  <c r="AA31" i="7" s="1"/>
  <c r="AD24" i="19"/>
  <c r="AB29" i="7"/>
  <c r="AD26" i="19"/>
  <c r="AE22" i="19" s="1"/>
  <c r="BB25" i="19"/>
  <c r="AB32" i="7" l="1"/>
  <c r="AC28" i="7" s="1"/>
  <c r="BC25" i="19"/>
  <c r="AE23" i="19"/>
  <c r="AC39" i="7" s="1"/>
  <c r="AB30" i="7" l="1"/>
  <c r="AB31" i="7" s="1"/>
  <c r="AE24" i="19"/>
  <c r="AC29" i="7"/>
  <c r="AE26" i="19"/>
  <c r="AF22" i="19" s="1"/>
  <c r="BD25" i="19"/>
  <c r="AC32" i="7" l="1"/>
  <c r="AD28" i="7" s="1"/>
  <c r="BE25" i="19"/>
  <c r="AF23" i="19"/>
  <c r="AD39" i="7" s="1"/>
  <c r="AC30" i="7" l="1"/>
  <c r="AC31" i="7" s="1"/>
  <c r="AF24" i="19"/>
  <c r="AD29" i="7"/>
  <c r="AF26" i="19"/>
  <c r="AG22" i="19" s="1"/>
  <c r="AD32" i="7" l="1"/>
  <c r="AE28" i="7" s="1"/>
  <c r="AG23" i="19"/>
  <c r="AE39" i="7" s="1"/>
  <c r="AD30" i="7" l="1"/>
  <c r="AD31" i="7" s="1"/>
  <c r="AG24" i="19"/>
  <c r="AE29" i="7"/>
  <c r="AG26" i="19"/>
  <c r="AH22" i="19" s="1"/>
  <c r="AE32" i="7" l="1"/>
  <c r="AF28" i="7" s="1"/>
  <c r="AH23" i="19"/>
  <c r="AF39" i="7" s="1"/>
  <c r="AE30" i="7" l="1"/>
  <c r="AE31" i="7" s="1"/>
  <c r="AH24" i="19"/>
  <c r="AF29" i="7"/>
  <c r="AH26" i="19"/>
  <c r="AI22" i="19" s="1"/>
  <c r="AF32" i="7" l="1"/>
  <c r="AG28" i="7" s="1"/>
  <c r="AI23" i="19"/>
  <c r="AG39" i="7" s="1"/>
  <c r="AF30" i="7" l="1"/>
  <c r="AF31" i="7" s="1"/>
  <c r="AI24" i="19"/>
  <c r="AG29" i="7"/>
  <c r="AI26" i="19"/>
  <c r="AJ22" i="19" s="1"/>
  <c r="AG32" i="7" l="1"/>
  <c r="AH28" i="7" s="1"/>
  <c r="AJ23" i="19"/>
  <c r="AH39" i="7" s="1"/>
  <c r="AG30" i="7" l="1"/>
  <c r="AG31" i="7" s="1"/>
  <c r="AJ24" i="19"/>
  <c r="AH29" i="7"/>
  <c r="AJ26" i="19"/>
  <c r="AK22" i="19" s="1"/>
  <c r="AH32" i="7" l="1"/>
  <c r="AI28" i="7" s="1"/>
  <c r="AK23" i="19"/>
  <c r="AI39" i="7" s="1"/>
  <c r="AH30" i="7" l="1"/>
  <c r="AH31" i="7" s="1"/>
  <c r="AK24" i="19"/>
  <c r="AI29" i="7"/>
  <c r="AK26" i="19"/>
  <c r="AL22" i="19" s="1"/>
  <c r="AI32" i="7" l="1"/>
  <c r="AJ28" i="7" s="1"/>
  <c r="AL23" i="19"/>
  <c r="AJ39" i="7" s="1"/>
  <c r="AI30" i="7" l="1"/>
  <c r="AI31" i="7" s="1"/>
  <c r="AL24" i="19"/>
  <c r="AJ29" i="7"/>
  <c r="AL26" i="19"/>
  <c r="AM22" i="19" s="1"/>
  <c r="AJ32" i="7" l="1"/>
  <c r="AJ30" i="7" s="1"/>
  <c r="AJ31" i="7" s="1"/>
  <c r="AM23" i="19"/>
  <c r="AK39" i="7" s="1"/>
  <c r="AK28" i="7" l="1"/>
  <c r="AM24" i="19"/>
  <c r="AK29" i="7"/>
  <c r="AM26" i="19"/>
  <c r="AN22" i="19" s="1"/>
  <c r="AK32" i="7" l="1"/>
  <c r="AL28" i="7" s="1"/>
  <c r="AN23" i="19"/>
  <c r="AL39" i="7" s="1"/>
  <c r="AK30" i="7" l="1"/>
  <c r="AK31" i="7" s="1"/>
  <c r="AN24" i="19"/>
  <c r="AL29" i="7"/>
  <c r="AN26" i="19"/>
  <c r="AO22" i="19" s="1"/>
  <c r="AL32" i="7" l="1"/>
  <c r="AM28" i="7" s="1"/>
  <c r="AO23" i="19"/>
  <c r="AM39" i="7" s="1"/>
  <c r="AL30" i="7" l="1"/>
  <c r="AL31" i="7" s="1"/>
  <c r="AO24" i="19"/>
  <c r="AM29" i="7"/>
  <c r="AO26" i="19"/>
  <c r="AP22" i="19" s="1"/>
  <c r="AM32" i="7" l="1"/>
  <c r="AN28" i="7" s="1"/>
  <c r="AP23" i="19"/>
  <c r="AN39" i="7" s="1"/>
  <c r="AM30" i="7" l="1"/>
  <c r="AM31" i="7" s="1"/>
  <c r="AP24" i="19"/>
  <c r="AN29" i="7"/>
  <c r="AP26" i="19"/>
  <c r="AQ22" i="19" s="1"/>
  <c r="AN32" i="7" l="1"/>
  <c r="AO28" i="7" s="1"/>
  <c r="AQ23" i="19"/>
  <c r="AO39" i="7" s="1"/>
  <c r="AN30" i="7" l="1"/>
  <c r="AN31" i="7" s="1"/>
  <c r="AQ24" i="19"/>
  <c r="AO29" i="7"/>
  <c r="AQ26" i="19"/>
  <c r="AR22" i="19" s="1"/>
  <c r="AO32" i="7" l="1"/>
  <c r="AP28" i="7" s="1"/>
  <c r="AR23" i="19"/>
  <c r="AP39" i="7" s="1"/>
  <c r="AO30" i="7" l="1"/>
  <c r="AO31" i="7" s="1"/>
  <c r="AR24" i="19"/>
  <c r="AP29" i="7"/>
  <c r="AR26" i="19"/>
  <c r="AS22" i="19" s="1"/>
  <c r="AP32" i="7" l="1"/>
  <c r="AQ28" i="7" s="1"/>
  <c r="AS23" i="19"/>
  <c r="AQ39" i="7" s="1"/>
  <c r="AP30" i="7" l="1"/>
  <c r="AP31" i="7" s="1"/>
  <c r="AS24" i="19"/>
  <c r="AQ29" i="7"/>
  <c r="AS26" i="19"/>
  <c r="AT22" i="19" s="1"/>
  <c r="AQ32" i="7" l="1"/>
  <c r="AR28" i="7" s="1"/>
  <c r="AT23" i="19"/>
  <c r="AR39" i="7" s="1"/>
  <c r="AQ30" i="7" l="1"/>
  <c r="AQ31" i="7" s="1"/>
  <c r="AT24" i="19"/>
  <c r="AR29" i="7"/>
  <c r="AT26" i="19"/>
  <c r="AU22" i="19" s="1"/>
  <c r="AR32" i="7" l="1"/>
  <c r="AS28" i="7" s="1"/>
  <c r="AU23" i="19"/>
  <c r="AS39" i="7" s="1"/>
  <c r="AR30" i="7" l="1"/>
  <c r="AR31" i="7" s="1"/>
  <c r="AU24" i="19"/>
  <c r="AS29" i="7"/>
  <c r="AU26" i="19"/>
  <c r="AV22" i="19" s="1"/>
  <c r="AS32" i="7" l="1"/>
  <c r="AT28" i="7" s="1"/>
  <c r="AV23" i="19"/>
  <c r="AT39" i="7" s="1"/>
  <c r="AS30" i="7" l="1"/>
  <c r="AS31" i="7" s="1"/>
  <c r="AV24" i="19"/>
  <c r="AT29" i="7"/>
  <c r="AV26" i="19"/>
  <c r="AW22" i="19" s="1"/>
  <c r="AT32" i="7" l="1"/>
  <c r="AU28" i="7" s="1"/>
  <c r="AW23" i="19"/>
  <c r="AU39" i="7" s="1"/>
  <c r="AT30" i="7" l="1"/>
  <c r="AT31" i="7" s="1"/>
  <c r="AW24" i="19"/>
  <c r="AU29" i="7"/>
  <c r="AW26" i="19"/>
  <c r="AX22" i="19" s="1"/>
  <c r="AU32" i="7" l="1"/>
  <c r="AV28" i="7" s="1"/>
  <c r="AX23" i="19"/>
  <c r="AV39" i="7" s="1"/>
  <c r="AU30" i="7" l="1"/>
  <c r="AU31" i="7" s="1"/>
  <c r="AX24" i="19"/>
  <c r="AV29" i="7"/>
  <c r="AX26" i="19"/>
  <c r="AY22" i="19" s="1"/>
  <c r="AV32" i="7" l="1"/>
  <c r="AW28" i="7" s="1"/>
  <c r="AY23" i="19"/>
  <c r="AW39" i="7" s="1"/>
  <c r="AV30" i="7" l="1"/>
  <c r="AV31" i="7" s="1"/>
  <c r="AY24" i="19"/>
  <c r="AW29" i="7"/>
  <c r="AY26" i="19"/>
  <c r="AZ22" i="19" s="1"/>
  <c r="AW32" i="7" l="1"/>
  <c r="AX28" i="7" s="1"/>
  <c r="AZ23" i="19"/>
  <c r="AX39" i="7" s="1"/>
  <c r="AW30" i="7" l="1"/>
  <c r="AW31" i="7" s="1"/>
  <c r="AZ24" i="19"/>
  <c r="AX29" i="7"/>
  <c r="AZ26" i="19"/>
  <c r="BA22" i="19" s="1"/>
  <c r="AX32" i="7" l="1"/>
  <c r="AY28" i="7" s="1"/>
  <c r="BA23" i="19"/>
  <c r="AY39" i="7" s="1"/>
  <c r="AX30" i="7" l="1"/>
  <c r="AX31" i="7" s="1"/>
  <c r="BA24" i="19"/>
  <c r="AY29" i="7"/>
  <c r="BA26" i="19"/>
  <c r="BB22" i="19" s="1"/>
  <c r="AY32" i="7" l="1"/>
  <c r="AZ28" i="7" s="1"/>
  <c r="BB23" i="19"/>
  <c r="AZ39" i="7" s="1"/>
  <c r="AY30" i="7" l="1"/>
  <c r="AY31" i="7" s="1"/>
  <c r="BB24" i="19"/>
  <c r="AZ29" i="7"/>
  <c r="BB26" i="19"/>
  <c r="BC22" i="19" s="1"/>
  <c r="AZ32" i="7" l="1"/>
  <c r="BA28" i="7" s="1"/>
  <c r="BC23" i="19"/>
  <c r="BA39" i="7" s="1"/>
  <c r="AZ30" i="7" l="1"/>
  <c r="AZ31" i="7" s="1"/>
  <c r="BC24" i="19"/>
  <c r="BA29" i="7"/>
  <c r="BC26" i="19"/>
  <c r="BD22" i="19" s="1"/>
  <c r="BA32" i="7" l="1"/>
  <c r="BB28" i="7" s="1"/>
  <c r="BD23" i="19"/>
  <c r="BB39" i="7" s="1"/>
  <c r="BA30" i="7" l="1"/>
  <c r="BA31" i="7" s="1"/>
  <c r="BD24" i="19"/>
  <c r="BB29" i="7"/>
  <c r="BD26" i="19"/>
  <c r="BE22" i="19" s="1"/>
  <c r="BB32" i="7" l="1"/>
  <c r="BC28" i="7" s="1"/>
  <c r="BE23" i="19"/>
  <c r="BC39" i="7" s="1"/>
  <c r="D56" i="7" s="1"/>
  <c r="BB30" i="7" l="1"/>
  <c r="BB31" i="7" s="1"/>
  <c r="BE24" i="19"/>
  <c r="BE26" i="19"/>
  <c r="A26" i="19" s="1"/>
  <c r="BC29" i="7" l="1"/>
  <c r="AI38" i="8"/>
  <c r="AJ44" i="8" s="1"/>
  <c r="AK50" i="8" s="1"/>
  <c r="AL56" i="8" s="1"/>
  <c r="AZ39" i="8"/>
  <c r="BA45" i="8" s="1"/>
  <c r="BB51" i="8" s="1"/>
  <c r="BC57" i="8" s="1"/>
  <c r="AO39" i="8"/>
  <c r="AP45" i="8" s="1"/>
  <c r="AQ51" i="8" s="1"/>
  <c r="AR57" i="8" s="1"/>
  <c r="O38" i="8"/>
  <c r="P44" i="8" s="1"/>
  <c r="Q50" i="8" s="1"/>
  <c r="R56" i="8" s="1"/>
  <c r="AO37" i="8"/>
  <c r="AP43" i="8" s="1"/>
  <c r="AQ49" i="8" s="1"/>
  <c r="AR55" i="8" s="1"/>
  <c r="AC37" i="8"/>
  <c r="AD43" i="8" s="1"/>
  <c r="AE49" i="8" s="1"/>
  <c r="AF55" i="8" s="1"/>
  <c r="BC32" i="7" l="1"/>
  <c r="BC30" i="7" s="1"/>
  <c r="BC31" i="7" s="1"/>
  <c r="E56" i="7"/>
  <c r="D57" i="7"/>
  <c r="E57" i="7" s="1"/>
  <c r="E38" i="8"/>
  <c r="F44" i="8" s="1"/>
  <c r="G50" i="8" s="1"/>
  <c r="H56" i="8" s="1"/>
  <c r="D20" i="8"/>
  <c r="AW37" i="8"/>
  <c r="AX43" i="8" s="1"/>
  <c r="AY49" i="8" s="1"/>
  <c r="AZ55" i="8" s="1"/>
  <c r="AD38" i="8"/>
  <c r="AE44" i="8" s="1"/>
  <c r="AF50" i="8" s="1"/>
  <c r="AG56" i="8" s="1"/>
  <c r="L38" i="8"/>
  <c r="M44" i="8" s="1"/>
  <c r="N50" i="8" s="1"/>
  <c r="O56" i="8" s="1"/>
  <c r="AI39" i="8"/>
  <c r="AJ45" i="8" s="1"/>
  <c r="AK51" i="8" s="1"/>
  <c r="AL57" i="8" s="1"/>
  <c r="Q37" i="8"/>
  <c r="R43" i="8" s="1"/>
  <c r="S49" i="8" s="1"/>
  <c r="T55" i="8" s="1"/>
  <c r="K37" i="8"/>
  <c r="L43" i="8" s="1"/>
  <c r="M49" i="8" s="1"/>
  <c r="N55" i="8" s="1"/>
  <c r="AL38" i="8"/>
  <c r="AM44" i="8" s="1"/>
  <c r="AN50" i="8" s="1"/>
  <c r="AO56" i="8" s="1"/>
  <c r="AD37" i="8"/>
  <c r="AE43" i="8" s="1"/>
  <c r="AF49" i="8" s="1"/>
  <c r="AG55" i="8" s="1"/>
  <c r="BA38" i="8"/>
  <c r="BB44" i="8" s="1"/>
  <c r="BC50" i="8" s="1"/>
  <c r="BD56" i="8" s="1"/>
  <c r="U37" i="8"/>
  <c r="V43" i="8" s="1"/>
  <c r="W49" i="8" s="1"/>
  <c r="X55" i="8" s="1"/>
  <c r="Y38" i="8"/>
  <c r="Z44" i="8" s="1"/>
  <c r="AA50" i="8" s="1"/>
  <c r="AB56" i="8" s="1"/>
  <c r="BD39" i="8"/>
  <c r="BE45" i="8" s="1"/>
  <c r="BF51" i="8" s="1"/>
  <c r="BG57" i="8" s="1"/>
  <c r="AB38" i="8"/>
  <c r="AC44" i="8" s="1"/>
  <c r="AD50" i="8" s="1"/>
  <c r="AE56" i="8" s="1"/>
  <c r="AY39" i="8"/>
  <c r="AZ45" i="8" s="1"/>
  <c r="BA51" i="8" s="1"/>
  <c r="BB57" i="8" s="1"/>
  <c r="D19" i="8"/>
  <c r="E37" i="8"/>
  <c r="F43" i="8" s="1"/>
  <c r="G49" i="8" s="1"/>
  <c r="H55" i="8" s="1"/>
  <c r="D34" i="8"/>
  <c r="E30" i="8" s="1"/>
  <c r="AA37" i="8"/>
  <c r="AB43" i="8" s="1"/>
  <c r="AC49" i="8" s="1"/>
  <c r="AD55" i="8" s="1"/>
  <c r="BB38" i="8"/>
  <c r="BC44" i="8" s="1"/>
  <c r="BD50" i="8" s="1"/>
  <c r="BE56" i="8" s="1"/>
  <c r="AT37" i="8"/>
  <c r="AU43" i="8" s="1"/>
  <c r="AV49" i="8" s="1"/>
  <c r="AW55" i="8" s="1"/>
  <c r="K39" i="8"/>
  <c r="L45" i="8" s="1"/>
  <c r="M51" i="8" s="1"/>
  <c r="N57" i="8" s="1"/>
  <c r="BA39" i="8"/>
  <c r="BB45" i="8" s="1"/>
  <c r="BC51" i="8" s="1"/>
  <c r="BD57" i="8" s="1"/>
  <c r="R37" i="8"/>
  <c r="S43" i="8" s="1"/>
  <c r="T49" i="8" s="1"/>
  <c r="U55" i="8" s="1"/>
  <c r="AO38" i="8"/>
  <c r="AP44" i="8" s="1"/>
  <c r="AQ50" i="8" s="1"/>
  <c r="AR56" i="8" s="1"/>
  <c r="AU38" i="8"/>
  <c r="AV44" i="8" s="1"/>
  <c r="AW50" i="8" s="1"/>
  <c r="AX56" i="8" s="1"/>
  <c r="AR38" i="8"/>
  <c r="AS44" i="8" s="1"/>
  <c r="AT50" i="8" s="1"/>
  <c r="AU56" i="8" s="1"/>
  <c r="L37" i="8"/>
  <c r="M43" i="8" s="1"/>
  <c r="N49" i="8" s="1"/>
  <c r="O55" i="8" s="1"/>
  <c r="I39" i="8"/>
  <c r="J45" i="8" s="1"/>
  <c r="K51" i="8" s="1"/>
  <c r="L57" i="8" s="1"/>
  <c r="AQ37" i="8"/>
  <c r="AR43" i="8" s="1"/>
  <c r="AS49" i="8" s="1"/>
  <c r="AT55" i="8" s="1"/>
  <c r="L39" i="8"/>
  <c r="M45" i="8" s="1"/>
  <c r="N51" i="8" s="1"/>
  <c r="O57" i="8" s="1"/>
  <c r="AA39" i="8"/>
  <c r="AB45" i="8" s="1"/>
  <c r="AC51" i="8" s="1"/>
  <c r="AD57" i="8" s="1"/>
  <c r="BG38" i="8"/>
  <c r="BH44" i="8" s="1"/>
  <c r="BI50" i="8" s="1"/>
  <c r="AH37" i="8"/>
  <c r="AI43" i="8" s="1"/>
  <c r="AJ49" i="8" s="1"/>
  <c r="AK55" i="8" s="1"/>
  <c r="BE38" i="8"/>
  <c r="BF44" i="8" s="1"/>
  <c r="BG50" i="8" s="1"/>
  <c r="BH56" i="8" s="1"/>
  <c r="I37" i="8"/>
  <c r="J43" i="8" s="1"/>
  <c r="K49" i="8" s="1"/>
  <c r="L55" i="8" s="1"/>
  <c r="BH38" i="8"/>
  <c r="BI44" i="8" s="1"/>
  <c r="AB37" i="8"/>
  <c r="AC43" i="8" s="1"/>
  <c r="AD49" i="8" s="1"/>
  <c r="AE55" i="8" s="1"/>
  <c r="BI37" i="8"/>
  <c r="BG37" i="8"/>
  <c r="BH43" i="8" s="1"/>
  <c r="BI49" i="8" s="1"/>
  <c r="AB39" i="8"/>
  <c r="AC45" i="8" s="1"/>
  <c r="AD51" i="8" s="1"/>
  <c r="AE57" i="8" s="1"/>
  <c r="T38" i="8"/>
  <c r="U44" i="8" s="1"/>
  <c r="V50" i="8" s="1"/>
  <c r="W56" i="8" s="1"/>
  <c r="AQ39" i="8"/>
  <c r="AR45" i="8" s="1"/>
  <c r="AS51" i="8" s="1"/>
  <c r="AT57" i="8" s="1"/>
  <c r="I38" i="8"/>
  <c r="J44" i="8" s="1"/>
  <c r="K50" i="8" s="1"/>
  <c r="L56" i="8" s="1"/>
  <c r="AJ39" i="8"/>
  <c r="AK45" i="8" s="1"/>
  <c r="AL51" i="8" s="1"/>
  <c r="AM57" i="8" s="1"/>
  <c r="R39" i="8"/>
  <c r="S45" i="8" s="1"/>
  <c r="T51" i="8" s="1"/>
  <c r="U57" i="8" s="1"/>
  <c r="AR37" i="8"/>
  <c r="AS43" i="8" s="1"/>
  <c r="AT49" i="8" s="1"/>
  <c r="AU55" i="8" s="1"/>
  <c r="AW39" i="8"/>
  <c r="AX45" i="8" s="1"/>
  <c r="AY51" i="8" s="1"/>
  <c r="AZ57" i="8" s="1"/>
  <c r="Q38" i="8"/>
  <c r="R44" i="8" s="1"/>
  <c r="S50" i="8" s="1"/>
  <c r="T56" i="8" s="1"/>
  <c r="AR39" i="8"/>
  <c r="AS45" i="8" s="1"/>
  <c r="AT51" i="8" s="1"/>
  <c r="AU57" i="8" s="1"/>
  <c r="AJ38" i="8"/>
  <c r="AK44" i="8" s="1"/>
  <c r="AL50" i="8" s="1"/>
  <c r="AM56" i="8" s="1"/>
  <c r="BG39" i="8"/>
  <c r="BH45" i="8" s="1"/>
  <c r="BI51" i="8" s="1"/>
  <c r="K38" i="8"/>
  <c r="L44" i="8" s="1"/>
  <c r="M50" i="8" s="1"/>
  <c r="N56" i="8" s="1"/>
  <c r="H38" i="8"/>
  <c r="I44" i="8" s="1"/>
  <c r="J50" i="8" s="1"/>
  <c r="K56" i="8" s="1"/>
  <c r="AE39" i="8"/>
  <c r="AF45" i="8" s="1"/>
  <c r="AG51" i="8" s="1"/>
  <c r="AH57" i="8" s="1"/>
  <c r="AS39" i="8"/>
  <c r="AT45" i="8" s="1"/>
  <c r="AU51" i="8" s="1"/>
  <c r="AV57" i="8" s="1"/>
  <c r="AH39" i="8"/>
  <c r="AI45" i="8" s="1"/>
  <c r="AJ51" i="8" s="1"/>
  <c r="AK57" i="8" s="1"/>
  <c r="BH37" i="8"/>
  <c r="BI43" i="8" s="1"/>
  <c r="J37" i="8"/>
  <c r="K43" i="8" s="1"/>
  <c r="L49" i="8" s="1"/>
  <c r="M55" i="8" s="1"/>
  <c r="AG38" i="8"/>
  <c r="AH44" i="8" s="1"/>
  <c r="AI50" i="8" s="1"/>
  <c r="AJ56" i="8" s="1"/>
  <c r="U39" i="8"/>
  <c r="V45" i="8" s="1"/>
  <c r="W51" i="8" s="1"/>
  <c r="X57" i="8" s="1"/>
  <c r="AZ38" i="8"/>
  <c r="BA44" i="8" s="1"/>
  <c r="BB50" i="8" s="1"/>
  <c r="BC56" i="8" s="1"/>
  <c r="T37" i="8"/>
  <c r="U43" i="8" s="1"/>
  <c r="V49" i="8" s="1"/>
  <c r="W55" i="8" s="1"/>
  <c r="Y37" i="8"/>
  <c r="Z43" i="8" s="1"/>
  <c r="AA49" i="8" s="1"/>
  <c r="AB55" i="8" s="1"/>
  <c r="X38" i="8"/>
  <c r="Y44" i="8" s="1"/>
  <c r="Z50" i="8" s="1"/>
  <c r="AA56" i="8" s="1"/>
  <c r="AU39" i="8"/>
  <c r="AV45" i="8" s="1"/>
  <c r="AW51" i="8" s="1"/>
  <c r="AX57" i="8" s="1"/>
  <c r="AM38" i="8"/>
  <c r="AN44" i="8" s="1"/>
  <c r="AO50" i="8" s="1"/>
  <c r="AP56" i="8" s="1"/>
  <c r="AX39" i="8"/>
  <c r="AY45" i="8" s="1"/>
  <c r="AZ51" i="8" s="1"/>
  <c r="BA57" i="8" s="1"/>
  <c r="R38" i="8"/>
  <c r="S44" i="8" s="1"/>
  <c r="T50" i="8" s="1"/>
  <c r="U56" i="8" s="1"/>
  <c r="Z37" i="8"/>
  <c r="AA43" i="8" s="1"/>
  <c r="AB49" i="8" s="1"/>
  <c r="AC55" i="8" s="1"/>
  <c r="AW38" i="8"/>
  <c r="AX44" i="8" s="1"/>
  <c r="AY50" i="8" s="1"/>
  <c r="AZ56" i="8" s="1"/>
  <c r="BE37" i="8"/>
  <c r="BF43" i="8" s="1"/>
  <c r="BG49" i="8" s="1"/>
  <c r="BH55" i="8" s="1"/>
  <c r="J39" i="8"/>
  <c r="K45" i="8" s="1"/>
  <c r="L51" i="8" s="1"/>
  <c r="M57" i="8" s="1"/>
  <c r="AJ37" i="8"/>
  <c r="AK43" i="8" s="1"/>
  <c r="AL49" i="8" s="1"/>
  <c r="AM55" i="8" s="1"/>
  <c r="AE38" i="8"/>
  <c r="AF44" i="8" s="1"/>
  <c r="AG50" i="8" s="1"/>
  <c r="AH56" i="8" s="1"/>
  <c r="AN38" i="8"/>
  <c r="AO44" i="8" s="1"/>
  <c r="AP50" i="8" s="1"/>
  <c r="AQ56" i="8" s="1"/>
  <c r="H37" i="8"/>
  <c r="I43" i="8" s="1"/>
  <c r="J49" i="8" s="1"/>
  <c r="K55" i="8" s="1"/>
  <c r="AG37" i="8"/>
  <c r="AH43" i="8" s="1"/>
  <c r="AI49" i="8" s="1"/>
  <c r="AJ55" i="8" s="1"/>
  <c r="G37" i="8"/>
  <c r="H43" i="8" s="1"/>
  <c r="I49" i="8" s="1"/>
  <c r="J55" i="8" s="1"/>
  <c r="AH38" i="8"/>
  <c r="AI44" i="8" s="1"/>
  <c r="AJ50" i="8" s="1"/>
  <c r="AK56" i="8" s="1"/>
  <c r="AP37" i="8"/>
  <c r="AQ43" i="8" s="1"/>
  <c r="AR49" i="8" s="1"/>
  <c r="AS55" i="8" s="1"/>
  <c r="G39" i="8"/>
  <c r="H45" i="8" s="1"/>
  <c r="I51" i="8" s="1"/>
  <c r="J57" i="8" s="1"/>
  <c r="AG39" i="8"/>
  <c r="AH45" i="8" s="1"/>
  <c r="AI51" i="8" s="1"/>
  <c r="AJ57" i="8" s="1"/>
  <c r="Z39" i="8"/>
  <c r="AA45" i="8" s="1"/>
  <c r="AB51" i="8" s="1"/>
  <c r="AC57" i="8" s="1"/>
  <c r="AZ37" i="8"/>
  <c r="BA43" i="8" s="1"/>
  <c r="BB49" i="8" s="1"/>
  <c r="BC55" i="8" s="1"/>
  <c r="AV39" i="8"/>
  <c r="AW45" i="8" s="1"/>
  <c r="AX51" i="8" s="1"/>
  <c r="AY57" i="8" s="1"/>
  <c r="AX37" i="8"/>
  <c r="AY43" i="8" s="1"/>
  <c r="AZ49" i="8" s="1"/>
  <c r="BA55" i="8" s="1"/>
  <c r="O39" i="8"/>
  <c r="P45" i="8" s="1"/>
  <c r="Q51" i="8" s="1"/>
  <c r="R57" i="8" s="1"/>
  <c r="BA37" i="8"/>
  <c r="BB43" i="8" s="1"/>
  <c r="BC49" i="8" s="1"/>
  <c r="BD55" i="8" s="1"/>
  <c r="W37" i="8"/>
  <c r="X43" i="8" s="1"/>
  <c r="Y49" i="8" s="1"/>
  <c r="Z55" i="8" s="1"/>
  <c r="AX38" i="8"/>
  <c r="AY44" i="8" s="1"/>
  <c r="AZ50" i="8" s="1"/>
  <c r="BA56" i="8" s="1"/>
  <c r="BF37" i="8"/>
  <c r="BG43" i="8" s="1"/>
  <c r="BH49" i="8" s="1"/>
  <c r="BI55" i="8" s="1"/>
  <c r="W39" i="8"/>
  <c r="X45" i="8" s="1"/>
  <c r="Y51" i="8" s="1"/>
  <c r="Z57" i="8" s="1"/>
  <c r="M39" i="8"/>
  <c r="N45" i="8" s="1"/>
  <c r="O51" i="8" s="1"/>
  <c r="P57" i="8" s="1"/>
  <c r="AP39" i="8"/>
  <c r="AQ45" i="8" s="1"/>
  <c r="AR51" i="8" s="1"/>
  <c r="AS57" i="8" s="1"/>
  <c r="J38" i="8"/>
  <c r="K44" i="8" s="1"/>
  <c r="L50" i="8" s="1"/>
  <c r="M56" i="8" s="1"/>
  <c r="AK39" i="8"/>
  <c r="AL45" i="8" s="1"/>
  <c r="AM51" i="8" s="1"/>
  <c r="AN57" i="8" s="1"/>
  <c r="N39" i="8"/>
  <c r="O45" i="8" s="1"/>
  <c r="P51" i="8" s="1"/>
  <c r="Q57" i="8" s="1"/>
  <c r="AN37" i="8"/>
  <c r="AO43" i="8" s="1"/>
  <c r="AP49" i="8" s="1"/>
  <c r="AQ55" i="8" s="1"/>
  <c r="Y39" i="8"/>
  <c r="Z45" i="8" s="1"/>
  <c r="AA51" i="8" s="1"/>
  <c r="AB57" i="8" s="1"/>
  <c r="AM37" i="8"/>
  <c r="AN43" i="8" s="1"/>
  <c r="AO49" i="8" s="1"/>
  <c r="AP55" i="8" s="1"/>
  <c r="H39" i="8"/>
  <c r="I45" i="8" s="1"/>
  <c r="J51" i="8" s="1"/>
  <c r="K57" i="8" s="1"/>
  <c r="P38" i="8"/>
  <c r="Q44" i="8" s="1"/>
  <c r="R50" i="8" s="1"/>
  <c r="S56" i="8" s="1"/>
  <c r="AM39" i="8"/>
  <c r="AN45" i="8" s="1"/>
  <c r="AO51" i="8" s="1"/>
  <c r="AP57" i="8" s="1"/>
  <c r="G38" i="8"/>
  <c r="H44" i="8" s="1"/>
  <c r="I50" i="8" s="1"/>
  <c r="J56" i="8" s="1"/>
  <c r="BF39" i="8"/>
  <c r="BG45" i="8" s="1"/>
  <c r="BH51" i="8" s="1"/>
  <c r="BI57" i="8" s="1"/>
  <c r="Z38" i="8"/>
  <c r="AA44" i="8" s="1"/>
  <c r="AB50" i="8" s="1"/>
  <c r="AC56" i="8" s="1"/>
  <c r="BI39" i="8"/>
  <c r="AD39" i="8"/>
  <c r="AE45" i="8" s="1"/>
  <c r="AF51" i="8" s="1"/>
  <c r="AG57" i="8" s="1"/>
  <c r="BD37" i="8"/>
  <c r="BE43" i="8" s="1"/>
  <c r="BF49" i="8" s="1"/>
  <c r="BG55" i="8" s="1"/>
  <c r="S38" i="8"/>
  <c r="T44" i="8" s="1"/>
  <c r="U50" i="8" s="1"/>
  <c r="V56" i="8" s="1"/>
  <c r="BC37" i="8"/>
  <c r="BD43" i="8" s="1"/>
  <c r="BE49" i="8" s="1"/>
  <c r="BF55" i="8" s="1"/>
  <c r="X39" i="8"/>
  <c r="Y45" i="8" s="1"/>
  <c r="Z51" i="8" s="1"/>
  <c r="AA57" i="8" s="1"/>
  <c r="AF38" i="8"/>
  <c r="AG44" i="8" s="1"/>
  <c r="AH50" i="8" s="1"/>
  <c r="AI56" i="8" s="1"/>
  <c r="BC39" i="8"/>
  <c r="BD45" i="8" s="1"/>
  <c r="BE51" i="8" s="1"/>
  <c r="BF57" i="8" s="1"/>
  <c r="Q39" i="8"/>
  <c r="R45" i="8" s="1"/>
  <c r="S51" i="8" s="1"/>
  <c r="T57" i="8" s="1"/>
  <c r="O37" i="8"/>
  <c r="P43" i="8" s="1"/>
  <c r="Q49" i="8" s="1"/>
  <c r="R55" i="8" s="1"/>
  <c r="AP38" i="8"/>
  <c r="AQ44" i="8" s="1"/>
  <c r="AR50" i="8" s="1"/>
  <c r="AS56" i="8" s="1"/>
  <c r="BC38" i="8"/>
  <c r="BD44" i="8" s="1"/>
  <c r="BE50" i="8" s="1"/>
  <c r="BF56" i="8" s="1"/>
  <c r="AT39" i="8"/>
  <c r="AU45" i="8" s="1"/>
  <c r="AV51" i="8" s="1"/>
  <c r="AW57" i="8" s="1"/>
  <c r="N38" i="8"/>
  <c r="O44" i="8" s="1"/>
  <c r="P50" i="8" s="1"/>
  <c r="Q56" i="8" s="1"/>
  <c r="M37" i="8"/>
  <c r="N43" i="8" s="1"/>
  <c r="O49" i="8" s="1"/>
  <c r="P55" i="8" s="1"/>
  <c r="M38" i="8"/>
  <c r="N44" i="8" s="1"/>
  <c r="O50" i="8" s="1"/>
  <c r="P56" i="8" s="1"/>
  <c r="AN39" i="8"/>
  <c r="AO45" i="8" s="1"/>
  <c r="AP51" i="8" s="1"/>
  <c r="AQ57" i="8" s="1"/>
  <c r="AV38" i="8"/>
  <c r="AW44" i="8" s="1"/>
  <c r="AX50" i="8" s="1"/>
  <c r="AY56" i="8" s="1"/>
  <c r="P37" i="8"/>
  <c r="Q43" i="8" s="1"/>
  <c r="R49" i="8" s="1"/>
  <c r="S55" i="8" s="1"/>
  <c r="BE39" i="8"/>
  <c r="BF45" i="8" s="1"/>
  <c r="BG51" i="8" s="1"/>
  <c r="BH57" i="8" s="1"/>
  <c r="AE37" i="8"/>
  <c r="AF43" i="8" s="1"/>
  <c r="AG49" i="8" s="1"/>
  <c r="AH55" i="8" s="1"/>
  <c r="BF38" i="8"/>
  <c r="BG44" i="8" s="1"/>
  <c r="BH50" i="8" s="1"/>
  <c r="BI56" i="8" s="1"/>
  <c r="AK37" i="8"/>
  <c r="AL43" i="8" s="1"/>
  <c r="AM49" i="8" s="1"/>
  <c r="AN55" i="8" s="1"/>
  <c r="BD38" i="8"/>
  <c r="BE44" i="8" s="1"/>
  <c r="BF50" i="8" s="1"/>
  <c r="BG56" i="8" s="1"/>
  <c r="X37" i="8"/>
  <c r="Y43" i="8" s="1"/>
  <c r="Z49" i="8" s="1"/>
  <c r="AA55" i="8" s="1"/>
  <c r="E19" i="8"/>
  <c r="F37" i="8"/>
  <c r="G43" i="8" s="1"/>
  <c r="H49" i="8" s="1"/>
  <c r="I55" i="8" s="1"/>
  <c r="AC38" i="8"/>
  <c r="AD44" i="8" s="1"/>
  <c r="AE50" i="8" s="1"/>
  <c r="AF56" i="8" s="1"/>
  <c r="BH39" i="8"/>
  <c r="BI45" i="8" s="1"/>
  <c r="F39" i="8"/>
  <c r="G45" i="8" s="1"/>
  <c r="H51" i="8" s="1"/>
  <c r="I57" i="8" s="1"/>
  <c r="AF37" i="8"/>
  <c r="AG43" i="8" s="1"/>
  <c r="AH49" i="8" s="1"/>
  <c r="AI55" i="8" s="1"/>
  <c r="AY38" i="8"/>
  <c r="AZ44" i="8" s="1"/>
  <c r="BA50" i="8" s="1"/>
  <c r="BB56" i="8" s="1"/>
  <c r="AU37" i="8"/>
  <c r="AV43" i="8" s="1"/>
  <c r="AW49" i="8" s="1"/>
  <c r="AX55" i="8" s="1"/>
  <c r="P39" i="8"/>
  <c r="Q45" i="8" s="1"/>
  <c r="R51" i="8" s="1"/>
  <c r="S57" i="8" s="1"/>
  <c r="AQ38" i="8"/>
  <c r="AR44" i="8" s="1"/>
  <c r="AS50" i="8" s="1"/>
  <c r="AT56" i="8" s="1"/>
  <c r="S37" i="8"/>
  <c r="T43" i="8" s="1"/>
  <c r="U49" i="8" s="1"/>
  <c r="V55" i="8" s="1"/>
  <c r="AT38" i="8"/>
  <c r="AU44" i="8" s="1"/>
  <c r="AV50" i="8" s="1"/>
  <c r="AW56" i="8" s="1"/>
  <c r="V37" i="8"/>
  <c r="W43" i="8" s="1"/>
  <c r="X49" i="8" s="1"/>
  <c r="Y55" i="8" s="1"/>
  <c r="AS38" i="8"/>
  <c r="AT44" i="8" s="1"/>
  <c r="AU50" i="8" s="1"/>
  <c r="AV56" i="8" s="1"/>
  <c r="V39" i="8"/>
  <c r="W45" i="8" s="1"/>
  <c r="X51" i="8" s="1"/>
  <c r="Y57" i="8" s="1"/>
  <c r="AV37" i="8"/>
  <c r="AW43" i="8" s="1"/>
  <c r="AX49" i="8" s="1"/>
  <c r="AY55" i="8" s="1"/>
  <c r="AS37" i="8"/>
  <c r="AT43" i="8" s="1"/>
  <c r="AU49" i="8" s="1"/>
  <c r="AV55" i="8" s="1"/>
  <c r="AF39" i="8"/>
  <c r="AG45" i="8" s="1"/>
  <c r="AH51" i="8" s="1"/>
  <c r="AI57" i="8" s="1"/>
  <c r="AI37" i="8"/>
  <c r="AJ43" i="8" s="1"/>
  <c r="AK49" i="8" s="1"/>
  <c r="AL55" i="8" s="1"/>
  <c r="AL37" i="8"/>
  <c r="AM43" i="8" s="1"/>
  <c r="AN49" i="8" s="1"/>
  <c r="AO55" i="8" s="1"/>
  <c r="BI38" i="8"/>
  <c r="AC39" i="8"/>
  <c r="AD45" i="8" s="1"/>
  <c r="AE51" i="8" s="1"/>
  <c r="AF57" i="8" s="1"/>
  <c r="AL39" i="8"/>
  <c r="AM45" i="8" s="1"/>
  <c r="AN51" i="8" s="1"/>
  <c r="AO57" i="8" s="1"/>
  <c r="F38" i="8"/>
  <c r="G44" i="8" s="1"/>
  <c r="H50" i="8" s="1"/>
  <c r="I56" i="8" s="1"/>
  <c r="AA38" i="8"/>
  <c r="AB44" i="8" s="1"/>
  <c r="AC50" i="8" s="1"/>
  <c r="AD56" i="8" s="1"/>
  <c r="U38" i="8"/>
  <c r="V44" i="8" s="1"/>
  <c r="W50" i="8" s="1"/>
  <c r="X56" i="8" s="1"/>
  <c r="AY37" i="8"/>
  <c r="AZ43" i="8" s="1"/>
  <c r="BA49" i="8" s="1"/>
  <c r="BB55" i="8" s="1"/>
  <c r="T39" i="8"/>
  <c r="U45" i="8" s="1"/>
  <c r="V51" i="8" s="1"/>
  <c r="W57" i="8" s="1"/>
  <c r="BB37" i="8"/>
  <c r="BC43" i="8" s="1"/>
  <c r="BD49" i="8" s="1"/>
  <c r="BE55" i="8" s="1"/>
  <c r="S39" i="8"/>
  <c r="T45" i="8" s="1"/>
  <c r="U51" i="8" s="1"/>
  <c r="V57" i="8" s="1"/>
  <c r="W38" i="8"/>
  <c r="X44" i="8" s="1"/>
  <c r="Y50" i="8" s="1"/>
  <c r="Z56" i="8" s="1"/>
  <c r="BB39" i="8"/>
  <c r="BC45" i="8" s="1"/>
  <c r="BD51" i="8" s="1"/>
  <c r="BE57" i="8" s="1"/>
  <c r="V38" i="8"/>
  <c r="W44" i="8" s="1"/>
  <c r="X50" i="8" s="1"/>
  <c r="Y56" i="8" s="1"/>
  <c r="N37" i="8"/>
  <c r="O43" i="8" s="1"/>
  <c r="P49" i="8" s="1"/>
  <c r="Q55" i="8" s="1"/>
  <c r="AK38" i="8"/>
  <c r="AL44" i="8" s="1"/>
  <c r="AM50" i="8" s="1"/>
  <c r="AN56" i="8" s="1"/>
  <c r="E39" i="8"/>
  <c r="F45" i="8" s="1"/>
  <c r="G51" i="8" s="1"/>
  <c r="H57" i="8" s="1"/>
  <c r="D21" i="8"/>
  <c r="E20" i="8" l="1"/>
  <c r="BD28" i="7"/>
  <c r="BD32" i="7" s="1"/>
  <c r="BE28" i="7" s="1"/>
  <c r="BB20" i="8"/>
  <c r="AS21" i="8"/>
  <c r="AD19" i="8"/>
  <c r="AK21" i="8"/>
  <c r="AJ21" i="8"/>
  <c r="AJ20" i="8"/>
  <c r="BA21" i="8"/>
  <c r="AY21" i="8"/>
  <c r="AR19" i="8"/>
  <c r="L19" i="8"/>
  <c r="BI19" i="8"/>
  <c r="BI21" i="8"/>
  <c r="AD20" i="8"/>
  <c r="J20" i="8"/>
  <c r="BF20" i="8"/>
  <c r="K21" i="8"/>
  <c r="H21" i="8"/>
  <c r="AQ20" i="8"/>
  <c r="AN20" i="8"/>
  <c r="AZ21" i="8"/>
  <c r="AS19" i="8"/>
  <c r="Z19" i="8"/>
  <c r="AV19" i="8"/>
  <c r="U20" i="8"/>
  <c r="V20" i="8"/>
  <c r="BA19" i="8"/>
  <c r="AX19" i="8"/>
  <c r="Z20" i="8"/>
  <c r="BH20" i="8"/>
  <c r="AH19" i="8"/>
  <c r="U21" i="8"/>
  <c r="U19" i="8"/>
  <c r="R19" i="8"/>
  <c r="O21" i="8"/>
  <c r="AX20" i="8"/>
  <c r="E21" i="8"/>
  <c r="AB20" i="8"/>
  <c r="W19" i="8"/>
  <c r="AJ19" i="8"/>
  <c r="O19" i="8"/>
  <c r="AM21" i="8"/>
  <c r="AO20" i="8"/>
  <c r="P21" i="8"/>
  <c r="AE20" i="8"/>
  <c r="BB19" i="8"/>
  <c r="BC19" i="8"/>
  <c r="BH21" i="8"/>
  <c r="BE21" i="8"/>
  <c r="AL21" i="8"/>
  <c r="G21" i="8"/>
  <c r="X21" i="8"/>
  <c r="M21" i="8"/>
  <c r="I20" i="8"/>
  <c r="L21" i="8"/>
  <c r="BE19" i="8"/>
  <c r="V19" i="8"/>
  <c r="N21" i="8"/>
  <c r="AU21" i="8"/>
  <c r="Y21" i="8"/>
  <c r="F21" i="8"/>
  <c r="AG20" i="8"/>
  <c r="AF19" i="8"/>
  <c r="AM20" i="8"/>
  <c r="AI19" i="8"/>
  <c r="BD19" i="8"/>
  <c r="Y19" i="8"/>
  <c r="AW21" i="8"/>
  <c r="AT21" i="8"/>
  <c r="X19" i="8"/>
  <c r="AY20" i="8"/>
  <c r="AF20" i="8"/>
  <c r="BG19" i="8"/>
  <c r="AR21" i="8"/>
  <c r="G20" i="8"/>
  <c r="BF21" i="8"/>
  <c r="AQ21" i="8"/>
  <c r="AV21" i="8"/>
  <c r="Q21" i="8"/>
  <c r="H20" i="8"/>
  <c r="S20" i="8"/>
  <c r="BF19" i="8"/>
  <c r="AA19" i="8"/>
  <c r="H19" i="8"/>
  <c r="AG19" i="8"/>
  <c r="Z21" i="8"/>
  <c r="AX21" i="8"/>
  <c r="BC21" i="8"/>
  <c r="T19" i="8"/>
  <c r="AC19" i="8"/>
  <c r="J19" i="8"/>
  <c r="AH21" i="8"/>
  <c r="AC20" i="8"/>
  <c r="AB19" i="8"/>
  <c r="AP19" i="8"/>
  <c r="K19" i="8"/>
  <c r="AT20" i="8"/>
  <c r="Q19" i="8"/>
  <c r="J21" i="8"/>
  <c r="BA20" i="8"/>
  <c r="E40" i="8"/>
  <c r="F46" i="8" s="1"/>
  <c r="G52" i="8" s="1"/>
  <c r="H58" i="8" s="1"/>
  <c r="D22" i="8"/>
  <c r="AN19" i="8"/>
  <c r="M19" i="8"/>
  <c r="R21" i="8"/>
  <c r="S21" i="8"/>
  <c r="T20" i="8"/>
  <c r="AB21" i="8"/>
  <c r="AK19" i="8"/>
  <c r="AE21" i="8"/>
  <c r="AU19" i="8"/>
  <c r="AR20" i="8"/>
  <c r="AS20" i="8"/>
  <c r="AP20" i="8"/>
  <c r="AT19" i="8"/>
  <c r="AE19" i="8"/>
  <c r="BG21" i="8"/>
  <c r="BC20" i="8"/>
  <c r="BE20" i="8"/>
  <c r="BD21" i="8"/>
  <c r="AU20" i="8"/>
  <c r="L20" i="8"/>
  <c r="M20" i="8"/>
  <c r="N19" i="8"/>
  <c r="BB21" i="8"/>
  <c r="W21" i="8"/>
  <c r="R20" i="8"/>
  <c r="AC21" i="8"/>
  <c r="Y20" i="8"/>
  <c r="F20" i="8"/>
  <c r="O20" i="8"/>
  <c r="AL19" i="8"/>
  <c r="AM19" i="8"/>
  <c r="AN21" i="8"/>
  <c r="AO21" i="8"/>
  <c r="V21" i="8"/>
  <c r="AW20" i="8"/>
  <c r="AZ19" i="8"/>
  <c r="AW19" i="8"/>
  <c r="AY19" i="8"/>
  <c r="AF21" i="8"/>
  <c r="AO19" i="8"/>
  <c r="F19" i="8"/>
  <c r="G19" i="8"/>
  <c r="AH20" i="8"/>
  <c r="I21" i="8"/>
  <c r="AV20" i="8"/>
  <c r="Q20" i="8"/>
  <c r="AL20" i="8"/>
  <c r="W20" i="8"/>
  <c r="S19" i="8"/>
  <c r="T21" i="8"/>
  <c r="I19" i="8"/>
  <c r="AG21" i="8"/>
  <c r="AD21" i="8"/>
  <c r="N20" i="8"/>
  <c r="AI20" i="8"/>
  <c r="P20" i="8"/>
  <c r="AQ19" i="8"/>
  <c r="AI21" i="8"/>
  <c r="AP21" i="8"/>
  <c r="AA21" i="8"/>
  <c r="BH19" i="8"/>
  <c r="BG20" i="8"/>
  <c r="BD20" i="8"/>
  <c r="BI20" i="8"/>
  <c r="AA20" i="8"/>
  <c r="X20" i="8"/>
  <c r="AZ20" i="8"/>
  <c r="AK20" i="8"/>
  <c r="P19" i="8"/>
  <c r="K20" i="8"/>
  <c r="BD30" i="7" l="1"/>
  <c r="BD31" i="7" s="1"/>
  <c r="BE32" i="7"/>
  <c r="BF28" i="7" s="1"/>
  <c r="E34" i="8"/>
  <c r="F30" i="8" s="1"/>
  <c r="F36" i="8"/>
  <c r="G42" i="8" s="1"/>
  <c r="H48" i="8" s="1"/>
  <c r="I54" i="8" s="1"/>
  <c r="E18" i="8"/>
  <c r="BE30" i="7" l="1"/>
  <c r="BE31" i="7" s="1"/>
  <c r="BF32" i="7"/>
  <c r="BG28" i="7" s="1"/>
  <c r="E22" i="8"/>
  <c r="F40" i="8"/>
  <c r="G46" i="8" s="1"/>
  <c r="H52" i="8" s="1"/>
  <c r="I58" i="8" s="1"/>
  <c r="BF30" i="7" l="1"/>
  <c r="BF31" i="7" s="1"/>
  <c r="BG32" i="7"/>
  <c r="BH28" i="7" s="1"/>
  <c r="W83" i="8"/>
  <c r="X89" i="8" s="1"/>
  <c r="Y95" i="8" s="1"/>
  <c r="Z101" i="8" s="1"/>
  <c r="BF83" i="8"/>
  <c r="BG89" i="8" s="1"/>
  <c r="BH95" i="8" s="1"/>
  <c r="BI101" i="8" s="1"/>
  <c r="AM83" i="8"/>
  <c r="AN89" i="8" s="1"/>
  <c r="AO95" i="8" s="1"/>
  <c r="AP101" i="8" s="1"/>
  <c r="AD84" i="8"/>
  <c r="AE90" i="8" s="1"/>
  <c r="AF96" i="8" s="1"/>
  <c r="AG102" i="8" s="1"/>
  <c r="AL82" i="8"/>
  <c r="AM88" i="8" s="1"/>
  <c r="AN94" i="8" s="1"/>
  <c r="AO100" i="8" s="1"/>
  <c r="T84" i="8"/>
  <c r="U90" i="8" s="1"/>
  <c r="V96" i="8" s="1"/>
  <c r="W102" i="8" s="1"/>
  <c r="AV84" i="8"/>
  <c r="AW90" i="8" s="1"/>
  <c r="AX96" i="8" s="1"/>
  <c r="AY102" i="8" s="1"/>
  <c r="Z84" i="8"/>
  <c r="AA90" i="8" s="1"/>
  <c r="AB96" i="8" s="1"/>
  <c r="AC102" i="8" s="1"/>
  <c r="G36" i="8"/>
  <c r="H42" i="8" s="1"/>
  <c r="I48" i="8" s="1"/>
  <c r="J54" i="8" s="1"/>
  <c r="F34" i="8"/>
  <c r="F18" i="8"/>
  <c r="BG30" i="7" l="1"/>
  <c r="BG31" i="7" s="1"/>
  <c r="BH32" i="7"/>
  <c r="BI28" i="7" s="1"/>
  <c r="V84" i="8"/>
  <c r="W90" i="8" s="1"/>
  <c r="X96" i="8" s="1"/>
  <c r="Y102" i="8" s="1"/>
  <c r="AQ84" i="8"/>
  <c r="AR90" i="8" s="1"/>
  <c r="AS96" i="8" s="1"/>
  <c r="AT102" i="8" s="1"/>
  <c r="O82" i="8"/>
  <c r="P88" i="8" s="1"/>
  <c r="Q94" i="8" s="1"/>
  <c r="R100" i="8" s="1"/>
  <c r="W82" i="8"/>
  <c r="X88" i="8" s="1"/>
  <c r="Y94" i="8" s="1"/>
  <c r="Z100" i="8" s="1"/>
  <c r="AQ82" i="8"/>
  <c r="AR88" i="8" s="1"/>
  <c r="AS94" i="8" s="1"/>
  <c r="AT100" i="8" s="1"/>
  <c r="J82" i="8"/>
  <c r="K88" i="8" s="1"/>
  <c r="L94" i="8" s="1"/>
  <c r="M100" i="8" s="1"/>
  <c r="AA83" i="8"/>
  <c r="AB89" i="8" s="1"/>
  <c r="AC95" i="8" s="1"/>
  <c r="AD101" i="8" s="1"/>
  <c r="AN82" i="8"/>
  <c r="AO88" i="8" s="1"/>
  <c r="AP94" i="8" s="1"/>
  <c r="AQ100" i="8" s="1"/>
  <c r="M84" i="8"/>
  <c r="N90" i="8" s="1"/>
  <c r="O96" i="8" s="1"/>
  <c r="P102" i="8" s="1"/>
  <c r="AS82" i="8"/>
  <c r="AT88" i="8" s="1"/>
  <c r="AU94" i="8" s="1"/>
  <c r="AV100" i="8" s="1"/>
  <c r="AO83" i="8"/>
  <c r="AP89" i="8" s="1"/>
  <c r="AQ95" i="8" s="1"/>
  <c r="AR101" i="8" s="1"/>
  <c r="U84" i="8"/>
  <c r="V90" i="8" s="1"/>
  <c r="W96" i="8" s="1"/>
  <c r="X102" i="8" s="1"/>
  <c r="V82" i="8"/>
  <c r="W88" i="8" s="1"/>
  <c r="X94" i="8" s="1"/>
  <c r="Y100" i="8" s="1"/>
  <c r="BC83" i="8"/>
  <c r="BD89" i="8" s="1"/>
  <c r="BE95" i="8" s="1"/>
  <c r="BF101" i="8" s="1"/>
  <c r="BG84" i="8"/>
  <c r="BH90" i="8" s="1"/>
  <c r="BI96" i="8" s="1"/>
  <c r="F83" i="8"/>
  <c r="G89" i="8" s="1"/>
  <c r="H95" i="8" s="1"/>
  <c r="I101" i="8" s="1"/>
  <c r="AF84" i="8"/>
  <c r="AG90" i="8" s="1"/>
  <c r="AH96" i="8" s="1"/>
  <c r="AI102" i="8" s="1"/>
  <c r="BH84" i="8"/>
  <c r="BI90" i="8" s="1"/>
  <c r="I82" i="8"/>
  <c r="J88" i="8" s="1"/>
  <c r="K94" i="8" s="1"/>
  <c r="L100" i="8" s="1"/>
  <c r="AX83" i="8"/>
  <c r="AY89" i="8" s="1"/>
  <c r="AZ95" i="8" s="1"/>
  <c r="BA101" i="8" s="1"/>
  <c r="BE83" i="8"/>
  <c r="BF89" i="8" s="1"/>
  <c r="BG95" i="8" s="1"/>
  <c r="BH101" i="8" s="1"/>
  <c r="AI82" i="8"/>
  <c r="AJ88" i="8" s="1"/>
  <c r="AK94" i="8" s="1"/>
  <c r="AL100" i="8" s="1"/>
  <c r="AC84" i="8"/>
  <c r="AD90" i="8" s="1"/>
  <c r="AE96" i="8" s="1"/>
  <c r="AF102" i="8" s="1"/>
  <c r="AE84" i="8"/>
  <c r="AF90" i="8" s="1"/>
  <c r="AG96" i="8" s="1"/>
  <c r="AH102" i="8" s="1"/>
  <c r="M83" i="8"/>
  <c r="N89" i="8" s="1"/>
  <c r="O95" i="8" s="1"/>
  <c r="P101" i="8" s="1"/>
  <c r="BA83" i="8"/>
  <c r="BB89" i="8" s="1"/>
  <c r="BC95" i="8" s="1"/>
  <c r="BD101" i="8" s="1"/>
  <c r="AL83" i="8"/>
  <c r="AM89" i="8" s="1"/>
  <c r="AN95" i="8" s="1"/>
  <c r="AO101" i="8" s="1"/>
  <c r="AG82" i="8"/>
  <c r="AH88" i="8" s="1"/>
  <c r="AI94" i="8" s="1"/>
  <c r="AJ100" i="8" s="1"/>
  <c r="Y82" i="8"/>
  <c r="Z88" i="8" s="1"/>
  <c r="AA94" i="8" s="1"/>
  <c r="AB100" i="8" s="1"/>
  <c r="H84" i="8"/>
  <c r="I90" i="8" s="1"/>
  <c r="J96" i="8" s="1"/>
  <c r="K102" i="8" s="1"/>
  <c r="X83" i="8"/>
  <c r="Y89" i="8" s="1"/>
  <c r="Z95" i="8" s="1"/>
  <c r="AA101" i="8" s="1"/>
  <c r="N84" i="8"/>
  <c r="O90" i="8" s="1"/>
  <c r="P96" i="8" s="1"/>
  <c r="Q102" i="8" s="1"/>
  <c r="S84" i="8"/>
  <c r="T90" i="8" s="1"/>
  <c r="U96" i="8" s="1"/>
  <c r="V102" i="8" s="1"/>
  <c r="Y83" i="8"/>
  <c r="Z89" i="8" s="1"/>
  <c r="AA95" i="8" s="1"/>
  <c r="AB101" i="8" s="1"/>
  <c r="BF84" i="8"/>
  <c r="BG90" i="8" s="1"/>
  <c r="BH96" i="8" s="1"/>
  <c r="BI102" i="8" s="1"/>
  <c r="AB84" i="8"/>
  <c r="AC90" i="8" s="1"/>
  <c r="AD96" i="8" s="1"/>
  <c r="AE102" i="8" s="1"/>
  <c r="D79" i="8"/>
  <c r="E82" i="8"/>
  <c r="F88" i="8" s="1"/>
  <c r="G94" i="8" s="1"/>
  <c r="H100" i="8" s="1"/>
  <c r="AO82" i="8"/>
  <c r="AP88" i="8" s="1"/>
  <c r="AQ94" i="8" s="1"/>
  <c r="AR100" i="8" s="1"/>
  <c r="X84" i="8"/>
  <c r="Y90" i="8" s="1"/>
  <c r="Z96" i="8" s="1"/>
  <c r="AA102" i="8" s="1"/>
  <c r="AD82" i="8"/>
  <c r="AE88" i="8" s="1"/>
  <c r="AF94" i="8" s="1"/>
  <c r="AG100" i="8" s="1"/>
  <c r="BC82" i="8"/>
  <c r="BD88" i="8" s="1"/>
  <c r="BE94" i="8" s="1"/>
  <c r="BF100" i="8" s="1"/>
  <c r="Q83" i="8"/>
  <c r="R89" i="8" s="1"/>
  <c r="S95" i="8" s="1"/>
  <c r="T101" i="8" s="1"/>
  <c r="AY84" i="8"/>
  <c r="AZ90" i="8" s="1"/>
  <c r="BA96" i="8" s="1"/>
  <c r="BB102" i="8" s="1"/>
  <c r="BG82" i="8"/>
  <c r="BH88" i="8" s="1"/>
  <c r="BI94" i="8" s="1"/>
  <c r="O84" i="8"/>
  <c r="P90" i="8" s="1"/>
  <c r="Q96" i="8" s="1"/>
  <c r="R102" i="8" s="1"/>
  <c r="F82" i="8"/>
  <c r="G88" i="8" s="1"/>
  <c r="H94" i="8" s="1"/>
  <c r="I100" i="8" s="1"/>
  <c r="J83" i="8"/>
  <c r="K89" i="8" s="1"/>
  <c r="L95" i="8" s="1"/>
  <c r="M101" i="8" s="1"/>
  <c r="E83" i="8"/>
  <c r="F89" i="8" s="1"/>
  <c r="G95" i="8" s="1"/>
  <c r="H101" i="8" s="1"/>
  <c r="AT83" i="8"/>
  <c r="AU89" i="8" s="1"/>
  <c r="AV95" i="8" s="1"/>
  <c r="AW101" i="8" s="1"/>
  <c r="AB82" i="8"/>
  <c r="AC88" i="8" s="1"/>
  <c r="AD94" i="8" s="1"/>
  <c r="AE100" i="8" s="1"/>
  <c r="BG83" i="8"/>
  <c r="BH89" i="8" s="1"/>
  <c r="BI95" i="8" s="1"/>
  <c r="AA84" i="8"/>
  <c r="AB90" i="8" s="1"/>
  <c r="AC96" i="8" s="1"/>
  <c r="AD102" i="8" s="1"/>
  <c r="AK84" i="8"/>
  <c r="AL90" i="8" s="1"/>
  <c r="AM96" i="8" s="1"/>
  <c r="AN102" i="8" s="1"/>
  <c r="BD83" i="8"/>
  <c r="BE89" i="8" s="1"/>
  <c r="BF95" i="8" s="1"/>
  <c r="BG101" i="8" s="1"/>
  <c r="P83" i="8"/>
  <c r="Q89" i="8" s="1"/>
  <c r="R95" i="8" s="1"/>
  <c r="S101" i="8" s="1"/>
  <c r="AT82" i="8"/>
  <c r="AU88" i="8" s="1"/>
  <c r="AV94" i="8" s="1"/>
  <c r="AW100" i="8" s="1"/>
  <c r="Q82" i="8"/>
  <c r="R88" i="8" s="1"/>
  <c r="S94" i="8" s="1"/>
  <c r="T100" i="8" s="1"/>
  <c r="AK82" i="8"/>
  <c r="AL88" i="8" s="1"/>
  <c r="AM94" i="8" s="1"/>
  <c r="AN100" i="8" s="1"/>
  <c r="Y84" i="8"/>
  <c r="Z90" i="8" s="1"/>
  <c r="AA96" i="8" s="1"/>
  <c r="AB102" i="8" s="1"/>
  <c r="O83" i="8"/>
  <c r="P89" i="8" s="1"/>
  <c r="Q95" i="8" s="1"/>
  <c r="R101" i="8" s="1"/>
  <c r="BD84" i="8"/>
  <c r="BE90" i="8" s="1"/>
  <c r="BF96" i="8" s="1"/>
  <c r="BG102" i="8" s="1"/>
  <c r="AM84" i="8"/>
  <c r="AN90" i="8" s="1"/>
  <c r="AO96" i="8" s="1"/>
  <c r="AP102" i="8" s="1"/>
  <c r="U83" i="8"/>
  <c r="V89" i="8" s="1"/>
  <c r="W95" i="8" s="1"/>
  <c r="X101" i="8" s="1"/>
  <c r="AY82" i="8"/>
  <c r="AZ88" i="8" s="1"/>
  <c r="BA94" i="8" s="1"/>
  <c r="BB100" i="8" s="1"/>
  <c r="AX82" i="8"/>
  <c r="AY88" i="8" s="1"/>
  <c r="AZ94" i="8" s="1"/>
  <c r="BA100" i="8" s="1"/>
  <c r="AI84" i="8"/>
  <c r="AJ90" i="8" s="1"/>
  <c r="AK96" i="8" s="1"/>
  <c r="AL102" i="8" s="1"/>
  <c r="BC84" i="8"/>
  <c r="BD90" i="8" s="1"/>
  <c r="BE96" i="8" s="1"/>
  <c r="BF102" i="8" s="1"/>
  <c r="AW82" i="8"/>
  <c r="AX88" i="8" s="1"/>
  <c r="AY94" i="8" s="1"/>
  <c r="AZ100" i="8" s="1"/>
  <c r="BA82" i="8"/>
  <c r="BB88" i="8" s="1"/>
  <c r="BC94" i="8" s="1"/>
  <c r="BD100" i="8" s="1"/>
  <c r="H82" i="8"/>
  <c r="I88" i="8" s="1"/>
  <c r="J94" i="8" s="1"/>
  <c r="K100" i="8" s="1"/>
  <c r="AE83" i="8"/>
  <c r="AF89" i="8" s="1"/>
  <c r="AG95" i="8" s="1"/>
  <c r="AH101" i="8" s="1"/>
  <c r="M82" i="8"/>
  <c r="N88" i="8" s="1"/>
  <c r="O94" i="8" s="1"/>
  <c r="P100" i="8" s="1"/>
  <c r="AG83" i="8"/>
  <c r="AH89" i="8" s="1"/>
  <c r="AI95" i="8" s="1"/>
  <c r="AJ101" i="8" s="1"/>
  <c r="AE82" i="8"/>
  <c r="AF88" i="8" s="1"/>
  <c r="AG94" i="8" s="1"/>
  <c r="AH100" i="8" s="1"/>
  <c r="R82" i="8"/>
  <c r="S88" i="8" s="1"/>
  <c r="T94" i="8" s="1"/>
  <c r="U100" i="8" s="1"/>
  <c r="K84" i="8"/>
  <c r="L90" i="8" s="1"/>
  <c r="M96" i="8" s="1"/>
  <c r="N102" i="8" s="1"/>
  <c r="AC83" i="8"/>
  <c r="AD89" i="8" s="1"/>
  <c r="AE95" i="8" s="1"/>
  <c r="AF101" i="8" s="1"/>
  <c r="AW83" i="8"/>
  <c r="AX89" i="8" s="1"/>
  <c r="AY95" i="8" s="1"/>
  <c r="AZ101" i="8" s="1"/>
  <c r="K83" i="8"/>
  <c r="L89" i="8" s="1"/>
  <c r="M95" i="8" s="1"/>
  <c r="N101" i="8" s="1"/>
  <c r="X82" i="8"/>
  <c r="Y88" i="8" s="1"/>
  <c r="Z94" i="8" s="1"/>
  <c r="AA100" i="8" s="1"/>
  <c r="AY83" i="8"/>
  <c r="AZ89" i="8" s="1"/>
  <c r="BA95" i="8" s="1"/>
  <c r="BB101" i="8" s="1"/>
  <c r="AC82" i="8"/>
  <c r="AD88" i="8" s="1"/>
  <c r="AE94" i="8" s="1"/>
  <c r="AF100" i="8" s="1"/>
  <c r="BH83" i="8"/>
  <c r="BI89" i="8" s="1"/>
  <c r="AU84" i="8"/>
  <c r="AV90" i="8" s="1"/>
  <c r="AW96" i="8" s="1"/>
  <c r="AX102" i="8" s="1"/>
  <c r="BE84" i="8"/>
  <c r="BF90" i="8" s="1"/>
  <c r="BG96" i="8" s="1"/>
  <c r="BH102" i="8" s="1"/>
  <c r="AB83" i="8"/>
  <c r="AC89" i="8" s="1"/>
  <c r="AD95" i="8" s="1"/>
  <c r="AE101" i="8" s="1"/>
  <c r="AU83" i="8"/>
  <c r="AV89" i="8" s="1"/>
  <c r="AW95" i="8" s="1"/>
  <c r="AX101" i="8" s="1"/>
  <c r="AH82" i="8"/>
  <c r="AI88" i="8" s="1"/>
  <c r="AJ94" i="8" s="1"/>
  <c r="AK100" i="8" s="1"/>
  <c r="AV82" i="8"/>
  <c r="AW88" i="8" s="1"/>
  <c r="AX94" i="8" s="1"/>
  <c r="AY100" i="8" s="1"/>
  <c r="P84" i="8"/>
  <c r="Q90" i="8" s="1"/>
  <c r="R96" i="8" s="1"/>
  <c r="S102" i="8" s="1"/>
  <c r="L84" i="8"/>
  <c r="M90" i="8" s="1"/>
  <c r="N96" i="8" s="1"/>
  <c r="O102" i="8" s="1"/>
  <c r="AZ84" i="8"/>
  <c r="BA90" i="8" s="1"/>
  <c r="BB96" i="8" s="1"/>
  <c r="BC102" i="8" s="1"/>
  <c r="AH83" i="8"/>
  <c r="AI89" i="8" s="1"/>
  <c r="AJ95" i="8" s="1"/>
  <c r="AK101" i="8" s="1"/>
  <c r="BB82" i="8"/>
  <c r="BC88" i="8" s="1"/>
  <c r="BD94" i="8" s="1"/>
  <c r="BE100" i="8" s="1"/>
  <c r="T83" i="8"/>
  <c r="U89" i="8" s="1"/>
  <c r="V95" i="8" s="1"/>
  <c r="W101" i="8" s="1"/>
  <c r="AP84" i="8"/>
  <c r="AQ90" i="8" s="1"/>
  <c r="AR96" i="8" s="1"/>
  <c r="AS102" i="8" s="1"/>
  <c r="J84" i="8"/>
  <c r="K90" i="8" s="1"/>
  <c r="L96" i="8" s="1"/>
  <c r="M102" i="8" s="1"/>
  <c r="R84" i="8"/>
  <c r="S90" i="8" s="1"/>
  <c r="T96" i="8" s="1"/>
  <c r="U102" i="8" s="1"/>
  <c r="AL84" i="8"/>
  <c r="AM90" i="8" s="1"/>
  <c r="AN96" i="8" s="1"/>
  <c r="AO102" i="8" s="1"/>
  <c r="T82" i="8"/>
  <c r="U88" i="8" s="1"/>
  <c r="V94" i="8" s="1"/>
  <c r="W100" i="8" s="1"/>
  <c r="AQ83" i="8"/>
  <c r="AR89" i="8" s="1"/>
  <c r="AS95" i="8" s="1"/>
  <c r="AT101" i="8" s="1"/>
  <c r="BD82" i="8"/>
  <c r="BE88" i="8" s="1"/>
  <c r="BF94" i="8" s="1"/>
  <c r="BG100" i="8" s="1"/>
  <c r="AS84" i="8"/>
  <c r="AT90" i="8" s="1"/>
  <c r="AU96" i="8" s="1"/>
  <c r="AV102" i="8" s="1"/>
  <c r="BI82" i="8"/>
  <c r="AW84" i="8"/>
  <c r="AX90" i="8" s="1"/>
  <c r="AY96" i="8" s="1"/>
  <c r="AZ102" i="8" s="1"/>
  <c r="BI84" i="8"/>
  <c r="AJ83" i="8"/>
  <c r="AK89" i="8" s="1"/>
  <c r="AL95" i="8" s="1"/>
  <c r="AM101" i="8" s="1"/>
  <c r="L83" i="8"/>
  <c r="M89" i="8" s="1"/>
  <c r="N95" i="8" s="1"/>
  <c r="O101" i="8" s="1"/>
  <c r="AF83" i="8"/>
  <c r="AG89" i="8" s="1"/>
  <c r="AH95" i="8" s="1"/>
  <c r="AI101" i="8" s="1"/>
  <c r="AJ82" i="8"/>
  <c r="AK88" i="8" s="1"/>
  <c r="AL94" i="8" s="1"/>
  <c r="AM100" i="8" s="1"/>
  <c r="I84" i="8"/>
  <c r="J90" i="8" s="1"/>
  <c r="K96" i="8" s="1"/>
  <c r="L102" i="8" s="1"/>
  <c r="N83" i="8"/>
  <c r="O89" i="8" s="1"/>
  <c r="P95" i="8" s="1"/>
  <c r="Q101" i="8" s="1"/>
  <c r="G83" i="8"/>
  <c r="H89" i="8" s="1"/>
  <c r="I95" i="8" s="1"/>
  <c r="J101" i="8" s="1"/>
  <c r="S83" i="8"/>
  <c r="T89" i="8" s="1"/>
  <c r="U95" i="8" s="1"/>
  <c r="V101" i="8" s="1"/>
  <c r="BI83" i="8"/>
  <c r="W84" i="8"/>
  <c r="X90" i="8" s="1"/>
  <c r="Y96" i="8" s="1"/>
  <c r="Z102" i="8" s="1"/>
  <c r="AA82" i="8"/>
  <c r="AB88" i="8" s="1"/>
  <c r="AC94" i="8" s="1"/>
  <c r="AD100" i="8" s="1"/>
  <c r="G84" i="8"/>
  <c r="H90" i="8" s="1"/>
  <c r="I96" i="8" s="1"/>
  <c r="J102" i="8" s="1"/>
  <c r="BA84" i="8"/>
  <c r="BB90" i="8" s="1"/>
  <c r="BC96" i="8" s="1"/>
  <c r="BD102" i="8" s="1"/>
  <c r="Z82" i="8"/>
  <c r="AA88" i="8" s="1"/>
  <c r="AB94" i="8" s="1"/>
  <c r="AC100" i="8" s="1"/>
  <c r="AZ82" i="8"/>
  <c r="BA88" i="8" s="1"/>
  <c r="BB94" i="8" s="1"/>
  <c r="BC100" i="8" s="1"/>
  <c r="AG84" i="8"/>
  <c r="AH90" i="8" s="1"/>
  <c r="AI96" i="8" s="1"/>
  <c r="AJ102" i="8" s="1"/>
  <c r="AD83" i="8"/>
  <c r="AE89" i="8" s="1"/>
  <c r="AF95" i="8" s="1"/>
  <c r="AG101" i="8" s="1"/>
  <c r="L82" i="8"/>
  <c r="M88" i="8" s="1"/>
  <c r="N94" i="8" s="1"/>
  <c r="O100" i="8" s="1"/>
  <c r="AI83" i="8"/>
  <c r="AJ89" i="8" s="1"/>
  <c r="AK95" i="8" s="1"/>
  <c r="AL101" i="8" s="1"/>
  <c r="G40" i="8"/>
  <c r="H46" i="8" s="1"/>
  <c r="I52" i="8" s="1"/>
  <c r="J58" i="8" s="1"/>
  <c r="G30" i="8"/>
  <c r="F22" i="8"/>
  <c r="AU82" i="8"/>
  <c r="AV88" i="8" s="1"/>
  <c r="AW94" i="8" s="1"/>
  <c r="AX100" i="8" s="1"/>
  <c r="H83" i="8"/>
  <c r="I89" i="8" s="1"/>
  <c r="J95" i="8" s="1"/>
  <c r="K101" i="8" s="1"/>
  <c r="G82" i="8"/>
  <c r="H88" i="8" s="1"/>
  <c r="I94" i="8" s="1"/>
  <c r="J100" i="8" s="1"/>
  <c r="S82" i="8"/>
  <c r="T88" i="8" s="1"/>
  <c r="U94" i="8" s="1"/>
  <c r="V100" i="8" s="1"/>
  <c r="AK83" i="8"/>
  <c r="AL89" i="8" s="1"/>
  <c r="AM95" i="8" s="1"/>
  <c r="AN101" i="8" s="1"/>
  <c r="AZ83" i="8"/>
  <c r="BA89" i="8" s="1"/>
  <c r="BB95" i="8" s="1"/>
  <c r="BC101" i="8" s="1"/>
  <c r="AR84" i="8"/>
  <c r="AS90" i="8" s="1"/>
  <c r="AT96" i="8" s="1"/>
  <c r="AU102" i="8" s="1"/>
  <c r="U82" i="8"/>
  <c r="V88" i="8" s="1"/>
  <c r="W94" i="8" s="1"/>
  <c r="X100" i="8" s="1"/>
  <c r="E84" i="8"/>
  <c r="F90" i="8" s="1"/>
  <c r="G96" i="8" s="1"/>
  <c r="H102" i="8" s="1"/>
  <c r="BE82" i="8"/>
  <c r="BF88" i="8" s="1"/>
  <c r="BG94" i="8" s="1"/>
  <c r="BH100" i="8" s="1"/>
  <c r="AN84" i="8"/>
  <c r="AO90" i="8" s="1"/>
  <c r="AP96" i="8" s="1"/>
  <c r="AQ102" i="8" s="1"/>
  <c r="AX84" i="8"/>
  <c r="AY90" i="8" s="1"/>
  <c r="AZ96" i="8" s="1"/>
  <c r="BA102" i="8" s="1"/>
  <c r="K82" i="8"/>
  <c r="L88" i="8" s="1"/>
  <c r="M94" i="8" s="1"/>
  <c r="N100" i="8" s="1"/>
  <c r="AS83" i="8"/>
  <c r="AT89" i="8" s="1"/>
  <c r="AU95" i="8" s="1"/>
  <c r="AV101" i="8" s="1"/>
  <c r="BB84" i="8"/>
  <c r="BC90" i="8" s="1"/>
  <c r="BD96" i="8" s="1"/>
  <c r="BE102" i="8" s="1"/>
  <c r="I83" i="8"/>
  <c r="J89" i="8" s="1"/>
  <c r="K95" i="8" s="1"/>
  <c r="L101" i="8" s="1"/>
  <c r="N82" i="8"/>
  <c r="O88" i="8" s="1"/>
  <c r="P94" i="8" s="1"/>
  <c r="Q100" i="8" s="1"/>
  <c r="Z83" i="8"/>
  <c r="AA89" i="8" s="1"/>
  <c r="AB95" i="8" s="1"/>
  <c r="AC101" i="8" s="1"/>
  <c r="AF82" i="8"/>
  <c r="AG88" i="8" s="1"/>
  <c r="AH94" i="8" s="1"/>
  <c r="AI100" i="8" s="1"/>
  <c r="AR82" i="8"/>
  <c r="AS88" i="8" s="1"/>
  <c r="AT94" i="8" s="1"/>
  <c r="AU100" i="8" s="1"/>
  <c r="Q84" i="8"/>
  <c r="R90" i="8" s="1"/>
  <c r="S96" i="8" s="1"/>
  <c r="T102" i="8" s="1"/>
  <c r="AR83" i="8"/>
  <c r="AS89" i="8" s="1"/>
  <c r="AT95" i="8" s="1"/>
  <c r="AU101" i="8" s="1"/>
  <c r="F84" i="8"/>
  <c r="G90" i="8" s="1"/>
  <c r="H96" i="8" s="1"/>
  <c r="I102" i="8" s="1"/>
  <c r="AM82" i="8"/>
  <c r="AN88" i="8" s="1"/>
  <c r="AO94" i="8" s="1"/>
  <c r="AP100" i="8" s="1"/>
  <c r="AV83" i="8"/>
  <c r="AW89" i="8" s="1"/>
  <c r="AX95" i="8" s="1"/>
  <c r="AY101" i="8" s="1"/>
  <c r="AT84" i="8"/>
  <c r="AU90" i="8" s="1"/>
  <c r="AV96" i="8" s="1"/>
  <c r="AW102" i="8" s="1"/>
  <c r="AP83" i="8"/>
  <c r="AQ89" i="8" s="1"/>
  <c r="AR95" i="8" s="1"/>
  <c r="AS101" i="8" s="1"/>
  <c r="V83" i="8"/>
  <c r="W89" i="8" s="1"/>
  <c r="X95" i="8" s="1"/>
  <c r="Y101" i="8" s="1"/>
  <c r="BH82" i="8"/>
  <c r="BI88" i="8" s="1"/>
  <c r="AO84" i="8"/>
  <c r="AP90" i="8" s="1"/>
  <c r="AQ96" i="8" s="1"/>
  <c r="AR102" i="8" s="1"/>
  <c r="BF82" i="8"/>
  <c r="BG88" i="8" s="1"/>
  <c r="BH94" i="8" s="1"/>
  <c r="BI100" i="8" s="1"/>
  <c r="AH84" i="8"/>
  <c r="AI90" i="8" s="1"/>
  <c r="AJ96" i="8" s="1"/>
  <c r="AK102" i="8" s="1"/>
  <c r="AP82" i="8"/>
  <c r="AQ88" i="8" s="1"/>
  <c r="AR94" i="8" s="1"/>
  <c r="AS100" i="8" s="1"/>
  <c r="AN83" i="8"/>
  <c r="AO89" i="8" s="1"/>
  <c r="AP95" i="8" s="1"/>
  <c r="AQ101" i="8" s="1"/>
  <c r="P82" i="8"/>
  <c r="Q88" i="8" s="1"/>
  <c r="R94" i="8" s="1"/>
  <c r="S100" i="8" s="1"/>
  <c r="BB83" i="8"/>
  <c r="BC89" i="8" s="1"/>
  <c r="BD95" i="8" s="1"/>
  <c r="BE101" i="8" s="1"/>
  <c r="AJ84" i="8"/>
  <c r="AK90" i="8" s="1"/>
  <c r="AL96" i="8" s="1"/>
  <c r="AM102" i="8" s="1"/>
  <c r="R83" i="8"/>
  <c r="S89" i="8" s="1"/>
  <c r="T95" i="8" s="1"/>
  <c r="U101" i="8" s="1"/>
  <c r="BH30" i="7" l="1"/>
  <c r="BH31" i="7" s="1"/>
  <c r="E66" i="8"/>
  <c r="AE64" i="8"/>
  <c r="BE65" i="8"/>
  <c r="AS66" i="8"/>
  <c r="BI32" i="7"/>
  <c r="BJ28" i="7" s="1"/>
  <c r="BI65" i="8"/>
  <c r="BI64" i="8"/>
  <c r="BH66" i="8"/>
  <c r="AW66" i="8"/>
  <c r="T64" i="8"/>
  <c r="AU65" i="8"/>
  <c r="O66" i="8"/>
  <c r="P66" i="8"/>
  <c r="BC64" i="8"/>
  <c r="AV66" i="8"/>
  <c r="AO66" i="8"/>
  <c r="AT66" i="8"/>
  <c r="Q66" i="8"/>
  <c r="AU66" i="8"/>
  <c r="V65" i="8"/>
  <c r="BI66" i="8"/>
  <c r="BA64" i="8"/>
  <c r="AG64" i="8"/>
  <c r="S64" i="8"/>
  <c r="W66" i="8"/>
  <c r="AR64" i="8"/>
  <c r="Q65" i="8"/>
  <c r="BA65" i="8"/>
  <c r="AM65" i="8"/>
  <c r="AG66" i="8"/>
  <c r="AN66" i="8"/>
  <c r="U65" i="8"/>
  <c r="M64" i="8"/>
  <c r="BA66" i="8"/>
  <c r="J64" i="8"/>
  <c r="AM66" i="8"/>
  <c r="AQ66" i="8"/>
  <c r="AJ65" i="8"/>
  <c r="F64" i="8"/>
  <c r="AT64" i="8"/>
  <c r="AH65" i="8"/>
  <c r="AC65" i="8"/>
  <c r="AY64" i="8"/>
  <c r="AZ66" i="8"/>
  <c r="Z64" i="8"/>
  <c r="BH65" i="8"/>
  <c r="F65" i="8"/>
  <c r="H66" i="8"/>
  <c r="AE65" i="8"/>
  <c r="S66" i="8"/>
  <c r="AK64" i="8"/>
  <c r="AB64" i="8"/>
  <c r="W64" i="8"/>
  <c r="AV65" i="8"/>
  <c r="J66" i="8"/>
  <c r="AD64" i="8"/>
  <c r="L64" i="8"/>
  <c r="G64" i="8"/>
  <c r="AV64" i="8"/>
  <c r="AH66" i="8"/>
  <c r="AX64" i="8"/>
  <c r="AL66" i="8"/>
  <c r="N65" i="8"/>
  <c r="AJ64" i="8"/>
  <c r="AS64" i="8"/>
  <c r="BC65" i="8"/>
  <c r="Z66" i="8"/>
  <c r="AA64" i="8"/>
  <c r="BF64" i="8"/>
  <c r="P65" i="8"/>
  <c r="AC64" i="8"/>
  <c r="BE66" i="8"/>
  <c r="R66" i="8"/>
  <c r="W65" i="8"/>
  <c r="X64" i="8"/>
  <c r="AK65" i="8"/>
  <c r="L65" i="8"/>
  <c r="AB66" i="8"/>
  <c r="BD65" i="8"/>
  <c r="H64" i="8"/>
  <c r="AE66" i="8"/>
  <c r="BF66" i="8"/>
  <c r="U64" i="8"/>
  <c r="AN65" i="8"/>
  <c r="L66" i="8"/>
  <c r="Z65" i="8"/>
  <c r="AP64" i="8"/>
  <c r="N64" i="8"/>
  <c r="AC66" i="8"/>
  <c r="H36" i="8"/>
  <c r="I42" i="8" s="1"/>
  <c r="J48" i="8" s="1"/>
  <c r="K54" i="8" s="1"/>
  <c r="G34" i="8"/>
  <c r="G18" i="8"/>
  <c r="BH64" i="8"/>
  <c r="AQ65" i="8"/>
  <c r="AL65" i="8"/>
  <c r="AI65" i="8"/>
  <c r="AR66" i="8"/>
  <c r="AP65" i="8"/>
  <c r="AK66" i="8"/>
  <c r="I66" i="8"/>
  <c r="S65" i="8"/>
  <c r="AG65" i="8"/>
  <c r="K66" i="8"/>
  <c r="AU64" i="8"/>
  <c r="AT65" i="8"/>
  <c r="BD66" i="8"/>
  <c r="BG65" i="8"/>
  <c r="E64" i="8"/>
  <c r="AN64" i="8"/>
  <c r="E85" i="8"/>
  <c r="F91" i="8" s="1"/>
  <c r="G97" i="8" s="1"/>
  <c r="H103" i="8" s="1"/>
  <c r="D67" i="8"/>
  <c r="E75" i="8"/>
  <c r="U66" i="8"/>
  <c r="AY66" i="8"/>
  <c r="AA65" i="8"/>
  <c r="AL64" i="8"/>
  <c r="AQ64" i="8"/>
  <c r="AI66" i="8"/>
  <c r="O64" i="8"/>
  <c r="AO64" i="8"/>
  <c r="BE64" i="8"/>
  <c r="BG64" i="8"/>
  <c r="AO65" i="8"/>
  <c r="Y65" i="8"/>
  <c r="H65" i="8"/>
  <c r="AR65" i="8"/>
  <c r="BD64" i="8"/>
  <c r="AY65" i="8"/>
  <c r="R64" i="8"/>
  <c r="G65" i="8"/>
  <c r="K64" i="8"/>
  <c r="AF66" i="8"/>
  <c r="Y64" i="8"/>
  <c r="F66" i="8"/>
  <c r="V66" i="8"/>
  <c r="R65" i="8"/>
  <c r="M65" i="8"/>
  <c r="AI64" i="8"/>
  <c r="K65" i="8"/>
  <c r="AX65" i="8"/>
  <c r="J65" i="8"/>
  <c r="AB65" i="8"/>
  <c r="Q64" i="8"/>
  <c r="AF65" i="8"/>
  <c r="AD65" i="8"/>
  <c r="AZ64" i="8"/>
  <c r="BB66" i="8"/>
  <c r="AW64" i="8"/>
  <c r="T65" i="8"/>
  <c r="BC66" i="8"/>
  <c r="X66" i="8"/>
  <c r="P64" i="8"/>
  <c r="O65" i="8"/>
  <c r="AJ66" i="8"/>
  <c r="BF65" i="8"/>
  <c r="AS65" i="8"/>
  <c r="I65" i="8"/>
  <c r="N66" i="8"/>
  <c r="AX66" i="8"/>
  <c r="BB64" i="8"/>
  <c r="AA66" i="8"/>
  <c r="X65" i="8"/>
  <c r="M66" i="8"/>
  <c r="G66" i="8"/>
  <c r="AF64" i="8"/>
  <c r="AZ65" i="8"/>
  <c r="AD66" i="8"/>
  <c r="AH64" i="8"/>
  <c r="AW65" i="8"/>
  <c r="BG66" i="8"/>
  <c r="E65" i="8"/>
  <c r="BB65" i="8"/>
  <c r="T66" i="8"/>
  <c r="AM64" i="8"/>
  <c r="I64" i="8"/>
  <c r="V64" i="8"/>
  <c r="AP66" i="8"/>
  <c r="Y66" i="8"/>
  <c r="BI30" i="7" l="1"/>
  <c r="BI31" i="7" s="1"/>
  <c r="BJ32" i="7"/>
  <c r="BK28" i="7" s="1"/>
  <c r="E79" i="8"/>
  <c r="E63" i="8"/>
  <c r="F81" i="8"/>
  <c r="G87" i="8" s="1"/>
  <c r="H93" i="8" s="1"/>
  <c r="I99" i="8" s="1"/>
  <c r="AU128" i="8"/>
  <c r="AV134" i="8" s="1"/>
  <c r="AW140" i="8" s="1"/>
  <c r="AX146" i="8" s="1"/>
  <c r="AQ130" i="8"/>
  <c r="AR136" i="8" s="1"/>
  <c r="AS142" i="8" s="1"/>
  <c r="AT148" i="8" s="1"/>
  <c r="BA129" i="8"/>
  <c r="BB135" i="8" s="1"/>
  <c r="BC141" i="8" s="1"/>
  <c r="BD147" i="8" s="1"/>
  <c r="AK128" i="8"/>
  <c r="AL134" i="8" s="1"/>
  <c r="AM140" i="8" s="1"/>
  <c r="AN146" i="8" s="1"/>
  <c r="BI130" i="8"/>
  <c r="AY130" i="8"/>
  <c r="AZ136" i="8" s="1"/>
  <c r="BA142" i="8" s="1"/>
  <c r="BB148" i="8" s="1"/>
  <c r="AE129" i="8"/>
  <c r="AF135" i="8" s="1"/>
  <c r="AG141" i="8" s="1"/>
  <c r="AH147" i="8" s="1"/>
  <c r="R128" i="8"/>
  <c r="S134" i="8" s="1"/>
  <c r="T140" i="8" s="1"/>
  <c r="U146" i="8" s="1"/>
  <c r="Z128" i="8"/>
  <c r="AA134" i="8" s="1"/>
  <c r="AB140" i="8" s="1"/>
  <c r="AC146" i="8" s="1"/>
  <c r="AY129" i="8"/>
  <c r="AZ135" i="8" s="1"/>
  <c r="BA141" i="8" s="1"/>
  <c r="BB147" i="8" s="1"/>
  <c r="AK129" i="8"/>
  <c r="AL135" i="8" s="1"/>
  <c r="AM141" i="8" s="1"/>
  <c r="AN147" i="8" s="1"/>
  <c r="U128" i="8"/>
  <c r="V134" i="8" s="1"/>
  <c r="W140" i="8" s="1"/>
  <c r="X146" i="8" s="1"/>
  <c r="J128" i="8"/>
  <c r="K134" i="8" s="1"/>
  <c r="L140" i="8" s="1"/>
  <c r="M146" i="8" s="1"/>
  <c r="AS130" i="8"/>
  <c r="AT136" i="8" s="1"/>
  <c r="AU142" i="8" s="1"/>
  <c r="AV148" i="8" s="1"/>
  <c r="AQ129" i="8"/>
  <c r="AR135" i="8" s="1"/>
  <c r="AS141" i="8" s="1"/>
  <c r="AT147" i="8" s="1"/>
  <c r="U130" i="8"/>
  <c r="V136" i="8" s="1"/>
  <c r="W142" i="8" s="1"/>
  <c r="X148" i="8" s="1"/>
  <c r="AS128" i="8"/>
  <c r="AT134" i="8" s="1"/>
  <c r="AU140" i="8" s="1"/>
  <c r="AV146" i="8" s="1"/>
  <c r="AE128" i="8"/>
  <c r="AF134" i="8" s="1"/>
  <c r="AG140" i="8" s="1"/>
  <c r="AH146" i="8" s="1"/>
  <c r="AU129" i="8"/>
  <c r="AV135" i="8" s="1"/>
  <c r="AW141" i="8" s="1"/>
  <c r="AX147" i="8" s="1"/>
  <c r="AA129" i="8"/>
  <c r="AB135" i="8" s="1"/>
  <c r="AC141" i="8" s="1"/>
  <c r="AD147" i="8" s="1"/>
  <c r="O128" i="8"/>
  <c r="P134" i="8" s="1"/>
  <c r="Q140" i="8" s="1"/>
  <c r="R146" i="8" s="1"/>
  <c r="BA128" i="8"/>
  <c r="BB134" i="8" s="1"/>
  <c r="BC140" i="8" s="1"/>
  <c r="BD146" i="8" s="1"/>
  <c r="BB130" i="8"/>
  <c r="BC136" i="8" s="1"/>
  <c r="BD142" i="8" s="1"/>
  <c r="BE148" i="8" s="1"/>
  <c r="U129" i="8"/>
  <c r="V135" i="8" s="1"/>
  <c r="W141" i="8" s="1"/>
  <c r="X147" i="8" s="1"/>
  <c r="K129" i="8"/>
  <c r="L135" i="8" s="1"/>
  <c r="M141" i="8" s="1"/>
  <c r="N147" i="8" s="1"/>
  <c r="AP128" i="8"/>
  <c r="AQ134" i="8" s="1"/>
  <c r="AR140" i="8" s="1"/>
  <c r="AS146" i="8" s="1"/>
  <c r="AG130" i="8"/>
  <c r="AH136" i="8" s="1"/>
  <c r="AI142" i="8" s="1"/>
  <c r="AJ148" i="8" s="1"/>
  <c r="AL130" i="8"/>
  <c r="AM136" i="8" s="1"/>
  <c r="AN142" i="8" s="1"/>
  <c r="AO148" i="8" s="1"/>
  <c r="O129" i="8"/>
  <c r="P135" i="8" s="1"/>
  <c r="Q141" i="8" s="1"/>
  <c r="R147" i="8" s="1"/>
  <c r="K130" i="8"/>
  <c r="L136" i="8" s="1"/>
  <c r="M142" i="8" s="1"/>
  <c r="N148" i="8" s="1"/>
  <c r="BG129" i="8"/>
  <c r="BH135" i="8" s="1"/>
  <c r="BI141" i="8" s="1"/>
  <c r="BF128" i="8"/>
  <c r="BG134" i="8" s="1"/>
  <c r="BH140" i="8" s="1"/>
  <c r="BI146" i="8" s="1"/>
  <c r="AA130" i="8"/>
  <c r="AB136" i="8" s="1"/>
  <c r="AC142" i="8" s="1"/>
  <c r="AD148" i="8" s="1"/>
  <c r="Q130" i="8"/>
  <c r="R136" i="8" s="1"/>
  <c r="S142" i="8" s="1"/>
  <c r="T148" i="8" s="1"/>
  <c r="AU130" i="8"/>
  <c r="AV136" i="8" s="1"/>
  <c r="AW142" i="8" s="1"/>
  <c r="AX148" i="8" s="1"/>
  <c r="H30" i="8"/>
  <c r="G22" i="8"/>
  <c r="H40" i="8"/>
  <c r="I46" i="8" s="1"/>
  <c r="J52" i="8" s="1"/>
  <c r="K58" i="8" s="1"/>
  <c r="BJ30" i="7" l="1"/>
  <c r="BJ31" i="7" s="1"/>
  <c r="BK32" i="7"/>
  <c r="BL28" i="7" s="1"/>
  <c r="AB130" i="8"/>
  <c r="AC136" i="8" s="1"/>
  <c r="AD142" i="8" s="1"/>
  <c r="AE148" i="8" s="1"/>
  <c r="BI128" i="8"/>
  <c r="H130" i="8"/>
  <c r="I136" i="8" s="1"/>
  <c r="J142" i="8" s="1"/>
  <c r="K148" i="8" s="1"/>
  <c r="V129" i="8"/>
  <c r="W135" i="8" s="1"/>
  <c r="X141" i="8" s="1"/>
  <c r="Y147" i="8" s="1"/>
  <c r="AC128" i="8"/>
  <c r="AD134" i="8" s="1"/>
  <c r="AE140" i="8" s="1"/>
  <c r="AF146" i="8" s="1"/>
  <c r="AR130" i="8"/>
  <c r="AS136" i="8" s="1"/>
  <c r="AT142" i="8" s="1"/>
  <c r="AU148" i="8" s="1"/>
  <c r="H128" i="8"/>
  <c r="I134" i="8" s="1"/>
  <c r="J140" i="8" s="1"/>
  <c r="K146" i="8" s="1"/>
  <c r="BH130" i="8"/>
  <c r="BI136" i="8" s="1"/>
  <c r="AC129" i="8"/>
  <c r="AD135" i="8" s="1"/>
  <c r="AE141" i="8" s="1"/>
  <c r="AF147" i="8" s="1"/>
  <c r="E129" i="8"/>
  <c r="F135" i="8" s="1"/>
  <c r="G141" i="8" s="1"/>
  <c r="H147" i="8" s="1"/>
  <c r="D111" i="8"/>
  <c r="AX130" i="8"/>
  <c r="AY136" i="8" s="1"/>
  <c r="AZ142" i="8" s="1"/>
  <c r="BA148" i="8" s="1"/>
  <c r="Q129" i="8"/>
  <c r="R135" i="8" s="1"/>
  <c r="S141" i="8" s="1"/>
  <c r="T147" i="8" s="1"/>
  <c r="M130" i="8"/>
  <c r="N136" i="8" s="1"/>
  <c r="O142" i="8" s="1"/>
  <c r="P148" i="8" s="1"/>
  <c r="BH128" i="8"/>
  <c r="BI134" i="8" s="1"/>
  <c r="AH129" i="8"/>
  <c r="AI135" i="8" s="1"/>
  <c r="AJ141" i="8" s="1"/>
  <c r="AK147" i="8" s="1"/>
  <c r="AO129" i="8"/>
  <c r="AP135" i="8" s="1"/>
  <c r="AQ141" i="8" s="1"/>
  <c r="AR147" i="8" s="1"/>
  <c r="AM129" i="8"/>
  <c r="AN135" i="8" s="1"/>
  <c r="AO141" i="8" s="1"/>
  <c r="AP147" i="8" s="1"/>
  <c r="R130" i="8"/>
  <c r="S136" i="8" s="1"/>
  <c r="T142" i="8" s="1"/>
  <c r="U148" i="8" s="1"/>
  <c r="AX129" i="8"/>
  <c r="AY135" i="8" s="1"/>
  <c r="AZ141" i="8" s="1"/>
  <c r="BA147" i="8" s="1"/>
  <c r="H18" i="8"/>
  <c r="H34" i="8"/>
  <c r="I36" i="8"/>
  <c r="J42" i="8" s="1"/>
  <c r="K48" i="8" s="1"/>
  <c r="L54" i="8" s="1"/>
  <c r="T130" i="8"/>
  <c r="U136" i="8" s="1"/>
  <c r="V142" i="8" s="1"/>
  <c r="W148" i="8" s="1"/>
  <c r="AN130" i="8"/>
  <c r="AO136" i="8" s="1"/>
  <c r="AP142" i="8" s="1"/>
  <c r="AQ148" i="8" s="1"/>
  <c r="BH129" i="8"/>
  <c r="BI135" i="8" s="1"/>
  <c r="P129" i="8"/>
  <c r="Q135" i="8" s="1"/>
  <c r="R141" i="8" s="1"/>
  <c r="S147" i="8" s="1"/>
  <c r="AT130" i="8"/>
  <c r="AU136" i="8" s="1"/>
  <c r="AV142" i="8" s="1"/>
  <c r="AW148" i="8" s="1"/>
  <c r="S128" i="8"/>
  <c r="T134" i="8" s="1"/>
  <c r="U140" i="8" s="1"/>
  <c r="V146" i="8" s="1"/>
  <c r="BB129" i="8"/>
  <c r="BC135" i="8" s="1"/>
  <c r="BD141" i="8" s="1"/>
  <c r="BE147" i="8" s="1"/>
  <c r="G128" i="8"/>
  <c r="H134" i="8" s="1"/>
  <c r="I140" i="8" s="1"/>
  <c r="J146" i="8" s="1"/>
  <c r="AJ130" i="8"/>
  <c r="AK136" i="8" s="1"/>
  <c r="AL142" i="8" s="1"/>
  <c r="AM148" i="8" s="1"/>
  <c r="BB128" i="8"/>
  <c r="BC134" i="8" s="1"/>
  <c r="BD140" i="8" s="1"/>
  <c r="BE146" i="8" s="1"/>
  <c r="AV129" i="8"/>
  <c r="AW135" i="8" s="1"/>
  <c r="AX141" i="8" s="1"/>
  <c r="AY147" i="8" s="1"/>
  <c r="E130" i="8"/>
  <c r="F136" i="8" s="1"/>
  <c r="G142" i="8" s="1"/>
  <c r="H148" i="8" s="1"/>
  <c r="D112" i="8"/>
  <c r="V128" i="8"/>
  <c r="W134" i="8" s="1"/>
  <c r="X140" i="8" s="1"/>
  <c r="Y146" i="8" s="1"/>
  <c r="AV128" i="8"/>
  <c r="AW134" i="8" s="1"/>
  <c r="AX140" i="8" s="1"/>
  <c r="AY146" i="8" s="1"/>
  <c r="AF129" i="8"/>
  <c r="AG135" i="8" s="1"/>
  <c r="AH141" i="8" s="1"/>
  <c r="AI147" i="8" s="1"/>
  <c r="X129" i="8"/>
  <c r="Y135" i="8" s="1"/>
  <c r="Z141" i="8" s="1"/>
  <c r="AA147" i="8" s="1"/>
  <c r="AO130" i="8"/>
  <c r="AP136" i="8" s="1"/>
  <c r="AQ142" i="8" s="1"/>
  <c r="AR148" i="8" s="1"/>
  <c r="AZ129" i="8"/>
  <c r="BA135" i="8" s="1"/>
  <c r="BB141" i="8" s="1"/>
  <c r="BC147" i="8" s="1"/>
  <c r="N129" i="8"/>
  <c r="O135" i="8" s="1"/>
  <c r="P141" i="8" s="1"/>
  <c r="Q147" i="8" s="1"/>
  <c r="BC130" i="8"/>
  <c r="BD136" i="8" s="1"/>
  <c r="BE142" i="8" s="1"/>
  <c r="BF148" i="8" s="1"/>
  <c r="M128" i="8"/>
  <c r="N134" i="8" s="1"/>
  <c r="O140" i="8" s="1"/>
  <c r="P146" i="8" s="1"/>
  <c r="H129" i="8"/>
  <c r="I135" i="8" s="1"/>
  <c r="J141" i="8" s="1"/>
  <c r="K147" i="8" s="1"/>
  <c r="BF129" i="8"/>
  <c r="BG135" i="8" s="1"/>
  <c r="BH141" i="8" s="1"/>
  <c r="BI147" i="8" s="1"/>
  <c r="AN128" i="8"/>
  <c r="AO134" i="8" s="1"/>
  <c r="AP140" i="8" s="1"/>
  <c r="AQ146" i="8" s="1"/>
  <c r="AL129" i="8"/>
  <c r="AM135" i="8" s="1"/>
  <c r="AN141" i="8" s="1"/>
  <c r="AO147" i="8" s="1"/>
  <c r="F130" i="8"/>
  <c r="G136" i="8" s="1"/>
  <c r="H142" i="8" s="1"/>
  <c r="I148" i="8" s="1"/>
  <c r="T128" i="8"/>
  <c r="U134" i="8" s="1"/>
  <c r="V140" i="8" s="1"/>
  <c r="W146" i="8" s="1"/>
  <c r="L128" i="8"/>
  <c r="M134" i="8" s="1"/>
  <c r="N140" i="8" s="1"/>
  <c r="O146" i="8" s="1"/>
  <c r="F129" i="8"/>
  <c r="G135" i="8" s="1"/>
  <c r="H141" i="8" s="1"/>
  <c r="I147" i="8" s="1"/>
  <c r="M129" i="8"/>
  <c r="N135" i="8" s="1"/>
  <c r="O141" i="8" s="1"/>
  <c r="P147" i="8" s="1"/>
  <c r="AH130" i="8"/>
  <c r="AI136" i="8" s="1"/>
  <c r="AJ142" i="8" s="1"/>
  <c r="AK148" i="8" s="1"/>
  <c r="AZ128" i="8"/>
  <c r="BA134" i="8" s="1"/>
  <c r="BB140" i="8" s="1"/>
  <c r="BC146" i="8" s="1"/>
  <c r="BI129" i="8"/>
  <c r="O130" i="8"/>
  <c r="P136" i="8" s="1"/>
  <c r="Q142" i="8" s="1"/>
  <c r="R148" i="8" s="1"/>
  <c r="AF128" i="8"/>
  <c r="AG134" i="8" s="1"/>
  <c r="AH140" i="8" s="1"/>
  <c r="AI146" i="8" s="1"/>
  <c r="J130" i="8"/>
  <c r="K136" i="8" s="1"/>
  <c r="L142" i="8" s="1"/>
  <c r="M148" i="8" s="1"/>
  <c r="AM130" i="8"/>
  <c r="AN136" i="8" s="1"/>
  <c r="AO142" i="8" s="1"/>
  <c r="AP148" i="8" s="1"/>
  <c r="E128" i="8"/>
  <c r="F134" i="8" s="1"/>
  <c r="G140" i="8" s="1"/>
  <c r="H146" i="8" s="1"/>
  <c r="D110" i="8"/>
  <c r="D125" i="8"/>
  <c r="F75" i="8"/>
  <c r="E67" i="8"/>
  <c r="F85" i="8"/>
  <c r="G91" i="8" s="1"/>
  <c r="H97" i="8" s="1"/>
  <c r="I103" i="8" s="1"/>
  <c r="BE129" i="8"/>
  <c r="BF135" i="8" s="1"/>
  <c r="BG141" i="8" s="1"/>
  <c r="BH147" i="8" s="1"/>
  <c r="J129" i="8"/>
  <c r="K135" i="8" s="1"/>
  <c r="L141" i="8" s="1"/>
  <c r="M147" i="8" s="1"/>
  <c r="AC130" i="8"/>
  <c r="AD136" i="8" s="1"/>
  <c r="AE142" i="8" s="1"/>
  <c r="AF148" i="8" s="1"/>
  <c r="AY128" i="8"/>
  <c r="AZ134" i="8" s="1"/>
  <c r="BA140" i="8" s="1"/>
  <c r="BB146" i="8" s="1"/>
  <c r="AZ130" i="8"/>
  <c r="BA136" i="8" s="1"/>
  <c r="BB142" i="8" s="1"/>
  <c r="BC148" i="8" s="1"/>
  <c r="W130" i="8"/>
  <c r="X136" i="8" s="1"/>
  <c r="Y142" i="8" s="1"/>
  <c r="Z148" i="8" s="1"/>
  <c r="AQ128" i="8"/>
  <c r="AR134" i="8" s="1"/>
  <c r="AS140" i="8" s="1"/>
  <c r="AT146" i="8" s="1"/>
  <c r="K128" i="8"/>
  <c r="L134" i="8" s="1"/>
  <c r="M140" i="8" s="1"/>
  <c r="N146" i="8" s="1"/>
  <c r="Y128" i="8"/>
  <c r="Z134" i="8" s="1"/>
  <c r="AA140" i="8" s="1"/>
  <c r="AB146" i="8" s="1"/>
  <c r="G129" i="8"/>
  <c r="H135" i="8" s="1"/>
  <c r="I141" i="8" s="1"/>
  <c r="J147" i="8" s="1"/>
  <c r="AD128" i="8"/>
  <c r="AE134" i="8" s="1"/>
  <c r="AF140" i="8" s="1"/>
  <c r="AG146" i="8" s="1"/>
  <c r="AF130" i="8"/>
  <c r="AG136" i="8" s="1"/>
  <c r="AH142" i="8" s="1"/>
  <c r="AI148" i="8" s="1"/>
  <c r="AJ129" i="8"/>
  <c r="AK135" i="8" s="1"/>
  <c r="AL141" i="8" s="1"/>
  <c r="AM147" i="8" s="1"/>
  <c r="AI128" i="8"/>
  <c r="AJ134" i="8" s="1"/>
  <c r="AK140" i="8" s="1"/>
  <c r="AL146" i="8" s="1"/>
  <c r="AG128" i="8"/>
  <c r="AH134" i="8" s="1"/>
  <c r="AI140" i="8" s="1"/>
  <c r="AJ146" i="8" s="1"/>
  <c r="AW130" i="8"/>
  <c r="AX136" i="8" s="1"/>
  <c r="AY142" i="8" s="1"/>
  <c r="AZ148" i="8" s="1"/>
  <c r="L129" i="8"/>
  <c r="M135" i="8" s="1"/>
  <c r="N141" i="8" s="1"/>
  <c r="O147" i="8" s="1"/>
  <c r="AT129" i="8"/>
  <c r="AU135" i="8" s="1"/>
  <c r="AV141" i="8" s="1"/>
  <c r="AW147" i="8" s="1"/>
  <c r="BD130" i="8"/>
  <c r="BE136" i="8" s="1"/>
  <c r="BF142" i="8" s="1"/>
  <c r="BG148" i="8" s="1"/>
  <c r="AN129" i="8"/>
  <c r="AO135" i="8" s="1"/>
  <c r="AP141" i="8" s="1"/>
  <c r="AQ147" i="8" s="1"/>
  <c r="Z129" i="8"/>
  <c r="AA135" i="8" s="1"/>
  <c r="AB141" i="8" s="1"/>
  <c r="AC147" i="8" s="1"/>
  <c r="AI129" i="8"/>
  <c r="AJ135" i="8" s="1"/>
  <c r="AK141" i="8" s="1"/>
  <c r="AL147" i="8" s="1"/>
  <c r="Z130" i="8"/>
  <c r="AA136" i="8" s="1"/>
  <c r="AB142" i="8" s="1"/>
  <c r="AC148" i="8" s="1"/>
  <c r="L130" i="8"/>
  <c r="M136" i="8" s="1"/>
  <c r="N142" i="8" s="1"/>
  <c r="O148" i="8" s="1"/>
  <c r="AX128" i="8"/>
  <c r="AY134" i="8" s="1"/>
  <c r="AZ140" i="8" s="1"/>
  <c r="BA146" i="8" s="1"/>
  <c r="BC128" i="8"/>
  <c r="BD134" i="8" s="1"/>
  <c r="BE140" i="8" s="1"/>
  <c r="BF146" i="8" s="1"/>
  <c r="V130" i="8"/>
  <c r="W136" i="8" s="1"/>
  <c r="X142" i="8" s="1"/>
  <c r="Y148" i="8" s="1"/>
  <c r="AT128" i="8"/>
  <c r="AU134" i="8" s="1"/>
  <c r="AV140" i="8" s="1"/>
  <c r="AW146" i="8" s="1"/>
  <c r="AD129" i="8"/>
  <c r="AE135" i="8" s="1"/>
  <c r="AF141" i="8" s="1"/>
  <c r="AG147" i="8" s="1"/>
  <c r="BC129" i="8"/>
  <c r="BD135" i="8" s="1"/>
  <c r="BE141" i="8" s="1"/>
  <c r="BF147" i="8" s="1"/>
  <c r="AI130" i="8"/>
  <c r="AJ136" i="8" s="1"/>
  <c r="AK142" i="8" s="1"/>
  <c r="AL148" i="8" s="1"/>
  <c r="AO128" i="8"/>
  <c r="AP134" i="8" s="1"/>
  <c r="AQ140" i="8" s="1"/>
  <c r="AR146" i="8" s="1"/>
  <c r="BE130" i="8"/>
  <c r="BF136" i="8" s="1"/>
  <c r="BG142" i="8" s="1"/>
  <c r="BH148" i="8" s="1"/>
  <c r="X128" i="8"/>
  <c r="Y134" i="8" s="1"/>
  <c r="Z140" i="8" s="1"/>
  <c r="AA146" i="8" s="1"/>
  <c r="AW128" i="8"/>
  <c r="AX134" i="8" s="1"/>
  <c r="AY140" i="8" s="1"/>
  <c r="AZ146" i="8" s="1"/>
  <c r="AV130" i="8"/>
  <c r="AW136" i="8" s="1"/>
  <c r="AX142" i="8" s="1"/>
  <c r="AY148" i="8" s="1"/>
  <c r="P130" i="8"/>
  <c r="Q136" i="8" s="1"/>
  <c r="R142" i="8" s="1"/>
  <c r="S148" i="8" s="1"/>
  <c r="AB128" i="8"/>
  <c r="AC134" i="8" s="1"/>
  <c r="AD140" i="8" s="1"/>
  <c r="AE146" i="8" s="1"/>
  <c r="S130" i="8"/>
  <c r="T136" i="8" s="1"/>
  <c r="U142" i="8" s="1"/>
  <c r="V148" i="8" s="1"/>
  <c r="AP130" i="8"/>
  <c r="AQ136" i="8" s="1"/>
  <c r="AR142" i="8" s="1"/>
  <c r="AS148" i="8" s="1"/>
  <c r="BD128" i="8"/>
  <c r="BE134" i="8" s="1"/>
  <c r="BF140" i="8" s="1"/>
  <c r="BG146" i="8" s="1"/>
  <c r="BD129" i="8"/>
  <c r="BE135" i="8" s="1"/>
  <c r="BF141" i="8" s="1"/>
  <c r="BG147" i="8" s="1"/>
  <c r="I130" i="8"/>
  <c r="J136" i="8" s="1"/>
  <c r="K142" i="8" s="1"/>
  <c r="L148" i="8" s="1"/>
  <c r="BG130" i="8"/>
  <c r="BH136" i="8" s="1"/>
  <c r="BI142" i="8" s="1"/>
  <c r="BF130" i="8"/>
  <c r="BG136" i="8" s="1"/>
  <c r="BH142" i="8" s="1"/>
  <c r="BI148" i="8" s="1"/>
  <c r="I129" i="8"/>
  <c r="J135" i="8" s="1"/>
  <c r="K141" i="8" s="1"/>
  <c r="L147" i="8" s="1"/>
  <c r="G130" i="8"/>
  <c r="H136" i="8" s="1"/>
  <c r="I142" i="8" s="1"/>
  <c r="J148" i="8" s="1"/>
  <c r="AL128" i="8"/>
  <c r="AM134" i="8" s="1"/>
  <c r="AN140" i="8" s="1"/>
  <c r="AO146" i="8" s="1"/>
  <c r="AD130" i="8"/>
  <c r="AE136" i="8" s="1"/>
  <c r="AF142" i="8" s="1"/>
  <c r="AG148" i="8" s="1"/>
  <c r="AG129" i="8"/>
  <c r="AH135" i="8" s="1"/>
  <c r="AI141" i="8" s="1"/>
  <c r="AJ147" i="8" s="1"/>
  <c r="AB129" i="8"/>
  <c r="AC135" i="8" s="1"/>
  <c r="AD141" i="8" s="1"/>
  <c r="AE147" i="8" s="1"/>
  <c r="AK130" i="8"/>
  <c r="AL136" i="8" s="1"/>
  <c r="AM142" i="8" s="1"/>
  <c r="AN148" i="8" s="1"/>
  <c r="X130" i="8"/>
  <c r="Y136" i="8" s="1"/>
  <c r="Z142" i="8" s="1"/>
  <c r="AA148" i="8" s="1"/>
  <c r="N128" i="8"/>
  <c r="O134" i="8" s="1"/>
  <c r="P140" i="8" s="1"/>
  <c r="Q146" i="8" s="1"/>
  <c r="BG128" i="8"/>
  <c r="BH134" i="8" s="1"/>
  <c r="BI140" i="8" s="1"/>
  <c r="I128" i="8"/>
  <c r="J134" i="8" s="1"/>
  <c r="K140" i="8" s="1"/>
  <c r="L146" i="8" s="1"/>
  <c r="BA130" i="8"/>
  <c r="BB136" i="8" s="1"/>
  <c r="BC142" i="8" s="1"/>
  <c r="BD148" i="8" s="1"/>
  <c r="S129" i="8"/>
  <c r="T135" i="8" s="1"/>
  <c r="U141" i="8" s="1"/>
  <c r="V147" i="8" s="1"/>
  <c r="AA128" i="8"/>
  <c r="AB134" i="8" s="1"/>
  <c r="AC140" i="8" s="1"/>
  <c r="AD146" i="8" s="1"/>
  <c r="N130" i="8"/>
  <c r="O136" i="8" s="1"/>
  <c r="P142" i="8" s="1"/>
  <c r="Q148" i="8" s="1"/>
  <c r="AE130" i="8"/>
  <c r="AF136" i="8" s="1"/>
  <c r="AG142" i="8" s="1"/>
  <c r="AH148" i="8" s="1"/>
  <c r="W129" i="8"/>
  <c r="X135" i="8" s="1"/>
  <c r="Y141" i="8" s="1"/>
  <c r="Z147" i="8" s="1"/>
  <c r="AM128" i="8"/>
  <c r="AN134" i="8" s="1"/>
  <c r="AO140" i="8" s="1"/>
  <c r="AP146" i="8" s="1"/>
  <c r="AP129" i="8"/>
  <c r="AQ135" i="8" s="1"/>
  <c r="AR141" i="8" s="1"/>
  <c r="AS147" i="8" s="1"/>
  <c r="Y130" i="8"/>
  <c r="Z136" i="8" s="1"/>
  <c r="AA142" i="8" s="1"/>
  <c r="AB148" i="8" s="1"/>
  <c r="T129" i="8"/>
  <c r="U135" i="8" s="1"/>
  <c r="V141" i="8" s="1"/>
  <c r="W147" i="8" s="1"/>
  <c r="P128" i="8"/>
  <c r="Q134" i="8" s="1"/>
  <c r="R140" i="8" s="1"/>
  <c r="S146" i="8" s="1"/>
  <c r="AS129" i="8"/>
  <c r="AT135" i="8" s="1"/>
  <c r="AU141" i="8" s="1"/>
  <c r="AV147" i="8" s="1"/>
  <c r="W128" i="8"/>
  <c r="X134" i="8" s="1"/>
  <c r="Y140" i="8" s="1"/>
  <c r="Z146" i="8" s="1"/>
  <c r="Y129" i="8"/>
  <c r="Z135" i="8" s="1"/>
  <c r="AA141" i="8" s="1"/>
  <c r="AB147" i="8" s="1"/>
  <c r="Q128" i="8"/>
  <c r="R134" i="8" s="1"/>
  <c r="S140" i="8" s="1"/>
  <c r="T146" i="8" s="1"/>
  <c r="AH128" i="8"/>
  <c r="AI134" i="8" s="1"/>
  <c r="AJ140" i="8" s="1"/>
  <c r="AK146" i="8" s="1"/>
  <c r="AJ128" i="8"/>
  <c r="AK134" i="8" s="1"/>
  <c r="AL140" i="8" s="1"/>
  <c r="AM146" i="8" s="1"/>
  <c r="R129" i="8"/>
  <c r="S135" i="8" s="1"/>
  <c r="T141" i="8" s="1"/>
  <c r="U147" i="8" s="1"/>
  <c r="F128" i="8"/>
  <c r="G134" i="8" s="1"/>
  <c r="H140" i="8" s="1"/>
  <c r="I146" i="8" s="1"/>
  <c r="AW129" i="8"/>
  <c r="AX135" i="8" s="1"/>
  <c r="AY141" i="8" s="1"/>
  <c r="AZ147" i="8" s="1"/>
  <c r="BE128" i="8"/>
  <c r="BF134" i="8" s="1"/>
  <c r="BG140" i="8" s="1"/>
  <c r="BH146" i="8" s="1"/>
  <c r="AR129" i="8"/>
  <c r="AS135" i="8" s="1"/>
  <c r="AT141" i="8" s="1"/>
  <c r="AU147" i="8" s="1"/>
  <c r="AR128" i="8"/>
  <c r="AS134" i="8" s="1"/>
  <c r="AT140" i="8" s="1"/>
  <c r="AU146" i="8" s="1"/>
  <c r="AC112" i="8" l="1"/>
  <c r="BK30" i="7"/>
  <c r="BK31" i="7" s="1"/>
  <c r="AS112" i="8"/>
  <c r="BL32" i="7"/>
  <c r="BM28" i="7" s="1"/>
  <c r="AD110" i="8"/>
  <c r="AF110" i="8"/>
  <c r="O110" i="8"/>
  <c r="BB110" i="8"/>
  <c r="M112" i="8"/>
  <c r="AD112" i="8"/>
  <c r="BB111" i="8"/>
  <c r="AM111" i="8"/>
  <c r="E111" i="8"/>
  <c r="F112" i="8"/>
  <c r="I110" i="8"/>
  <c r="AJ111" i="8"/>
  <c r="AV110" i="8"/>
  <c r="AJ112" i="8"/>
  <c r="AZ112" i="8"/>
  <c r="M110" i="8"/>
  <c r="BE112" i="8"/>
  <c r="E110" i="8"/>
  <c r="AG110" i="8"/>
  <c r="J112" i="8"/>
  <c r="E112" i="8"/>
  <c r="BD110" i="8"/>
  <c r="V110" i="8"/>
  <c r="AO111" i="8"/>
  <c r="BD112" i="8"/>
  <c r="BC111" i="8"/>
  <c r="AO112" i="8"/>
  <c r="AT112" i="8"/>
  <c r="AQ110" i="8"/>
  <c r="Q111" i="8"/>
  <c r="Z110" i="8"/>
  <c r="AH112" i="8"/>
  <c r="AD111" i="8"/>
  <c r="W112" i="8"/>
  <c r="H111" i="8"/>
  <c r="AX112" i="8"/>
  <c r="AZ111" i="8"/>
  <c r="T110" i="8"/>
  <c r="AV111" i="8"/>
  <c r="X112" i="8"/>
  <c r="BI110" i="8"/>
  <c r="AF111" i="8"/>
  <c r="BC110" i="8"/>
  <c r="R112" i="8"/>
  <c r="AU112" i="8"/>
  <c r="F111" i="8"/>
  <c r="P110" i="8"/>
  <c r="BF112" i="8"/>
  <c r="BI112" i="8"/>
  <c r="AQ111" i="8"/>
  <c r="X111" i="8"/>
  <c r="AR111" i="8"/>
  <c r="S111" i="8"/>
  <c r="V111" i="8"/>
  <c r="AR110" i="8"/>
  <c r="BF111" i="8"/>
  <c r="K112" i="8"/>
  <c r="AH111" i="8"/>
  <c r="AS111" i="8"/>
  <c r="N111" i="8"/>
  <c r="AJ110" i="8"/>
  <c r="AP110" i="8"/>
  <c r="AY112" i="8"/>
  <c r="AB112" i="8"/>
  <c r="BD111" i="8"/>
  <c r="I112" i="8"/>
  <c r="N112" i="8"/>
  <c r="AY110" i="8"/>
  <c r="L111" i="8"/>
  <c r="K110" i="8"/>
  <c r="AM110" i="8"/>
  <c r="G111" i="8"/>
  <c r="BB112" i="8"/>
  <c r="AY111" i="8"/>
  <c r="W111" i="8"/>
  <c r="AU110" i="8"/>
  <c r="BA110" i="8"/>
  <c r="F110" i="8"/>
  <c r="R110" i="8"/>
  <c r="O111" i="8"/>
  <c r="AM112" i="8"/>
  <c r="T111" i="8"/>
  <c r="U111" i="8"/>
  <c r="BH110" i="8"/>
  <c r="Z111" i="8"/>
  <c r="R111" i="8"/>
  <c r="H110" i="8"/>
  <c r="AK110" i="8"/>
  <c r="H112" i="8"/>
  <c r="O112" i="8"/>
  <c r="AC111" i="8"/>
  <c r="U112" i="8"/>
  <c r="AX111" i="8"/>
  <c r="AV112" i="8"/>
  <c r="AH110" i="8"/>
  <c r="AE112" i="8"/>
  <c r="J110" i="8"/>
  <c r="AT110" i="8"/>
  <c r="AF112" i="8"/>
  <c r="F79" i="8"/>
  <c r="F63" i="8"/>
  <c r="G81" i="8"/>
  <c r="H87" i="8" s="1"/>
  <c r="I93" i="8" s="1"/>
  <c r="J99" i="8" s="1"/>
  <c r="AL112" i="8"/>
  <c r="BE110" i="8"/>
  <c r="I30" i="8"/>
  <c r="I40" i="8"/>
  <c r="J46" i="8" s="1"/>
  <c r="K52" i="8" s="1"/>
  <c r="L58" i="8" s="1"/>
  <c r="H22" i="8"/>
  <c r="AW111" i="8"/>
  <c r="AL111" i="8"/>
  <c r="AG111" i="8"/>
  <c r="L112" i="8"/>
  <c r="AW112" i="8"/>
  <c r="AB111" i="8"/>
  <c r="G110" i="8"/>
  <c r="AT111" i="8"/>
  <c r="AI110" i="8"/>
  <c r="AL110" i="8"/>
  <c r="Q110" i="8"/>
  <c r="AO110" i="8"/>
  <c r="AZ110" i="8"/>
  <c r="BH112" i="8"/>
  <c r="AW110" i="8"/>
  <c r="Y112" i="8"/>
  <c r="Y111" i="8"/>
  <c r="BC112" i="8"/>
  <c r="K111" i="8"/>
  <c r="J111" i="8"/>
  <c r="N110" i="8"/>
  <c r="V112" i="8"/>
  <c r="AX110" i="8"/>
  <c r="I111" i="8"/>
  <c r="E121" i="8"/>
  <c r="E131" i="8"/>
  <c r="F137" i="8" s="1"/>
  <c r="G143" i="8" s="1"/>
  <c r="H149" i="8" s="1"/>
  <c r="D113" i="8"/>
  <c r="AP112" i="8"/>
  <c r="AE110" i="8"/>
  <c r="BH111" i="8"/>
  <c r="AG112" i="8"/>
  <c r="S110" i="8"/>
  <c r="AK111" i="8"/>
  <c r="BE111" i="8"/>
  <c r="L110" i="8"/>
  <c r="M111" i="8"/>
  <c r="AN112" i="8"/>
  <c r="AE111" i="8"/>
  <c r="U110" i="8"/>
  <c r="AU111" i="8"/>
  <c r="AI112" i="8"/>
  <c r="BA111" i="8"/>
  <c r="BG111" i="8"/>
  <c r="S112" i="8"/>
  <c r="AP111" i="8"/>
  <c r="P112" i="8"/>
  <c r="BA112" i="8"/>
  <c r="AB110" i="8"/>
  <c r="G112" i="8"/>
  <c r="AA112" i="8"/>
  <c r="BF110" i="8"/>
  <c r="AA111" i="8"/>
  <c r="AA110" i="8"/>
  <c r="W110" i="8"/>
  <c r="AN110" i="8"/>
  <c r="AS110" i="8"/>
  <c r="AI111" i="8"/>
  <c r="AC110" i="8"/>
  <c r="X110" i="8"/>
  <c r="T112" i="8"/>
  <c r="Z112" i="8"/>
  <c r="AK112" i="8"/>
  <c r="AR112" i="8"/>
  <c r="Y110" i="8"/>
  <c r="BI111" i="8"/>
  <c r="Q112" i="8"/>
  <c r="AN111" i="8"/>
  <c r="BG110" i="8"/>
  <c r="P111" i="8"/>
  <c r="BG112" i="8"/>
  <c r="AQ112" i="8"/>
  <c r="BL30" i="7" l="1"/>
  <c r="BL31" i="7" s="1"/>
  <c r="BM32" i="7"/>
  <c r="BN28" i="7" s="1"/>
  <c r="F127" i="8"/>
  <c r="G133" i="8" s="1"/>
  <c r="H139" i="8" s="1"/>
  <c r="I145" i="8" s="1"/>
  <c r="E125" i="8"/>
  <c r="E109" i="8"/>
  <c r="G85" i="8"/>
  <c r="H91" i="8" s="1"/>
  <c r="I97" i="8" s="1"/>
  <c r="J103" i="8" s="1"/>
  <c r="G75" i="8"/>
  <c r="F67" i="8"/>
  <c r="AX175" i="8"/>
  <c r="AY181" i="8" s="1"/>
  <c r="AZ187" i="8" s="1"/>
  <c r="BA193" i="8" s="1"/>
  <c r="I18" i="8"/>
  <c r="I34" i="8"/>
  <c r="J36" i="8"/>
  <c r="K42" i="8" s="1"/>
  <c r="L48" i="8" s="1"/>
  <c r="M54" i="8" s="1"/>
  <c r="BM30" i="7" l="1"/>
  <c r="BM31" i="7" s="1"/>
  <c r="BN32" i="7"/>
  <c r="BO28" i="7" s="1"/>
  <c r="AG176" i="8"/>
  <c r="AH182" i="8" s="1"/>
  <c r="AI188" i="8" s="1"/>
  <c r="AJ194" i="8" s="1"/>
  <c r="AC176" i="8"/>
  <c r="AD182" i="8" s="1"/>
  <c r="AE188" i="8" s="1"/>
  <c r="AF194" i="8" s="1"/>
  <c r="AI175" i="8"/>
  <c r="AJ181" i="8" s="1"/>
  <c r="AK187" i="8" s="1"/>
  <c r="AL193" i="8" s="1"/>
  <c r="W174" i="8"/>
  <c r="X180" i="8" s="1"/>
  <c r="Y186" i="8" s="1"/>
  <c r="Z192" i="8" s="1"/>
  <c r="AB175" i="8"/>
  <c r="AC181" i="8" s="1"/>
  <c r="AD187" i="8" s="1"/>
  <c r="AE193" i="8" s="1"/>
  <c r="AQ176" i="8"/>
  <c r="AR182" i="8" s="1"/>
  <c r="AS188" i="8" s="1"/>
  <c r="AT194" i="8" s="1"/>
  <c r="AV175" i="8"/>
  <c r="AW181" i="8" s="1"/>
  <c r="AX187" i="8" s="1"/>
  <c r="AY193" i="8" s="1"/>
  <c r="AQ175" i="8"/>
  <c r="AR181" i="8" s="1"/>
  <c r="AS187" i="8" s="1"/>
  <c r="AT193" i="8" s="1"/>
  <c r="T176" i="8"/>
  <c r="U182" i="8" s="1"/>
  <c r="V188" i="8" s="1"/>
  <c r="W194" i="8" s="1"/>
  <c r="BA175" i="8"/>
  <c r="BB181" i="8" s="1"/>
  <c r="BC187" i="8" s="1"/>
  <c r="BD193" i="8" s="1"/>
  <c r="AA175" i="8"/>
  <c r="AB181" i="8" s="1"/>
  <c r="AC187" i="8" s="1"/>
  <c r="AD193" i="8" s="1"/>
  <c r="W175" i="8"/>
  <c r="X181" i="8" s="1"/>
  <c r="Y187" i="8" s="1"/>
  <c r="Z193" i="8" s="1"/>
  <c r="AC174" i="8"/>
  <c r="AD180" i="8" s="1"/>
  <c r="AE186" i="8" s="1"/>
  <c r="AF192" i="8" s="1"/>
  <c r="AB174" i="8"/>
  <c r="AC180" i="8" s="1"/>
  <c r="AD186" i="8" s="1"/>
  <c r="AE192" i="8" s="1"/>
  <c r="AN174" i="8"/>
  <c r="AO180" i="8" s="1"/>
  <c r="AP186" i="8" s="1"/>
  <c r="AQ192" i="8" s="1"/>
  <c r="BE174" i="8"/>
  <c r="BF180" i="8" s="1"/>
  <c r="BG186" i="8" s="1"/>
  <c r="BH192" i="8" s="1"/>
  <c r="AU174" i="8"/>
  <c r="AV180" i="8" s="1"/>
  <c r="AW186" i="8" s="1"/>
  <c r="AX192" i="8" s="1"/>
  <c r="AP174" i="8"/>
  <c r="AQ180" i="8" s="1"/>
  <c r="AR186" i="8" s="1"/>
  <c r="AS192" i="8" s="1"/>
  <c r="AK174" i="8"/>
  <c r="AL180" i="8" s="1"/>
  <c r="AM186" i="8" s="1"/>
  <c r="AN192" i="8" s="1"/>
  <c r="Y175" i="8"/>
  <c r="Z181" i="8" s="1"/>
  <c r="AA187" i="8" s="1"/>
  <c r="AB193" i="8" s="1"/>
  <c r="AM176" i="8"/>
  <c r="AN182" i="8" s="1"/>
  <c r="AO188" i="8" s="1"/>
  <c r="AP194" i="8" s="1"/>
  <c r="U174" i="8"/>
  <c r="V180" i="8" s="1"/>
  <c r="W186" i="8" s="1"/>
  <c r="X192" i="8" s="1"/>
  <c r="Q174" i="8"/>
  <c r="R180" i="8" s="1"/>
  <c r="S186" i="8" s="1"/>
  <c r="T192" i="8" s="1"/>
  <c r="P176" i="8"/>
  <c r="Q182" i="8" s="1"/>
  <c r="R188" i="8" s="1"/>
  <c r="S194" i="8" s="1"/>
  <c r="AV174" i="8"/>
  <c r="AW180" i="8" s="1"/>
  <c r="AX186" i="8" s="1"/>
  <c r="AY192" i="8" s="1"/>
  <c r="AR174" i="8"/>
  <c r="AS180" i="8" s="1"/>
  <c r="AT186" i="8" s="1"/>
  <c r="AU192" i="8" s="1"/>
  <c r="L174" i="8"/>
  <c r="M180" i="8" s="1"/>
  <c r="N186" i="8" s="1"/>
  <c r="O192" i="8" s="1"/>
  <c r="AP176" i="8"/>
  <c r="AQ182" i="8" s="1"/>
  <c r="AR188" i="8" s="1"/>
  <c r="AS194" i="8" s="1"/>
  <c r="I176" i="8"/>
  <c r="J182" i="8" s="1"/>
  <c r="K188" i="8" s="1"/>
  <c r="L194" i="8" s="1"/>
  <c r="X176" i="8"/>
  <c r="Y182" i="8" s="1"/>
  <c r="Z188" i="8" s="1"/>
  <c r="AA194" i="8" s="1"/>
  <c r="AW175" i="8"/>
  <c r="AX181" i="8" s="1"/>
  <c r="AY187" i="8" s="1"/>
  <c r="AZ193" i="8" s="1"/>
  <c r="K174" i="8"/>
  <c r="L180" i="8" s="1"/>
  <c r="M186" i="8" s="1"/>
  <c r="N192" i="8" s="1"/>
  <c r="H176" i="8"/>
  <c r="I182" i="8" s="1"/>
  <c r="J188" i="8" s="1"/>
  <c r="K194" i="8" s="1"/>
  <c r="Q175" i="8"/>
  <c r="R181" i="8" s="1"/>
  <c r="S187" i="8" s="1"/>
  <c r="T193" i="8" s="1"/>
  <c r="M175" i="8"/>
  <c r="N181" i="8" s="1"/>
  <c r="O187" i="8" s="1"/>
  <c r="P193" i="8" s="1"/>
  <c r="AH176" i="8"/>
  <c r="AI182" i="8" s="1"/>
  <c r="AJ188" i="8" s="1"/>
  <c r="AK194" i="8" s="1"/>
  <c r="AU176" i="8"/>
  <c r="AV182" i="8" s="1"/>
  <c r="AW188" i="8" s="1"/>
  <c r="AX194" i="8" s="1"/>
  <c r="AJ175" i="8"/>
  <c r="AK181" i="8" s="1"/>
  <c r="AL187" i="8" s="1"/>
  <c r="AM193" i="8" s="1"/>
  <c r="BI174" i="8"/>
  <c r="AG175" i="8"/>
  <c r="AH181" i="8" s="1"/>
  <c r="AI187" i="8" s="1"/>
  <c r="AJ193" i="8" s="1"/>
  <c r="AI176" i="8"/>
  <c r="AJ182" i="8" s="1"/>
  <c r="AK188" i="8" s="1"/>
  <c r="AL194" i="8" s="1"/>
  <c r="R175" i="8"/>
  <c r="S181" i="8" s="1"/>
  <c r="T187" i="8" s="1"/>
  <c r="U193" i="8" s="1"/>
  <c r="G79" i="8"/>
  <c r="H81" i="8"/>
  <c r="I87" i="8" s="1"/>
  <c r="J93" i="8" s="1"/>
  <c r="K99" i="8" s="1"/>
  <c r="G63" i="8"/>
  <c r="BG174" i="8"/>
  <c r="BH180" i="8" s="1"/>
  <c r="BI186" i="8" s="1"/>
  <c r="AY174" i="8"/>
  <c r="AZ180" i="8" s="1"/>
  <c r="BA186" i="8" s="1"/>
  <c r="BB192" i="8" s="1"/>
  <c r="AL175" i="8"/>
  <c r="AM181" i="8" s="1"/>
  <c r="AN187" i="8" s="1"/>
  <c r="AO193" i="8" s="1"/>
  <c r="AX176" i="8"/>
  <c r="AY182" i="8" s="1"/>
  <c r="AZ188" i="8" s="1"/>
  <c r="BA194" i="8" s="1"/>
  <c r="BB175" i="8"/>
  <c r="BC181" i="8" s="1"/>
  <c r="BD187" i="8" s="1"/>
  <c r="BE193" i="8" s="1"/>
  <c r="AT176" i="8"/>
  <c r="AU182" i="8" s="1"/>
  <c r="AV188" i="8" s="1"/>
  <c r="AW194" i="8" s="1"/>
  <c r="BI176" i="8"/>
  <c r="AV176" i="8"/>
  <c r="AW182" i="8" s="1"/>
  <c r="AX188" i="8" s="1"/>
  <c r="AY194" i="8" s="1"/>
  <c r="G176" i="8"/>
  <c r="H182" i="8" s="1"/>
  <c r="I188" i="8" s="1"/>
  <c r="J194" i="8" s="1"/>
  <c r="AE174" i="8"/>
  <c r="AF180" i="8" s="1"/>
  <c r="AG186" i="8" s="1"/>
  <c r="AH192" i="8" s="1"/>
  <c r="U176" i="8"/>
  <c r="V182" i="8" s="1"/>
  <c r="W188" i="8" s="1"/>
  <c r="X194" i="8" s="1"/>
  <c r="V175" i="8"/>
  <c r="W181" i="8" s="1"/>
  <c r="X187" i="8" s="1"/>
  <c r="Y193" i="8" s="1"/>
  <c r="N175" i="8"/>
  <c r="O181" i="8" s="1"/>
  <c r="P187" i="8" s="1"/>
  <c r="Q193" i="8" s="1"/>
  <c r="S176" i="8"/>
  <c r="T182" i="8" s="1"/>
  <c r="U188" i="8" s="1"/>
  <c r="V194" i="8" s="1"/>
  <c r="AK176" i="8"/>
  <c r="AL182" i="8" s="1"/>
  <c r="AM188" i="8" s="1"/>
  <c r="AN194" i="8" s="1"/>
  <c r="U175" i="8"/>
  <c r="V181" i="8" s="1"/>
  <c r="W187" i="8" s="1"/>
  <c r="X193" i="8" s="1"/>
  <c r="AN175" i="8"/>
  <c r="AO181" i="8" s="1"/>
  <c r="AP187" i="8" s="1"/>
  <c r="AQ193" i="8" s="1"/>
  <c r="BC175" i="8"/>
  <c r="BD181" i="8" s="1"/>
  <c r="BE187" i="8" s="1"/>
  <c r="BF193" i="8" s="1"/>
  <c r="BG176" i="8"/>
  <c r="BH182" i="8" s="1"/>
  <c r="BI188" i="8" s="1"/>
  <c r="AY176" i="8"/>
  <c r="AZ182" i="8" s="1"/>
  <c r="BA188" i="8" s="1"/>
  <c r="BB194" i="8" s="1"/>
  <c r="AH175" i="8"/>
  <c r="AI181" i="8" s="1"/>
  <c r="AJ187" i="8" s="1"/>
  <c r="AK193" i="8" s="1"/>
  <c r="L176" i="8"/>
  <c r="M182" i="8" s="1"/>
  <c r="N188" i="8" s="1"/>
  <c r="O194" i="8" s="1"/>
  <c r="AS175" i="8"/>
  <c r="AT181" i="8" s="1"/>
  <c r="AU187" i="8" s="1"/>
  <c r="AV193" i="8" s="1"/>
  <c r="AK175" i="8"/>
  <c r="AL181" i="8" s="1"/>
  <c r="AM187" i="8" s="1"/>
  <c r="AN193" i="8" s="1"/>
  <c r="N174" i="8"/>
  <c r="O180" i="8" s="1"/>
  <c r="P186" i="8" s="1"/>
  <c r="Q192" i="8" s="1"/>
  <c r="AB176" i="8"/>
  <c r="AC182" i="8" s="1"/>
  <c r="AD188" i="8" s="1"/>
  <c r="AE194" i="8" s="1"/>
  <c r="AP175" i="8"/>
  <c r="AQ181" i="8" s="1"/>
  <c r="AR187" i="8" s="1"/>
  <c r="AS193" i="8" s="1"/>
  <c r="AH174" i="8"/>
  <c r="AI180" i="8" s="1"/>
  <c r="AJ186" i="8" s="1"/>
  <c r="AK192" i="8" s="1"/>
  <c r="AW174" i="8"/>
  <c r="AX180" i="8" s="1"/>
  <c r="AY186" i="8" s="1"/>
  <c r="AZ192" i="8" s="1"/>
  <c r="R174" i="8"/>
  <c r="S180" i="8" s="1"/>
  <c r="T186" i="8" s="1"/>
  <c r="U192" i="8" s="1"/>
  <c r="O174" i="8"/>
  <c r="P180" i="8" s="1"/>
  <c r="Q186" i="8" s="1"/>
  <c r="R192" i="8" s="1"/>
  <c r="L175" i="8"/>
  <c r="M181" i="8" s="1"/>
  <c r="N187" i="8" s="1"/>
  <c r="O193" i="8" s="1"/>
  <c r="BI175" i="8"/>
  <c r="S174" i="8"/>
  <c r="T180" i="8" s="1"/>
  <c r="U186" i="8" s="1"/>
  <c r="V192" i="8" s="1"/>
  <c r="J174" i="8"/>
  <c r="K180" i="8" s="1"/>
  <c r="L186" i="8" s="1"/>
  <c r="M192" i="8" s="1"/>
  <c r="AE175" i="8"/>
  <c r="AF181" i="8" s="1"/>
  <c r="AG187" i="8" s="1"/>
  <c r="AH193" i="8" s="1"/>
  <c r="G174" i="8"/>
  <c r="H180" i="8" s="1"/>
  <c r="I186" i="8" s="1"/>
  <c r="J192" i="8" s="1"/>
  <c r="F176" i="8"/>
  <c r="G182" i="8" s="1"/>
  <c r="H188" i="8" s="1"/>
  <c r="I194" i="8" s="1"/>
  <c r="BG175" i="8"/>
  <c r="BH181" i="8" s="1"/>
  <c r="BI187" i="8" s="1"/>
  <c r="AJ176" i="8"/>
  <c r="AK182" i="8" s="1"/>
  <c r="AL188" i="8" s="1"/>
  <c r="AM194" i="8" s="1"/>
  <c r="AF174" i="8"/>
  <c r="AG180" i="8" s="1"/>
  <c r="AH186" i="8" s="1"/>
  <c r="AI192" i="8" s="1"/>
  <c r="AR175" i="8"/>
  <c r="AS181" i="8" s="1"/>
  <c r="AT187" i="8" s="1"/>
  <c r="AU193" i="8" s="1"/>
  <c r="AO174" i="8"/>
  <c r="AP180" i="8" s="1"/>
  <c r="AQ186" i="8" s="1"/>
  <c r="AR192" i="8" s="1"/>
  <c r="J40" i="8"/>
  <c r="K46" i="8" s="1"/>
  <c r="L52" i="8" s="1"/>
  <c r="M58" i="8" s="1"/>
  <c r="J30" i="8"/>
  <c r="I22" i="8"/>
  <c r="F174" i="8"/>
  <c r="G180" i="8" s="1"/>
  <c r="H186" i="8" s="1"/>
  <c r="I192" i="8" s="1"/>
  <c r="AZ174" i="8"/>
  <c r="BA180" i="8" s="1"/>
  <c r="BB186" i="8" s="1"/>
  <c r="BC192" i="8" s="1"/>
  <c r="AO175" i="8"/>
  <c r="AP181" i="8" s="1"/>
  <c r="AQ187" i="8" s="1"/>
  <c r="AR193" i="8" s="1"/>
  <c r="AD174" i="8"/>
  <c r="AE180" i="8" s="1"/>
  <c r="AF186" i="8" s="1"/>
  <c r="AG192" i="8" s="1"/>
  <c r="BF174" i="8"/>
  <c r="BG180" i="8" s="1"/>
  <c r="BH186" i="8" s="1"/>
  <c r="BI192" i="8" s="1"/>
  <c r="BA174" i="8"/>
  <c r="BB180" i="8" s="1"/>
  <c r="BC186" i="8" s="1"/>
  <c r="BD192" i="8" s="1"/>
  <c r="K176" i="8"/>
  <c r="L182" i="8" s="1"/>
  <c r="M188" i="8" s="1"/>
  <c r="N194" i="8" s="1"/>
  <c r="BC174" i="8"/>
  <c r="BD180" i="8" s="1"/>
  <c r="BE186" i="8" s="1"/>
  <c r="BF192" i="8" s="1"/>
  <c r="O175" i="8"/>
  <c r="P181" i="8" s="1"/>
  <c r="Q187" i="8" s="1"/>
  <c r="R193" i="8" s="1"/>
  <c r="W176" i="8"/>
  <c r="X182" i="8" s="1"/>
  <c r="Y188" i="8" s="1"/>
  <c r="Z194" i="8" s="1"/>
  <c r="E176" i="8"/>
  <c r="F182" i="8" s="1"/>
  <c r="G188" i="8" s="1"/>
  <c r="H194" i="8" s="1"/>
  <c r="D158" i="8"/>
  <c r="BB174" i="8"/>
  <c r="BC180" i="8" s="1"/>
  <c r="BD186" i="8" s="1"/>
  <c r="BE192" i="8" s="1"/>
  <c r="BA176" i="8"/>
  <c r="BB182" i="8" s="1"/>
  <c r="BC188" i="8" s="1"/>
  <c r="BD194" i="8" s="1"/>
  <c r="T174" i="8"/>
  <c r="U180" i="8" s="1"/>
  <c r="V186" i="8" s="1"/>
  <c r="W192" i="8" s="1"/>
  <c r="BF176" i="8"/>
  <c r="BG182" i="8" s="1"/>
  <c r="BH188" i="8" s="1"/>
  <c r="BI194" i="8" s="1"/>
  <c r="Y176" i="8"/>
  <c r="Z182" i="8" s="1"/>
  <c r="AA188" i="8" s="1"/>
  <c r="AB194" i="8" s="1"/>
  <c r="AN176" i="8"/>
  <c r="AO182" i="8" s="1"/>
  <c r="AP188" i="8" s="1"/>
  <c r="AQ194" i="8" s="1"/>
  <c r="BC176" i="8"/>
  <c r="BD182" i="8" s="1"/>
  <c r="BE188" i="8" s="1"/>
  <c r="BF194" i="8" s="1"/>
  <c r="AL174" i="8"/>
  <c r="AM180" i="8" s="1"/>
  <c r="AN186" i="8" s="1"/>
  <c r="AO192" i="8" s="1"/>
  <c r="AI174" i="8"/>
  <c r="AJ180" i="8" s="1"/>
  <c r="AK186" i="8" s="1"/>
  <c r="AL192" i="8" s="1"/>
  <c r="BH174" i="8"/>
  <c r="BI180" i="8" s="1"/>
  <c r="E174" i="8"/>
  <c r="F180" i="8" s="1"/>
  <c r="G186" i="8" s="1"/>
  <c r="H192" i="8" s="1"/>
  <c r="D156" i="8"/>
  <c r="D171" i="8"/>
  <c r="Y174" i="8"/>
  <c r="Z180" i="8" s="1"/>
  <c r="AA186" i="8" s="1"/>
  <c r="AB192" i="8" s="1"/>
  <c r="AR176" i="8"/>
  <c r="AS182" i="8" s="1"/>
  <c r="AT188" i="8" s="1"/>
  <c r="AU194" i="8" s="1"/>
  <c r="AJ174" i="8"/>
  <c r="AK180" i="8" s="1"/>
  <c r="AL186" i="8" s="1"/>
  <c r="AM192" i="8" s="1"/>
  <c r="AZ175" i="8"/>
  <c r="BA181" i="8" s="1"/>
  <c r="BB187" i="8" s="1"/>
  <c r="BC193" i="8" s="1"/>
  <c r="S175" i="8"/>
  <c r="T181" i="8" s="1"/>
  <c r="U187" i="8" s="1"/>
  <c r="V193" i="8" s="1"/>
  <c r="AA176" i="8"/>
  <c r="AB182" i="8" s="1"/>
  <c r="AC188" i="8" s="1"/>
  <c r="AD194" i="8" s="1"/>
  <c r="P174" i="8"/>
  <c r="Q180" i="8" s="1"/>
  <c r="R186" i="8" s="1"/>
  <c r="S192" i="8" s="1"/>
  <c r="S156" i="8" s="1"/>
  <c r="BH176" i="8"/>
  <c r="BI182" i="8" s="1"/>
  <c r="BE175" i="8"/>
  <c r="BF181" i="8" s="1"/>
  <c r="BG187" i="8" s="1"/>
  <c r="BH193" i="8" s="1"/>
  <c r="AL176" i="8"/>
  <c r="AM182" i="8" s="1"/>
  <c r="AN188" i="8" s="1"/>
  <c r="AO194" i="8" s="1"/>
  <c r="E175" i="8"/>
  <c r="F181" i="8" s="1"/>
  <c r="G187" i="8" s="1"/>
  <c r="H193" i="8" s="1"/>
  <c r="D157" i="8"/>
  <c r="AD175" i="8"/>
  <c r="AE181" i="8" s="1"/>
  <c r="AF187" i="8" s="1"/>
  <c r="AG193" i="8" s="1"/>
  <c r="AA174" i="8"/>
  <c r="AB180" i="8" s="1"/>
  <c r="AC186" i="8" s="1"/>
  <c r="AD192" i="8" s="1"/>
  <c r="BD175" i="8"/>
  <c r="BE181" i="8" s="1"/>
  <c r="BF187" i="8" s="1"/>
  <c r="BG193" i="8" s="1"/>
  <c r="AT174" i="8"/>
  <c r="AU180" i="8" s="1"/>
  <c r="AV186" i="8" s="1"/>
  <c r="AW192" i="8" s="1"/>
  <c r="M174" i="8"/>
  <c r="N180" i="8" s="1"/>
  <c r="O186" i="8" s="1"/>
  <c r="P192" i="8" s="1"/>
  <c r="H174" i="8"/>
  <c r="I180" i="8" s="1"/>
  <c r="J186" i="8" s="1"/>
  <c r="K192" i="8" s="1"/>
  <c r="Z174" i="8"/>
  <c r="AA180" i="8" s="1"/>
  <c r="AB186" i="8" s="1"/>
  <c r="AC192" i="8" s="1"/>
  <c r="BD174" i="8"/>
  <c r="BE180" i="8" s="1"/>
  <c r="BF186" i="8" s="1"/>
  <c r="BG192" i="8" s="1"/>
  <c r="Z176" i="8"/>
  <c r="AA182" i="8" s="1"/>
  <c r="AB188" i="8" s="1"/>
  <c r="AC194" i="8" s="1"/>
  <c r="AF175" i="8"/>
  <c r="AG181" i="8" s="1"/>
  <c r="AH187" i="8" s="1"/>
  <c r="AI193" i="8" s="1"/>
  <c r="E113" i="8"/>
  <c r="F131" i="8"/>
  <c r="G137" i="8" s="1"/>
  <c r="H143" i="8" s="1"/>
  <c r="I149" i="8" s="1"/>
  <c r="F121" i="8"/>
  <c r="X174" i="8"/>
  <c r="Y180" i="8" s="1"/>
  <c r="Z186" i="8" s="1"/>
  <c r="AA192" i="8" s="1"/>
  <c r="Z175" i="8"/>
  <c r="AA181" i="8" s="1"/>
  <c r="AB187" i="8" s="1"/>
  <c r="AC193" i="8" s="1"/>
  <c r="AX174" i="8"/>
  <c r="AY180" i="8" s="1"/>
  <c r="AZ186" i="8" s="1"/>
  <c r="BA192" i="8" s="1"/>
  <c r="M176" i="8"/>
  <c r="N182" i="8" s="1"/>
  <c r="O188" i="8" s="1"/>
  <c r="P194" i="8" s="1"/>
  <c r="BF175" i="8"/>
  <c r="BG181" i="8" s="1"/>
  <c r="BH187" i="8" s="1"/>
  <c r="BI193" i="8" s="1"/>
  <c r="V174" i="8"/>
  <c r="W180" i="8" s="1"/>
  <c r="X186" i="8" s="1"/>
  <c r="Y192" i="8" s="1"/>
  <c r="BH175" i="8"/>
  <c r="BI181" i="8" s="1"/>
  <c r="I174" i="8"/>
  <c r="J180" i="8" s="1"/>
  <c r="K186" i="8" s="1"/>
  <c r="L192" i="8" s="1"/>
  <c r="T175" i="8"/>
  <c r="U181" i="8" s="1"/>
  <c r="V187" i="8" s="1"/>
  <c r="W193" i="8" s="1"/>
  <c r="BE176" i="8"/>
  <c r="BF182" i="8" s="1"/>
  <c r="BG188" i="8" s="1"/>
  <c r="BH194" i="8" s="1"/>
  <c r="AE176" i="8"/>
  <c r="AF182" i="8" s="1"/>
  <c r="AG188" i="8" s="1"/>
  <c r="AH194" i="8" s="1"/>
  <c r="J175" i="8"/>
  <c r="K181" i="8" s="1"/>
  <c r="L187" i="8" s="1"/>
  <c r="M193" i="8" s="1"/>
  <c r="V176" i="8"/>
  <c r="W182" i="8" s="1"/>
  <c r="X188" i="8" s="1"/>
  <c r="Y194" i="8" s="1"/>
  <c r="Q176" i="8"/>
  <c r="R182" i="8" s="1"/>
  <c r="S188" i="8" s="1"/>
  <c r="T194" i="8" s="1"/>
  <c r="G175" i="8"/>
  <c r="H181" i="8" s="1"/>
  <c r="I187" i="8" s="1"/>
  <c r="J193" i="8" s="1"/>
  <c r="AQ174" i="8"/>
  <c r="AR180" i="8" s="1"/>
  <c r="AS186" i="8" s="1"/>
  <c r="AT192" i="8" s="1"/>
  <c r="AM174" i="8"/>
  <c r="AN180" i="8" s="1"/>
  <c r="AO186" i="8" s="1"/>
  <c r="AP192" i="8" s="1"/>
  <c r="I175" i="8"/>
  <c r="J181" i="8" s="1"/>
  <c r="K187" i="8" s="1"/>
  <c r="L193" i="8" s="1"/>
  <c r="AD176" i="8"/>
  <c r="AE182" i="8" s="1"/>
  <c r="AF188" i="8" s="1"/>
  <c r="AG194" i="8" s="1"/>
  <c r="AS176" i="8"/>
  <c r="AT182" i="8" s="1"/>
  <c r="AU188" i="8" s="1"/>
  <c r="AV194" i="8" s="1"/>
  <c r="AY175" i="8"/>
  <c r="AZ181" i="8" s="1"/>
  <c r="BA187" i="8" s="1"/>
  <c r="BB193" i="8" s="1"/>
  <c r="N176" i="8"/>
  <c r="O182" i="8" s="1"/>
  <c r="P188" i="8" s="1"/>
  <c r="Q194" i="8" s="1"/>
  <c r="J176" i="8"/>
  <c r="K182" i="8" s="1"/>
  <c r="L188" i="8" s="1"/>
  <c r="M194" i="8" s="1"/>
  <c r="P175" i="8"/>
  <c r="Q181" i="8" s="1"/>
  <c r="R187" i="8" s="1"/>
  <c r="S193" i="8" s="1"/>
  <c r="K175" i="8"/>
  <c r="L181" i="8" s="1"/>
  <c r="M187" i="8" s="1"/>
  <c r="N193" i="8" s="1"/>
  <c r="AZ176" i="8"/>
  <c r="BA182" i="8" s="1"/>
  <c r="BB188" i="8" s="1"/>
  <c r="BC194" i="8" s="1"/>
  <c r="F175" i="8"/>
  <c r="G181" i="8" s="1"/>
  <c r="H187" i="8" s="1"/>
  <c r="I193" i="8" s="1"/>
  <c r="R176" i="8"/>
  <c r="S182" i="8" s="1"/>
  <c r="T188" i="8" s="1"/>
  <c r="U194" i="8" s="1"/>
  <c r="O176" i="8"/>
  <c r="P182" i="8" s="1"/>
  <c r="Q188" i="8" s="1"/>
  <c r="R194" i="8" s="1"/>
  <c r="X175" i="8"/>
  <c r="Y181" i="8" s="1"/>
  <c r="Z187" i="8" s="1"/>
  <c r="AA193" i="8" s="1"/>
  <c r="AM175" i="8"/>
  <c r="AN181" i="8" s="1"/>
  <c r="AO187" i="8" s="1"/>
  <c r="AP193" i="8" s="1"/>
  <c r="AS174" i="8"/>
  <c r="AT180" i="8" s="1"/>
  <c r="AU186" i="8" s="1"/>
  <c r="AV192" i="8" s="1"/>
  <c r="H175" i="8"/>
  <c r="I181" i="8" s="1"/>
  <c r="J187" i="8" s="1"/>
  <c r="K193" i="8" s="1"/>
  <c r="AO176" i="8"/>
  <c r="AP182" i="8" s="1"/>
  <c r="AQ188" i="8" s="1"/>
  <c r="AR194" i="8" s="1"/>
  <c r="BD176" i="8"/>
  <c r="BE182" i="8" s="1"/>
  <c r="BF188" i="8" s="1"/>
  <c r="BG194" i="8" s="1"/>
  <c r="AT175" i="8"/>
  <c r="AU181" i="8" s="1"/>
  <c r="AV187" i="8" s="1"/>
  <c r="AW193" i="8" s="1"/>
  <c r="AC175" i="8"/>
  <c r="AD181" i="8" s="1"/>
  <c r="AE187" i="8" s="1"/>
  <c r="AF193" i="8" s="1"/>
  <c r="AU175" i="8"/>
  <c r="AV181" i="8" s="1"/>
  <c r="AW187" i="8" s="1"/>
  <c r="AX193" i="8" s="1"/>
  <c r="BB176" i="8"/>
  <c r="BC182" i="8" s="1"/>
  <c r="BD188" i="8" s="1"/>
  <c r="BE194" i="8" s="1"/>
  <c r="AW176" i="8"/>
  <c r="AX182" i="8" s="1"/>
  <c r="AY188" i="8" s="1"/>
  <c r="AZ194" i="8" s="1"/>
  <c r="AG174" i="8"/>
  <c r="AH180" i="8" s="1"/>
  <c r="AI186" i="8" s="1"/>
  <c r="AJ192" i="8" s="1"/>
  <c r="AF176" i="8"/>
  <c r="AG182" i="8" s="1"/>
  <c r="AH188" i="8" s="1"/>
  <c r="AI194" i="8" s="1"/>
  <c r="AE158" i="8" l="1"/>
  <c r="BN30" i="7"/>
  <c r="BN31" i="7" s="1"/>
  <c r="AW156" i="8"/>
  <c r="BO32" i="7"/>
  <c r="BP28" i="7" s="1"/>
  <c r="BI158" i="8"/>
  <c r="AN158" i="8"/>
  <c r="AC156" i="8"/>
  <c r="I158" i="8"/>
  <c r="BI156" i="8"/>
  <c r="AV158" i="8"/>
  <c r="AS157" i="8"/>
  <c r="G156" i="8"/>
  <c r="AI158" i="8"/>
  <c r="AX157" i="8"/>
  <c r="U156" i="8"/>
  <c r="BA156" i="8"/>
  <c r="BC156" i="8"/>
  <c r="AT157" i="8"/>
  <c r="AR156" i="8"/>
  <c r="AF156" i="8"/>
  <c r="BA158" i="8"/>
  <c r="AB157" i="8"/>
  <c r="BC158" i="8"/>
  <c r="AL157" i="8"/>
  <c r="U158" i="8"/>
  <c r="O157" i="8"/>
  <c r="AP156" i="8"/>
  <c r="Y158" i="8"/>
  <c r="W157" i="8"/>
  <c r="BG156" i="8"/>
  <c r="BB156" i="8"/>
  <c r="AH156" i="8"/>
  <c r="BD158" i="8"/>
  <c r="BI157" i="8"/>
  <c r="G157" i="8"/>
  <c r="N158" i="8"/>
  <c r="E157" i="8"/>
  <c r="J157" i="8"/>
  <c r="AC158" i="8"/>
  <c r="AL156" i="8"/>
  <c r="F157" i="8"/>
  <c r="AD158" i="8"/>
  <c r="S157" i="8"/>
  <c r="BG157" i="8"/>
  <c r="BE157" i="8"/>
  <c r="W156" i="8"/>
  <c r="Y156" i="8"/>
  <c r="L156" i="8"/>
  <c r="BC157" i="8"/>
  <c r="AC157" i="8"/>
  <c r="AK158" i="8"/>
  <c r="BG158" i="8"/>
  <c r="Z158" i="8"/>
  <c r="AY157" i="8"/>
  <c r="AQ158" i="8"/>
  <c r="E177" i="8"/>
  <c r="F183" i="8" s="1"/>
  <c r="G189" i="8" s="1"/>
  <c r="H195" i="8" s="1"/>
  <c r="E167" i="8"/>
  <c r="D159" i="8"/>
  <c r="E156" i="8"/>
  <c r="AQ157" i="8"/>
  <c r="E158" i="8"/>
  <c r="AD157" i="8"/>
  <c r="R156" i="8"/>
  <c r="K157" i="8"/>
  <c r="Q156" i="8"/>
  <c r="AG156" i="8"/>
  <c r="AA158" i="8"/>
  <c r="AJ157" i="8"/>
  <c r="K158" i="8"/>
  <c r="AX158" i="8"/>
  <c r="BB157" i="8"/>
  <c r="T157" i="8"/>
  <c r="R158" i="8"/>
  <c r="U157" i="8"/>
  <c r="AD156" i="8"/>
  <c r="AU158" i="8"/>
  <c r="AS158" i="8"/>
  <c r="AW158" i="8"/>
  <c r="AX156" i="8"/>
  <c r="J156" i="8"/>
  <c r="W158" i="8"/>
  <c r="AO158" i="8"/>
  <c r="AQ156" i="8"/>
  <c r="O158" i="8"/>
  <c r="T156" i="8"/>
  <c r="X157" i="8"/>
  <c r="AO156" i="8"/>
  <c r="BD156" i="8"/>
  <c r="AA156" i="8"/>
  <c r="V157" i="8"/>
  <c r="AZ157" i="8"/>
  <c r="AP157" i="8"/>
  <c r="AP158" i="8"/>
  <c r="V156" i="8"/>
  <c r="AB158" i="8"/>
  <c r="BB158" i="8"/>
  <c r="X158" i="8"/>
  <c r="V158" i="8"/>
  <c r="AZ156" i="8"/>
  <c r="AY156" i="8"/>
  <c r="AH158" i="8"/>
  <c r="BH156" i="8"/>
  <c r="AT158" i="8"/>
  <c r="L157" i="8"/>
  <c r="AW157" i="8"/>
  <c r="Q158" i="8"/>
  <c r="AY158" i="8"/>
  <c r="M158" i="8"/>
  <c r="AR158" i="8"/>
  <c r="H157" i="8"/>
  <c r="P158" i="8"/>
  <c r="I157" i="8"/>
  <c r="H156" i="8"/>
  <c r="L158" i="8"/>
  <c r="Y157" i="8"/>
  <c r="AE157" i="8"/>
  <c r="AS156" i="8"/>
  <c r="Z156" i="8"/>
  <c r="BD157" i="8"/>
  <c r="O156" i="8"/>
  <c r="R157" i="8"/>
  <c r="AI156" i="8"/>
  <c r="X156" i="8"/>
  <c r="K36" i="8"/>
  <c r="L42" i="8" s="1"/>
  <c r="M48" i="8" s="1"/>
  <c r="N54" i="8" s="1"/>
  <c r="J18" i="8"/>
  <c r="J34" i="8"/>
  <c r="AN156" i="8"/>
  <c r="AE156" i="8"/>
  <c r="BF157" i="8"/>
  <c r="F156" i="8"/>
  <c r="I156" i="8"/>
  <c r="BH157" i="8"/>
  <c r="N156" i="8"/>
  <c r="AV156" i="8"/>
  <c r="AO157" i="8"/>
  <c r="M156" i="8"/>
  <c r="AR157" i="8"/>
  <c r="AG157" i="8"/>
  <c r="BF158" i="8"/>
  <c r="AM157" i="8"/>
  <c r="AJ158" i="8"/>
  <c r="M157" i="8"/>
  <c r="T158" i="8"/>
  <c r="F158" i="8"/>
  <c r="BH158" i="8"/>
  <c r="BA157" i="8"/>
  <c r="AK157" i="8"/>
  <c r="BF156" i="8"/>
  <c r="H75" i="8"/>
  <c r="H85" i="8"/>
  <c r="I91" i="8" s="1"/>
  <c r="J97" i="8" s="1"/>
  <c r="K103" i="8" s="1"/>
  <c r="G67" i="8"/>
  <c r="G158" i="8"/>
  <c r="AV157" i="8"/>
  <c r="H158" i="8"/>
  <c r="K156" i="8"/>
  <c r="AU156" i="8"/>
  <c r="P156" i="8"/>
  <c r="AL158" i="8"/>
  <c r="AJ156" i="8"/>
  <c r="AT156" i="8"/>
  <c r="AM156" i="8"/>
  <c r="AB156" i="8"/>
  <c r="Z157" i="8"/>
  <c r="S158" i="8"/>
  <c r="AU157" i="8"/>
  <c r="AA157" i="8"/>
  <c r="AH157" i="8"/>
  <c r="AF158" i="8"/>
  <c r="F125" i="8"/>
  <c r="F109" i="8"/>
  <c r="G127" i="8"/>
  <c r="H133" i="8" s="1"/>
  <c r="I139" i="8" s="1"/>
  <c r="J145" i="8" s="1"/>
  <c r="AK156" i="8"/>
  <c r="AM158" i="8"/>
  <c r="BE158" i="8"/>
  <c r="AZ158" i="8"/>
  <c r="N157" i="8"/>
  <c r="J158" i="8"/>
  <c r="BE156" i="8"/>
  <c r="AN157" i="8"/>
  <c r="Q157" i="8"/>
  <c r="AF157" i="8"/>
  <c r="AI157" i="8"/>
  <c r="AG158" i="8"/>
  <c r="P157" i="8"/>
  <c r="BO30" i="7" l="1"/>
  <c r="BO31" i="7" s="1"/>
  <c r="BP32" i="7"/>
  <c r="BQ28" i="7" s="1"/>
  <c r="K40" i="8"/>
  <c r="L46" i="8" s="1"/>
  <c r="M52" i="8" s="1"/>
  <c r="N58" i="8" s="1"/>
  <c r="K30" i="8"/>
  <c r="J22" i="8"/>
  <c r="F173" i="8"/>
  <c r="G179" i="8" s="1"/>
  <c r="H185" i="8" s="1"/>
  <c r="I191" i="8" s="1"/>
  <c r="E171" i="8"/>
  <c r="E155" i="8"/>
  <c r="G131" i="8"/>
  <c r="H137" i="8" s="1"/>
  <c r="I143" i="8" s="1"/>
  <c r="J149" i="8" s="1"/>
  <c r="F113" i="8"/>
  <c r="G121" i="8"/>
  <c r="I81" i="8"/>
  <c r="J87" i="8" s="1"/>
  <c r="K93" i="8" s="1"/>
  <c r="L99" i="8" s="1"/>
  <c r="H63" i="8"/>
  <c r="H79" i="8"/>
  <c r="BQ32" i="7" l="1"/>
  <c r="BR28" i="7" s="1"/>
  <c r="BP30" i="7"/>
  <c r="BP31" i="7" s="1"/>
  <c r="G125" i="8"/>
  <c r="H127" i="8"/>
  <c r="I133" i="8" s="1"/>
  <c r="J139" i="8" s="1"/>
  <c r="K145" i="8" s="1"/>
  <c r="G109" i="8"/>
  <c r="K18" i="8"/>
  <c r="L36" i="8"/>
  <c r="M42" i="8" s="1"/>
  <c r="N48" i="8" s="1"/>
  <c r="O54" i="8" s="1"/>
  <c r="K34" i="8"/>
  <c r="H67" i="8"/>
  <c r="I75" i="8"/>
  <c r="I85" i="8"/>
  <c r="J91" i="8" s="1"/>
  <c r="K97" i="8" s="1"/>
  <c r="L103" i="8" s="1"/>
  <c r="F177" i="8"/>
  <c r="G183" i="8" s="1"/>
  <c r="H189" i="8" s="1"/>
  <c r="I195" i="8" s="1"/>
  <c r="E159" i="8"/>
  <c r="F167" i="8"/>
  <c r="BQ30" i="7" l="1"/>
  <c r="BQ31" i="7" s="1"/>
  <c r="BR32" i="7"/>
  <c r="BS28" i="7" s="1"/>
  <c r="K22" i="8"/>
  <c r="L40" i="8"/>
  <c r="M46" i="8" s="1"/>
  <c r="N52" i="8" s="1"/>
  <c r="O58" i="8" s="1"/>
  <c r="L30" i="8"/>
  <c r="F171" i="8"/>
  <c r="G173" i="8"/>
  <c r="H179" i="8" s="1"/>
  <c r="I185" i="8" s="1"/>
  <c r="J191" i="8" s="1"/>
  <c r="F155" i="8"/>
  <c r="J81" i="8"/>
  <c r="K87" i="8" s="1"/>
  <c r="L93" i="8" s="1"/>
  <c r="M99" i="8" s="1"/>
  <c r="I79" i="8"/>
  <c r="I63" i="8"/>
  <c r="H121" i="8"/>
  <c r="H131" i="8"/>
  <c r="I137" i="8" s="1"/>
  <c r="J143" i="8" s="1"/>
  <c r="K149" i="8" s="1"/>
  <c r="G113" i="8"/>
  <c r="BR30" i="7" l="1"/>
  <c r="BR31" i="7" s="1"/>
  <c r="BS32" i="7"/>
  <c r="BT28" i="7" s="1"/>
  <c r="J85" i="8"/>
  <c r="K91" i="8" s="1"/>
  <c r="L97" i="8" s="1"/>
  <c r="M103" i="8" s="1"/>
  <c r="J75" i="8"/>
  <c r="I67" i="8"/>
  <c r="J220" i="8"/>
  <c r="K226" i="8" s="1"/>
  <c r="L232" i="8" s="1"/>
  <c r="M238" i="8" s="1"/>
  <c r="K218" i="8"/>
  <c r="L224" i="8" s="1"/>
  <c r="M230" i="8" s="1"/>
  <c r="N236" i="8" s="1"/>
  <c r="M220" i="8"/>
  <c r="N226" i="8" s="1"/>
  <c r="O232" i="8" s="1"/>
  <c r="P238" i="8" s="1"/>
  <c r="N219" i="8"/>
  <c r="O225" i="8" s="1"/>
  <c r="P231" i="8" s="1"/>
  <c r="Q237" i="8" s="1"/>
  <c r="N218" i="8"/>
  <c r="O224" i="8" s="1"/>
  <c r="P230" i="8" s="1"/>
  <c r="Q236" i="8" s="1"/>
  <c r="H125" i="8"/>
  <c r="I127" i="8"/>
  <c r="J133" i="8" s="1"/>
  <c r="K139" i="8" s="1"/>
  <c r="L145" i="8" s="1"/>
  <c r="H109" i="8"/>
  <c r="F159" i="8"/>
  <c r="G167" i="8"/>
  <c r="G177" i="8"/>
  <c r="H183" i="8" s="1"/>
  <c r="I189" i="8" s="1"/>
  <c r="J195" i="8" s="1"/>
  <c r="M36" i="8"/>
  <c r="N42" i="8" s="1"/>
  <c r="O48" i="8" s="1"/>
  <c r="P54" i="8" s="1"/>
  <c r="L18" i="8"/>
  <c r="L34" i="8"/>
  <c r="BS30" i="7" l="1"/>
  <c r="BS31" i="7" s="1"/>
  <c r="BT32" i="7"/>
  <c r="BU28" i="7" s="1"/>
  <c r="I131" i="8"/>
  <c r="J137" i="8" s="1"/>
  <c r="K143" i="8" s="1"/>
  <c r="L149" i="8" s="1"/>
  <c r="H113" i="8"/>
  <c r="I121" i="8"/>
  <c r="BI220" i="8"/>
  <c r="BH218" i="8"/>
  <c r="BI224" i="8" s="1"/>
  <c r="BG220" i="8"/>
  <c r="BH226" i="8" s="1"/>
  <c r="BI232" i="8" s="1"/>
  <c r="BE220" i="8"/>
  <c r="BF226" i="8" s="1"/>
  <c r="BG232" i="8" s="1"/>
  <c r="BH238" i="8" s="1"/>
  <c r="BD219" i="8"/>
  <c r="BE225" i="8" s="1"/>
  <c r="BF231" i="8" s="1"/>
  <c r="BG237" i="8" s="1"/>
  <c r="BC219" i="8"/>
  <c r="BD225" i="8" s="1"/>
  <c r="BE231" i="8" s="1"/>
  <c r="BF237" i="8" s="1"/>
  <c r="BA218" i="8"/>
  <c r="BB224" i="8" s="1"/>
  <c r="BC230" i="8" s="1"/>
  <c r="BD236" i="8" s="1"/>
  <c r="AZ219" i="8"/>
  <c r="BA225" i="8" s="1"/>
  <c r="BB231" i="8" s="1"/>
  <c r="BC237" i="8" s="1"/>
  <c r="AY220" i="8"/>
  <c r="AZ226" i="8" s="1"/>
  <c r="BA232" i="8" s="1"/>
  <c r="BB238" i="8" s="1"/>
  <c r="AW220" i="8"/>
  <c r="AX226" i="8" s="1"/>
  <c r="AY232" i="8" s="1"/>
  <c r="AZ238" i="8" s="1"/>
  <c r="AV220" i="8"/>
  <c r="AW226" i="8" s="1"/>
  <c r="AX232" i="8" s="1"/>
  <c r="AY238" i="8" s="1"/>
  <c r="AU220" i="8"/>
  <c r="AV226" i="8" s="1"/>
  <c r="AW232" i="8" s="1"/>
  <c r="AX238" i="8" s="1"/>
  <c r="AS220" i="8"/>
  <c r="AT226" i="8" s="1"/>
  <c r="AU232" i="8" s="1"/>
  <c r="AV238" i="8" s="1"/>
  <c r="AR219" i="8"/>
  <c r="AS225" i="8" s="1"/>
  <c r="AT231" i="8" s="1"/>
  <c r="AU237" i="8" s="1"/>
  <c r="AQ219" i="8"/>
  <c r="AR225" i="8" s="1"/>
  <c r="AS231" i="8" s="1"/>
  <c r="AT237" i="8" s="1"/>
  <c r="AO218" i="8"/>
  <c r="AP224" i="8" s="1"/>
  <c r="AQ230" i="8" s="1"/>
  <c r="AR236" i="8" s="1"/>
  <c r="AN219" i="8"/>
  <c r="AO225" i="8" s="1"/>
  <c r="AP231" i="8" s="1"/>
  <c r="AQ237" i="8" s="1"/>
  <c r="AM219" i="8"/>
  <c r="AN225" i="8" s="1"/>
  <c r="AO231" i="8" s="1"/>
  <c r="AP237" i="8" s="1"/>
  <c r="AK218" i="8"/>
  <c r="AL224" i="8" s="1"/>
  <c r="AM230" i="8" s="1"/>
  <c r="AN236" i="8" s="1"/>
  <c r="AJ219" i="8"/>
  <c r="AK225" i="8" s="1"/>
  <c r="AL231" i="8" s="1"/>
  <c r="AM237" i="8" s="1"/>
  <c r="AI218" i="8"/>
  <c r="AJ224" i="8" s="1"/>
  <c r="AK230" i="8" s="1"/>
  <c r="AL236" i="8" s="1"/>
  <c r="AG219" i="8"/>
  <c r="AH225" i="8" s="1"/>
  <c r="AI231" i="8" s="1"/>
  <c r="AJ237" i="8" s="1"/>
  <c r="AF218" i="8"/>
  <c r="AG224" i="8" s="1"/>
  <c r="AH230" i="8" s="1"/>
  <c r="AI236" i="8" s="1"/>
  <c r="AE220" i="8"/>
  <c r="AF226" i="8" s="1"/>
  <c r="AG232" i="8" s="1"/>
  <c r="AH238" i="8" s="1"/>
  <c r="AC220" i="8"/>
  <c r="AD226" i="8" s="1"/>
  <c r="AE232" i="8" s="1"/>
  <c r="AF238" i="8" s="1"/>
  <c r="AB219" i="8"/>
  <c r="AC225" i="8" s="1"/>
  <c r="AD231" i="8" s="1"/>
  <c r="AE237" i="8" s="1"/>
  <c r="AA218" i="8"/>
  <c r="AB224" i="8" s="1"/>
  <c r="AC230" i="8" s="1"/>
  <c r="AD236" i="8" s="1"/>
  <c r="Y219" i="8"/>
  <c r="Z225" i="8" s="1"/>
  <c r="AA231" i="8" s="1"/>
  <c r="AB237" i="8" s="1"/>
  <c r="V218" i="8"/>
  <c r="W224" i="8" s="1"/>
  <c r="X230" i="8" s="1"/>
  <c r="Y236" i="8" s="1"/>
  <c r="U218" i="8"/>
  <c r="V224" i="8" s="1"/>
  <c r="W230" i="8" s="1"/>
  <c r="X236" i="8" s="1"/>
  <c r="S218" i="8"/>
  <c r="T224" i="8" s="1"/>
  <c r="U230" i="8" s="1"/>
  <c r="V236" i="8" s="1"/>
  <c r="R219" i="8"/>
  <c r="S225" i="8" s="1"/>
  <c r="T231" i="8" s="1"/>
  <c r="U237" i="8" s="1"/>
  <c r="H219" i="8"/>
  <c r="I225" i="8" s="1"/>
  <c r="J231" i="8" s="1"/>
  <c r="K237" i="8" s="1"/>
  <c r="D201" i="8"/>
  <c r="E219" i="8"/>
  <c r="F225" i="8" s="1"/>
  <c r="G231" i="8" s="1"/>
  <c r="H237" i="8" s="1"/>
  <c r="O220" i="8"/>
  <c r="P226" i="8" s="1"/>
  <c r="Q232" i="8" s="1"/>
  <c r="R238" i="8" s="1"/>
  <c r="I220" i="8"/>
  <c r="J226" i="8" s="1"/>
  <c r="K232" i="8" s="1"/>
  <c r="L238" i="8" s="1"/>
  <c r="Q220" i="8"/>
  <c r="R226" i="8" s="1"/>
  <c r="S232" i="8" s="1"/>
  <c r="T238" i="8" s="1"/>
  <c r="G220" i="8"/>
  <c r="H226" i="8" s="1"/>
  <c r="I232" i="8" s="1"/>
  <c r="J238" i="8" s="1"/>
  <c r="E220" i="8"/>
  <c r="F226" i="8" s="1"/>
  <c r="G232" i="8" s="1"/>
  <c r="H238" i="8" s="1"/>
  <c r="D202" i="8"/>
  <c r="O219" i="8"/>
  <c r="P225" i="8" s="1"/>
  <c r="Q231" i="8" s="1"/>
  <c r="R237" i="8" s="1"/>
  <c r="BI218" i="8"/>
  <c r="BH219" i="8"/>
  <c r="BI225" i="8" s="1"/>
  <c r="BF218" i="8"/>
  <c r="BG224" i="8" s="1"/>
  <c r="BH230" i="8" s="1"/>
  <c r="BI236" i="8" s="1"/>
  <c r="BE219" i="8"/>
  <c r="BF225" i="8" s="1"/>
  <c r="BG231" i="8" s="1"/>
  <c r="BH237" i="8" s="1"/>
  <c r="BD220" i="8"/>
  <c r="BE226" i="8" s="1"/>
  <c r="BF232" i="8" s="1"/>
  <c r="BG238" i="8" s="1"/>
  <c r="BB218" i="8"/>
  <c r="BC224" i="8" s="1"/>
  <c r="BD230" i="8" s="1"/>
  <c r="BE236" i="8" s="1"/>
  <c r="BA220" i="8"/>
  <c r="BB226" i="8" s="1"/>
  <c r="BC232" i="8" s="1"/>
  <c r="BD238" i="8" s="1"/>
  <c r="AZ218" i="8"/>
  <c r="BA224" i="8" s="1"/>
  <c r="BB230" i="8" s="1"/>
  <c r="BC236" i="8" s="1"/>
  <c r="AX218" i="8"/>
  <c r="AY224" i="8" s="1"/>
  <c r="AZ230" i="8" s="1"/>
  <c r="BA236" i="8" s="1"/>
  <c r="AW219" i="8"/>
  <c r="AX225" i="8" s="1"/>
  <c r="AY231" i="8" s="1"/>
  <c r="AZ237" i="8" s="1"/>
  <c r="AV218" i="8"/>
  <c r="AW224" i="8" s="1"/>
  <c r="AX230" i="8" s="1"/>
  <c r="AY236" i="8" s="1"/>
  <c r="AT220" i="8"/>
  <c r="AU226" i="8" s="1"/>
  <c r="AV232" i="8" s="1"/>
  <c r="AW238" i="8" s="1"/>
  <c r="AS218" i="8"/>
  <c r="AT224" i="8" s="1"/>
  <c r="AU230" i="8" s="1"/>
  <c r="AV236" i="8" s="1"/>
  <c r="AR218" i="8"/>
  <c r="AS224" i="8" s="1"/>
  <c r="AT230" i="8" s="1"/>
  <c r="AU236" i="8" s="1"/>
  <c r="AP220" i="8"/>
  <c r="AQ226" i="8" s="1"/>
  <c r="AR232" i="8" s="1"/>
  <c r="AS238" i="8" s="1"/>
  <c r="AO219" i="8"/>
  <c r="AP225" i="8" s="1"/>
  <c r="AQ231" i="8" s="1"/>
  <c r="AR237" i="8" s="1"/>
  <c r="AN220" i="8"/>
  <c r="AO226" i="8" s="1"/>
  <c r="AP232" i="8" s="1"/>
  <c r="AQ238" i="8" s="1"/>
  <c r="AL218" i="8"/>
  <c r="AM224" i="8" s="1"/>
  <c r="AN230" i="8" s="1"/>
  <c r="AO236" i="8" s="1"/>
  <c r="AK220" i="8"/>
  <c r="AL226" i="8" s="1"/>
  <c r="AM232" i="8" s="1"/>
  <c r="AN238" i="8" s="1"/>
  <c r="AJ218" i="8"/>
  <c r="AK224" i="8" s="1"/>
  <c r="AL230" i="8" s="1"/>
  <c r="AM236" i="8" s="1"/>
  <c r="AH219" i="8"/>
  <c r="AI225" i="8" s="1"/>
  <c r="AJ231" i="8" s="1"/>
  <c r="AK237" i="8" s="1"/>
  <c r="AG220" i="8"/>
  <c r="AH226" i="8" s="1"/>
  <c r="AI232" i="8" s="1"/>
  <c r="AJ238" i="8" s="1"/>
  <c r="AF220" i="8"/>
  <c r="AG226" i="8" s="1"/>
  <c r="AH232" i="8" s="1"/>
  <c r="AI238" i="8" s="1"/>
  <c r="AD220" i="8"/>
  <c r="AE226" i="8" s="1"/>
  <c r="AF232" i="8" s="1"/>
  <c r="AG238" i="8" s="1"/>
  <c r="AC218" i="8"/>
  <c r="AD224" i="8" s="1"/>
  <c r="AE230" i="8" s="1"/>
  <c r="AF236" i="8" s="1"/>
  <c r="AB218" i="8"/>
  <c r="AC224" i="8" s="1"/>
  <c r="AD230" i="8" s="1"/>
  <c r="AE236" i="8" s="1"/>
  <c r="Z218" i="8"/>
  <c r="AA224" i="8" s="1"/>
  <c r="AB230" i="8" s="1"/>
  <c r="AC236" i="8" s="1"/>
  <c r="Y218" i="8"/>
  <c r="Z224" i="8" s="1"/>
  <c r="AA230" i="8" s="1"/>
  <c r="AB236" i="8" s="1"/>
  <c r="X218" i="8"/>
  <c r="Y224" i="8" s="1"/>
  <c r="Z230" i="8" s="1"/>
  <c r="AA236" i="8" s="1"/>
  <c r="W219" i="8"/>
  <c r="X225" i="8" s="1"/>
  <c r="Y231" i="8" s="1"/>
  <c r="Z237" i="8" s="1"/>
  <c r="V220" i="8"/>
  <c r="W226" i="8" s="1"/>
  <c r="X232" i="8" s="1"/>
  <c r="Y238" i="8" s="1"/>
  <c r="T219" i="8"/>
  <c r="U225" i="8" s="1"/>
  <c r="V231" i="8" s="1"/>
  <c r="W237" i="8" s="1"/>
  <c r="R218" i="8"/>
  <c r="S224" i="8" s="1"/>
  <c r="T230" i="8" s="1"/>
  <c r="U236" i="8" s="1"/>
  <c r="P220" i="8"/>
  <c r="Q226" i="8" s="1"/>
  <c r="R232" i="8" s="1"/>
  <c r="S238" i="8" s="1"/>
  <c r="K220" i="8"/>
  <c r="L226" i="8" s="1"/>
  <c r="M232" i="8" s="1"/>
  <c r="N238" i="8" s="1"/>
  <c r="L220" i="8"/>
  <c r="M226" i="8" s="1"/>
  <c r="N232" i="8" s="1"/>
  <c r="O238" i="8" s="1"/>
  <c r="M218" i="8"/>
  <c r="N224" i="8" s="1"/>
  <c r="O230" i="8" s="1"/>
  <c r="P236" i="8" s="1"/>
  <c r="L219" i="8"/>
  <c r="M225" i="8" s="1"/>
  <c r="N231" i="8" s="1"/>
  <c r="O237" i="8" s="1"/>
  <c r="P218" i="8"/>
  <c r="Q224" i="8" s="1"/>
  <c r="R230" i="8" s="1"/>
  <c r="S236" i="8" s="1"/>
  <c r="F218" i="8"/>
  <c r="G224" i="8" s="1"/>
  <c r="H230" i="8" s="1"/>
  <c r="I236" i="8" s="1"/>
  <c r="I218" i="8"/>
  <c r="J224" i="8" s="1"/>
  <c r="K230" i="8" s="1"/>
  <c r="L236" i="8" s="1"/>
  <c r="J218" i="8"/>
  <c r="K224" i="8" s="1"/>
  <c r="L230" i="8" s="1"/>
  <c r="M236" i="8" s="1"/>
  <c r="BI219" i="8"/>
  <c r="BG218" i="8"/>
  <c r="BH224" i="8" s="1"/>
  <c r="BI230" i="8" s="1"/>
  <c r="BF219" i="8"/>
  <c r="BG225" i="8" s="1"/>
  <c r="BH231" i="8" s="1"/>
  <c r="BI237" i="8" s="1"/>
  <c r="BE218" i="8"/>
  <c r="BF224" i="8" s="1"/>
  <c r="BG230" i="8" s="1"/>
  <c r="BH236" i="8" s="1"/>
  <c r="BC220" i="8"/>
  <c r="BD226" i="8" s="1"/>
  <c r="BE232" i="8" s="1"/>
  <c r="BF238" i="8" s="1"/>
  <c r="BB220" i="8"/>
  <c r="BC226" i="8" s="1"/>
  <c r="BD232" i="8" s="1"/>
  <c r="BE238" i="8" s="1"/>
  <c r="BA219" i="8"/>
  <c r="BB225" i="8" s="1"/>
  <c r="BC231" i="8" s="1"/>
  <c r="BD237" i="8" s="1"/>
  <c r="AY219" i="8"/>
  <c r="AZ225" i="8" s="1"/>
  <c r="BA231" i="8" s="1"/>
  <c r="BB237" i="8" s="1"/>
  <c r="AX220" i="8"/>
  <c r="AY226" i="8" s="1"/>
  <c r="AZ232" i="8" s="1"/>
  <c r="BA238" i="8" s="1"/>
  <c r="AW218" i="8"/>
  <c r="AX224" i="8" s="1"/>
  <c r="AY230" i="8" s="1"/>
  <c r="AZ236" i="8" s="1"/>
  <c r="AU219" i="8"/>
  <c r="AV225" i="8" s="1"/>
  <c r="AW231" i="8" s="1"/>
  <c r="AX237" i="8" s="1"/>
  <c r="AT219" i="8"/>
  <c r="AU225" i="8" s="1"/>
  <c r="AV231" i="8" s="1"/>
  <c r="AW237" i="8" s="1"/>
  <c r="AS219" i="8"/>
  <c r="AT225" i="8" s="1"/>
  <c r="AU231" i="8" s="1"/>
  <c r="AV237" i="8" s="1"/>
  <c r="AQ220" i="8"/>
  <c r="AR226" i="8" s="1"/>
  <c r="AS232" i="8" s="1"/>
  <c r="AT238" i="8" s="1"/>
  <c r="AP218" i="8"/>
  <c r="AQ224" i="8" s="1"/>
  <c r="AR230" i="8" s="1"/>
  <c r="AS236" i="8" s="1"/>
  <c r="AO220" i="8"/>
  <c r="AP226" i="8" s="1"/>
  <c r="AQ232" i="8" s="1"/>
  <c r="AR238" i="8" s="1"/>
  <c r="AM220" i="8"/>
  <c r="AN226" i="8" s="1"/>
  <c r="AO232" i="8" s="1"/>
  <c r="AP238" i="8" s="1"/>
  <c r="AL219" i="8"/>
  <c r="AM225" i="8" s="1"/>
  <c r="AN231" i="8" s="1"/>
  <c r="AO237" i="8" s="1"/>
  <c r="AK219" i="8"/>
  <c r="AL225" i="8" s="1"/>
  <c r="AM231" i="8" s="1"/>
  <c r="AN237" i="8" s="1"/>
  <c r="AI220" i="8"/>
  <c r="AJ226" i="8" s="1"/>
  <c r="AK232" i="8" s="1"/>
  <c r="AL238" i="8" s="1"/>
  <c r="AH220" i="8"/>
  <c r="AI226" i="8" s="1"/>
  <c r="AJ232" i="8" s="1"/>
  <c r="AK238" i="8" s="1"/>
  <c r="AG218" i="8"/>
  <c r="AH224" i="8" s="1"/>
  <c r="AI230" i="8" s="1"/>
  <c r="AJ236" i="8" s="1"/>
  <c r="AE218" i="8"/>
  <c r="AF224" i="8" s="1"/>
  <c r="AG230" i="8" s="1"/>
  <c r="AH236" i="8" s="1"/>
  <c r="AD219" i="8"/>
  <c r="AE225" i="8" s="1"/>
  <c r="AF231" i="8" s="1"/>
  <c r="AG237" i="8" s="1"/>
  <c r="AC219" i="8"/>
  <c r="AD225" i="8" s="1"/>
  <c r="AE231" i="8" s="1"/>
  <c r="AF237" i="8" s="1"/>
  <c r="AA220" i="8"/>
  <c r="AB226" i="8" s="1"/>
  <c r="AC232" i="8" s="1"/>
  <c r="AD238" i="8" s="1"/>
  <c r="Z220" i="8"/>
  <c r="AA226" i="8" s="1"/>
  <c r="AB232" i="8" s="1"/>
  <c r="AC238" i="8" s="1"/>
  <c r="Y220" i="8"/>
  <c r="Z226" i="8" s="1"/>
  <c r="AA232" i="8" s="1"/>
  <c r="AB238" i="8" s="1"/>
  <c r="W218" i="8"/>
  <c r="X224" i="8" s="1"/>
  <c r="Y230" i="8" s="1"/>
  <c r="Z236" i="8" s="1"/>
  <c r="U220" i="8"/>
  <c r="V226" i="8" s="1"/>
  <c r="W232" i="8" s="1"/>
  <c r="X238" i="8" s="1"/>
  <c r="T218" i="8"/>
  <c r="U224" i="8" s="1"/>
  <c r="V230" i="8" s="1"/>
  <c r="W236" i="8" s="1"/>
  <c r="S219" i="8"/>
  <c r="T225" i="8" s="1"/>
  <c r="U231" i="8" s="1"/>
  <c r="V237" i="8" s="1"/>
  <c r="O218" i="8"/>
  <c r="P224" i="8" s="1"/>
  <c r="Q230" i="8" s="1"/>
  <c r="R236" i="8" s="1"/>
  <c r="F220" i="8"/>
  <c r="G226" i="8" s="1"/>
  <c r="H232" i="8" s="1"/>
  <c r="I238" i="8" s="1"/>
  <c r="Q219" i="8"/>
  <c r="R225" i="8" s="1"/>
  <c r="S231" i="8" s="1"/>
  <c r="T237" i="8" s="1"/>
  <c r="I219" i="8"/>
  <c r="J225" i="8" s="1"/>
  <c r="K231" i="8" s="1"/>
  <c r="L237" i="8" s="1"/>
  <c r="F219" i="8"/>
  <c r="G225" i="8" s="1"/>
  <c r="H231" i="8" s="1"/>
  <c r="I237" i="8" s="1"/>
  <c r="J219" i="8"/>
  <c r="K225" i="8" s="1"/>
  <c r="L231" i="8" s="1"/>
  <c r="M237" i="8" s="1"/>
  <c r="R220" i="8"/>
  <c r="S226" i="8" s="1"/>
  <c r="T232" i="8" s="1"/>
  <c r="U238" i="8" s="1"/>
  <c r="G219" i="8"/>
  <c r="H225" i="8" s="1"/>
  <c r="I231" i="8" s="1"/>
  <c r="J237" i="8" s="1"/>
  <c r="J63" i="8"/>
  <c r="K81" i="8"/>
  <c r="L87" i="8" s="1"/>
  <c r="M93" i="8" s="1"/>
  <c r="N99" i="8" s="1"/>
  <c r="J79" i="8"/>
  <c r="L22" i="8"/>
  <c r="M40" i="8"/>
  <c r="N46" i="8" s="1"/>
  <c r="O52" i="8" s="1"/>
  <c r="P58" i="8" s="1"/>
  <c r="M30" i="8"/>
  <c r="G155" i="8"/>
  <c r="G171" i="8"/>
  <c r="H173" i="8"/>
  <c r="I179" i="8" s="1"/>
  <c r="J185" i="8" s="1"/>
  <c r="K191" i="8" s="1"/>
  <c r="BH220" i="8"/>
  <c r="BI226" i="8" s="1"/>
  <c r="BG219" i="8"/>
  <c r="BH225" i="8" s="1"/>
  <c r="BI231" i="8" s="1"/>
  <c r="BF220" i="8"/>
  <c r="BG226" i="8" s="1"/>
  <c r="BH232" i="8" s="1"/>
  <c r="BI238" i="8" s="1"/>
  <c r="BD218" i="8"/>
  <c r="BE224" i="8" s="1"/>
  <c r="BF230" i="8" s="1"/>
  <c r="BG236" i="8" s="1"/>
  <c r="BC218" i="8"/>
  <c r="BD224" i="8" s="1"/>
  <c r="BE230" i="8" s="1"/>
  <c r="BF236" i="8" s="1"/>
  <c r="BB219" i="8"/>
  <c r="BC225" i="8" s="1"/>
  <c r="BD231" i="8" s="1"/>
  <c r="BE237" i="8" s="1"/>
  <c r="AZ220" i="8"/>
  <c r="BA226" i="8" s="1"/>
  <c r="BB232" i="8" s="1"/>
  <c r="BC238" i="8" s="1"/>
  <c r="AY218" i="8"/>
  <c r="AZ224" i="8" s="1"/>
  <c r="BA230" i="8" s="1"/>
  <c r="BB236" i="8" s="1"/>
  <c r="AX219" i="8"/>
  <c r="AY225" i="8" s="1"/>
  <c r="AZ231" i="8" s="1"/>
  <c r="BA237" i="8" s="1"/>
  <c r="AV219" i="8"/>
  <c r="AW225" i="8" s="1"/>
  <c r="AX231" i="8" s="1"/>
  <c r="AY237" i="8" s="1"/>
  <c r="AU218" i="8"/>
  <c r="AV224" i="8" s="1"/>
  <c r="AW230" i="8" s="1"/>
  <c r="AX236" i="8" s="1"/>
  <c r="AT218" i="8"/>
  <c r="AU224" i="8" s="1"/>
  <c r="AV230" i="8" s="1"/>
  <c r="AW236" i="8" s="1"/>
  <c r="AR220" i="8"/>
  <c r="AS226" i="8" s="1"/>
  <c r="AT232" i="8" s="1"/>
  <c r="AU238" i="8" s="1"/>
  <c r="AQ218" i="8"/>
  <c r="AR224" i="8" s="1"/>
  <c r="AS230" i="8" s="1"/>
  <c r="AT236" i="8" s="1"/>
  <c r="AP219" i="8"/>
  <c r="AQ225" i="8" s="1"/>
  <c r="AR231" i="8" s="1"/>
  <c r="AS237" i="8" s="1"/>
  <c r="AN218" i="8"/>
  <c r="AO224" i="8" s="1"/>
  <c r="AP230" i="8" s="1"/>
  <c r="AQ236" i="8" s="1"/>
  <c r="AM218" i="8"/>
  <c r="AN224" i="8" s="1"/>
  <c r="AO230" i="8" s="1"/>
  <c r="AP236" i="8" s="1"/>
  <c r="AL220" i="8"/>
  <c r="AM226" i="8" s="1"/>
  <c r="AN232" i="8" s="1"/>
  <c r="AO238" i="8" s="1"/>
  <c r="AJ220" i="8"/>
  <c r="AK226" i="8" s="1"/>
  <c r="AL232" i="8" s="1"/>
  <c r="AM238" i="8" s="1"/>
  <c r="AI219" i="8"/>
  <c r="AJ225" i="8" s="1"/>
  <c r="AK231" i="8" s="1"/>
  <c r="AL237" i="8" s="1"/>
  <c r="AH218" i="8"/>
  <c r="AI224" i="8" s="1"/>
  <c r="AJ230" i="8" s="1"/>
  <c r="AK236" i="8" s="1"/>
  <c r="AF219" i="8"/>
  <c r="AG225" i="8" s="1"/>
  <c r="AH231" i="8" s="1"/>
  <c r="AI237" i="8" s="1"/>
  <c r="AE219" i="8"/>
  <c r="AF225" i="8" s="1"/>
  <c r="AG231" i="8" s="1"/>
  <c r="AH237" i="8" s="1"/>
  <c r="AD218" i="8"/>
  <c r="AE224" i="8" s="1"/>
  <c r="AF230" i="8" s="1"/>
  <c r="AG236" i="8" s="1"/>
  <c r="AB220" i="8"/>
  <c r="AC226" i="8" s="1"/>
  <c r="AD232" i="8" s="1"/>
  <c r="AE238" i="8" s="1"/>
  <c r="AA219" i="8"/>
  <c r="AB225" i="8" s="1"/>
  <c r="AC231" i="8" s="1"/>
  <c r="AD237" i="8" s="1"/>
  <c r="Z219" i="8"/>
  <c r="AA225" i="8" s="1"/>
  <c r="AB231" i="8" s="1"/>
  <c r="AC237" i="8" s="1"/>
  <c r="X219" i="8"/>
  <c r="Y225" i="8" s="1"/>
  <c r="Z231" i="8" s="1"/>
  <c r="AA237" i="8" s="1"/>
  <c r="X220" i="8"/>
  <c r="Y226" i="8" s="1"/>
  <c r="Z232" i="8" s="1"/>
  <c r="AA238" i="8" s="1"/>
  <c r="W220" i="8"/>
  <c r="X226" i="8" s="1"/>
  <c r="Y232" i="8" s="1"/>
  <c r="Z238" i="8" s="1"/>
  <c r="V219" i="8"/>
  <c r="W225" i="8" s="1"/>
  <c r="X231" i="8" s="1"/>
  <c r="Y237" i="8" s="1"/>
  <c r="U219" i="8"/>
  <c r="V225" i="8" s="1"/>
  <c r="W231" i="8" s="1"/>
  <c r="X237" i="8" s="1"/>
  <c r="T220" i="8"/>
  <c r="U226" i="8" s="1"/>
  <c r="V232" i="8" s="1"/>
  <c r="W238" i="8" s="1"/>
  <c r="S220" i="8"/>
  <c r="T226" i="8" s="1"/>
  <c r="U232" i="8" s="1"/>
  <c r="V238" i="8" s="1"/>
  <c r="N220" i="8"/>
  <c r="O226" i="8" s="1"/>
  <c r="P232" i="8" s="1"/>
  <c r="Q238" i="8" s="1"/>
  <c r="H220" i="8"/>
  <c r="I226" i="8" s="1"/>
  <c r="J232" i="8" s="1"/>
  <c r="K238" i="8" s="1"/>
  <c r="P219" i="8"/>
  <c r="Q225" i="8" s="1"/>
  <c r="R231" i="8" s="1"/>
  <c r="S237" i="8" s="1"/>
  <c r="L218" i="8"/>
  <c r="M224" i="8" s="1"/>
  <c r="N230" i="8" s="1"/>
  <c r="O236" i="8" s="1"/>
  <c r="E218" i="8"/>
  <c r="F224" i="8" s="1"/>
  <c r="G230" i="8" s="1"/>
  <c r="H236" i="8" s="1"/>
  <c r="D200" i="8"/>
  <c r="D215" i="8"/>
  <c r="M219" i="8"/>
  <c r="N225" i="8" s="1"/>
  <c r="O231" i="8" s="1"/>
  <c r="P237" i="8" s="1"/>
  <c r="H218" i="8"/>
  <c r="I224" i="8" s="1"/>
  <c r="J230" i="8" s="1"/>
  <c r="K236" i="8" s="1"/>
  <c r="Q218" i="8"/>
  <c r="R224" i="8" s="1"/>
  <c r="S230" i="8" s="1"/>
  <c r="T236" i="8" s="1"/>
  <c r="G218" i="8"/>
  <c r="H224" i="8" s="1"/>
  <c r="I230" i="8" s="1"/>
  <c r="J236" i="8" s="1"/>
  <c r="K219" i="8"/>
  <c r="L225" i="8" s="1"/>
  <c r="M231" i="8" s="1"/>
  <c r="N237" i="8" s="1"/>
  <c r="BT30" i="7" l="1"/>
  <c r="BT31" i="7" s="1"/>
  <c r="BI200" i="8"/>
  <c r="E201" i="8"/>
  <c r="AW202" i="8"/>
  <c r="BU32" i="7"/>
  <c r="BV28" i="7" s="1"/>
  <c r="AC200" i="8"/>
  <c r="BE202" i="8"/>
  <c r="AG202" i="8"/>
  <c r="AQ202" i="8"/>
  <c r="P200" i="8"/>
  <c r="J200" i="8"/>
  <c r="E202" i="8"/>
  <c r="AX200" i="8"/>
  <c r="Q202" i="8"/>
  <c r="BA201" i="8"/>
  <c r="AD201" i="8"/>
  <c r="M202" i="8"/>
  <c r="BI202" i="8"/>
  <c r="AL200" i="8"/>
  <c r="R202" i="8"/>
  <c r="BE201" i="8"/>
  <c r="J201" i="8"/>
  <c r="AA202" i="8"/>
  <c r="AE201" i="8"/>
  <c r="AI202" i="8"/>
  <c r="BB200" i="8"/>
  <c r="V200" i="8"/>
  <c r="AH202" i="8"/>
  <c r="G202" i="8"/>
  <c r="T201" i="8"/>
  <c r="BF201" i="8"/>
  <c r="AU201" i="8"/>
  <c r="K200" i="8"/>
  <c r="AG200" i="8"/>
  <c r="AO201" i="8"/>
  <c r="AY202" i="8"/>
  <c r="BC200" i="8"/>
  <c r="F201" i="8"/>
  <c r="S202" i="8"/>
  <c r="U201" i="8"/>
  <c r="AH201" i="8"/>
  <c r="AK202" i="8"/>
  <c r="AM200" i="8"/>
  <c r="AP200" i="8"/>
  <c r="AS200" i="8"/>
  <c r="L201" i="8"/>
  <c r="AW201" i="8"/>
  <c r="I201" i="8"/>
  <c r="H201" i="8"/>
  <c r="O201" i="8"/>
  <c r="Z201" i="8"/>
  <c r="BI201" i="8"/>
  <c r="F200" i="8"/>
  <c r="G200" i="8"/>
  <c r="E221" i="8"/>
  <c r="F227" i="8" s="1"/>
  <c r="G233" i="8" s="1"/>
  <c r="H239" i="8" s="1"/>
  <c r="D203" i="8"/>
  <c r="E211" i="8"/>
  <c r="Y201" i="8"/>
  <c r="AT200" i="8"/>
  <c r="BG202" i="8"/>
  <c r="J67" i="8"/>
  <c r="K85" i="8"/>
  <c r="L91" i="8" s="1"/>
  <c r="M97" i="8" s="1"/>
  <c r="N103" i="8" s="1"/>
  <c r="K75" i="8"/>
  <c r="M201" i="8"/>
  <c r="I202" i="8"/>
  <c r="R201" i="8"/>
  <c r="X202" i="8"/>
  <c r="AC201" i="8"/>
  <c r="AF200" i="8"/>
  <c r="AK201" i="8"/>
  <c r="AN202" i="8"/>
  <c r="AP202" i="8"/>
  <c r="AS201" i="8"/>
  <c r="AX201" i="8"/>
  <c r="BA202" i="8"/>
  <c r="BD200" i="8"/>
  <c r="BF200" i="8"/>
  <c r="I200" i="8"/>
  <c r="K201" i="8"/>
  <c r="K202" i="8"/>
  <c r="O202" i="8"/>
  <c r="S201" i="8"/>
  <c r="V201" i="8"/>
  <c r="X200" i="8"/>
  <c r="AA200" i="8"/>
  <c r="AC202" i="8"/>
  <c r="AI200" i="8"/>
  <c r="AK200" i="8"/>
  <c r="AN201" i="8"/>
  <c r="AS202" i="8"/>
  <c r="AV201" i="8"/>
  <c r="BD201" i="8"/>
  <c r="N201" i="8"/>
  <c r="F202" i="8"/>
  <c r="H202" i="8"/>
  <c r="Q201" i="8"/>
  <c r="X201" i="8"/>
  <c r="AA201" i="8"/>
  <c r="AD202" i="8"/>
  <c r="AQ201" i="8"/>
  <c r="AY201" i="8"/>
  <c r="V202" i="8"/>
  <c r="M34" i="8"/>
  <c r="N36" i="8"/>
  <c r="O42" i="8" s="1"/>
  <c r="P48" i="8" s="1"/>
  <c r="Q54" i="8" s="1"/>
  <c r="M18" i="8"/>
  <c r="P201" i="8"/>
  <c r="S200" i="8"/>
  <c r="Z202" i="8"/>
  <c r="AV200" i="8"/>
  <c r="M200" i="8"/>
  <c r="E200" i="8"/>
  <c r="AF202" i="8"/>
  <c r="AQ200" i="8"/>
  <c r="AY200" i="8"/>
  <c r="BA200" i="8"/>
  <c r="BG201" i="8"/>
  <c r="L202" i="8"/>
  <c r="T200" i="8"/>
  <c r="Z200" i="8"/>
  <c r="AH200" i="8"/>
  <c r="AJ200" i="8"/>
  <c r="AP201" i="8"/>
  <c r="AR202" i="8"/>
  <c r="AZ200" i="8"/>
  <c r="BC201" i="8"/>
  <c r="BF202" i="8"/>
  <c r="BH202" i="8"/>
  <c r="W202" i="8"/>
  <c r="N200" i="8"/>
  <c r="Y202" i="8"/>
  <c r="AL202" i="8"/>
  <c r="AR201" i="8"/>
  <c r="AT201" i="8"/>
  <c r="AZ201" i="8"/>
  <c r="BH201" i="8"/>
  <c r="H200" i="8"/>
  <c r="O200" i="8"/>
  <c r="L200" i="8"/>
  <c r="J202" i="8"/>
  <c r="Q200" i="8"/>
  <c r="U202" i="8"/>
  <c r="Y200" i="8"/>
  <c r="AB200" i="8"/>
  <c r="AO202" i="8"/>
  <c r="AU200" i="8"/>
  <c r="AW200" i="8"/>
  <c r="AZ202" i="8"/>
  <c r="BC202" i="8"/>
  <c r="BE200" i="8"/>
  <c r="BH200" i="8"/>
  <c r="P202" i="8"/>
  <c r="N202" i="8"/>
  <c r="G201" i="8"/>
  <c r="R200" i="8"/>
  <c r="U200" i="8"/>
  <c r="AB202" i="8"/>
  <c r="AE200" i="8"/>
  <c r="AM201" i="8"/>
  <c r="AU202" i="8"/>
  <c r="AX202" i="8"/>
  <c r="W201" i="8"/>
  <c r="H177" i="8"/>
  <c r="I183" i="8" s="1"/>
  <c r="J189" i="8" s="1"/>
  <c r="K195" i="8" s="1"/>
  <c r="G159" i="8"/>
  <c r="H167" i="8"/>
  <c r="T202" i="8"/>
  <c r="AB201" i="8"/>
  <c r="AD200" i="8"/>
  <c r="AJ201" i="8"/>
  <c r="AO200" i="8"/>
  <c r="BB202" i="8"/>
  <c r="W200" i="8"/>
  <c r="AE202" i="8"/>
  <c r="AG201" i="8"/>
  <c r="AJ202" i="8"/>
  <c r="AM202" i="8"/>
  <c r="AR200" i="8"/>
  <c r="AF201" i="8"/>
  <c r="AI201" i="8"/>
  <c r="AL201" i="8"/>
  <c r="AN200" i="8"/>
  <c r="AT202" i="8"/>
  <c r="AV202" i="8"/>
  <c r="BB201" i="8"/>
  <c r="BD202" i="8"/>
  <c r="BG200" i="8"/>
  <c r="J127" i="8"/>
  <c r="K133" i="8" s="1"/>
  <c r="L139" i="8" s="1"/>
  <c r="M145" i="8" s="1"/>
  <c r="I125" i="8"/>
  <c r="I109" i="8"/>
  <c r="BU30" i="7" l="1"/>
  <c r="BU31" i="7" s="1"/>
  <c r="BV32" i="7"/>
  <c r="BW28" i="7" s="1"/>
  <c r="I173" i="8"/>
  <c r="J179" i="8" s="1"/>
  <c r="K185" i="8" s="1"/>
  <c r="L191" i="8" s="1"/>
  <c r="H171" i="8"/>
  <c r="H155" i="8"/>
  <c r="N30" i="8"/>
  <c r="M22" i="8"/>
  <c r="N40" i="8"/>
  <c r="O46" i="8" s="1"/>
  <c r="P52" i="8" s="1"/>
  <c r="Q58" i="8" s="1"/>
  <c r="I113" i="8"/>
  <c r="J131" i="8"/>
  <c r="K137" i="8" s="1"/>
  <c r="L143" i="8" s="1"/>
  <c r="M149" i="8" s="1"/>
  <c r="J121" i="8"/>
  <c r="Q266" i="8"/>
  <c r="R272" i="8" s="1"/>
  <c r="S278" i="8" s="1"/>
  <c r="T284" i="8" s="1"/>
  <c r="L81" i="8"/>
  <c r="M87" i="8" s="1"/>
  <c r="N93" i="8" s="1"/>
  <c r="O99" i="8" s="1"/>
  <c r="K63" i="8"/>
  <c r="K79" i="8"/>
  <c r="F217" i="8"/>
  <c r="G223" i="8" s="1"/>
  <c r="H229" i="8" s="1"/>
  <c r="I235" i="8" s="1"/>
  <c r="E215" i="8"/>
  <c r="E199" i="8"/>
  <c r="BV30" i="7" l="1"/>
  <c r="BV31" i="7" s="1"/>
  <c r="BW32" i="7"/>
  <c r="BW30" i="7" s="1"/>
  <c r="BW31" i="7" s="1"/>
  <c r="AE265" i="8"/>
  <c r="AF271" i="8" s="1"/>
  <c r="AG277" i="8" s="1"/>
  <c r="AH283" i="8" s="1"/>
  <c r="AX266" i="8"/>
  <c r="AY272" i="8" s="1"/>
  <c r="AZ278" i="8" s="1"/>
  <c r="BA284" i="8" s="1"/>
  <c r="O265" i="8"/>
  <c r="P271" i="8" s="1"/>
  <c r="Q277" i="8" s="1"/>
  <c r="R283" i="8" s="1"/>
  <c r="Y264" i="8"/>
  <c r="Z270" i="8" s="1"/>
  <c r="AA276" i="8" s="1"/>
  <c r="AB282" i="8" s="1"/>
  <c r="S265" i="8"/>
  <c r="T271" i="8" s="1"/>
  <c r="U277" i="8" s="1"/>
  <c r="V283" i="8" s="1"/>
  <c r="AQ266" i="8"/>
  <c r="AR272" i="8" s="1"/>
  <c r="AS278" i="8" s="1"/>
  <c r="AT284" i="8" s="1"/>
  <c r="K264" i="8"/>
  <c r="L270" i="8" s="1"/>
  <c r="M276" i="8" s="1"/>
  <c r="N282" i="8" s="1"/>
  <c r="AF265" i="8"/>
  <c r="AG271" i="8" s="1"/>
  <c r="AH277" i="8" s="1"/>
  <c r="AI283" i="8" s="1"/>
  <c r="AL265" i="8"/>
  <c r="AM271" i="8" s="1"/>
  <c r="AN277" i="8" s="1"/>
  <c r="AO283" i="8" s="1"/>
  <c r="N264" i="8"/>
  <c r="O270" i="8" s="1"/>
  <c r="P276" i="8" s="1"/>
  <c r="Q282" i="8" s="1"/>
  <c r="AV266" i="8"/>
  <c r="AW272" i="8" s="1"/>
  <c r="AX278" i="8" s="1"/>
  <c r="AY284" i="8" s="1"/>
  <c r="AN266" i="8"/>
  <c r="AO272" i="8" s="1"/>
  <c r="AP278" i="8" s="1"/>
  <c r="AQ284" i="8" s="1"/>
  <c r="AN264" i="8"/>
  <c r="AO270" i="8" s="1"/>
  <c r="AP276" i="8" s="1"/>
  <c r="AQ282" i="8" s="1"/>
  <c r="O264" i="8"/>
  <c r="P270" i="8" s="1"/>
  <c r="Q276" i="8" s="1"/>
  <c r="R282" i="8" s="1"/>
  <c r="J266" i="8"/>
  <c r="K272" i="8" s="1"/>
  <c r="L278" i="8" s="1"/>
  <c r="M284" i="8" s="1"/>
  <c r="AB265" i="8"/>
  <c r="AC271" i="8" s="1"/>
  <c r="AD277" i="8" s="1"/>
  <c r="AE283" i="8" s="1"/>
  <c r="AP265" i="8"/>
  <c r="AQ271" i="8" s="1"/>
  <c r="AR277" i="8" s="1"/>
  <c r="AS283" i="8" s="1"/>
  <c r="AH265" i="8"/>
  <c r="AI271" i="8" s="1"/>
  <c r="AJ277" i="8" s="1"/>
  <c r="AK283" i="8" s="1"/>
  <c r="AE266" i="8"/>
  <c r="AF272" i="8" s="1"/>
  <c r="AG278" i="8" s="1"/>
  <c r="AH284" i="8" s="1"/>
  <c r="R264" i="8"/>
  <c r="S270" i="8" s="1"/>
  <c r="T276" i="8" s="1"/>
  <c r="U282" i="8" s="1"/>
  <c r="AP264" i="8"/>
  <c r="AQ270" i="8" s="1"/>
  <c r="AR276" i="8" s="1"/>
  <c r="AS282" i="8" s="1"/>
  <c r="M266" i="8"/>
  <c r="N272" i="8" s="1"/>
  <c r="O278" i="8" s="1"/>
  <c r="P284" i="8" s="1"/>
  <c r="E265" i="8"/>
  <c r="F271" i="8" s="1"/>
  <c r="G277" i="8" s="1"/>
  <c r="H283" i="8" s="1"/>
  <c r="AY264" i="8"/>
  <c r="AZ270" i="8" s="1"/>
  <c r="BA276" i="8" s="1"/>
  <c r="BB282" i="8" s="1"/>
  <c r="F264" i="8"/>
  <c r="G270" i="8" s="1"/>
  <c r="H276" i="8" s="1"/>
  <c r="I282" i="8" s="1"/>
  <c r="AR266" i="8"/>
  <c r="AS272" i="8" s="1"/>
  <c r="AT278" i="8" s="1"/>
  <c r="AU284" i="8" s="1"/>
  <c r="AQ265" i="8"/>
  <c r="AR271" i="8" s="1"/>
  <c r="AS277" i="8" s="1"/>
  <c r="AT283" i="8" s="1"/>
  <c r="AY265" i="8"/>
  <c r="AZ271" i="8" s="1"/>
  <c r="BA277" i="8" s="1"/>
  <c r="BB283" i="8" s="1"/>
  <c r="AZ266" i="8"/>
  <c r="BA272" i="8" s="1"/>
  <c r="BB278" i="8" s="1"/>
  <c r="BC284" i="8" s="1"/>
  <c r="T264" i="8"/>
  <c r="U270" i="8" s="1"/>
  <c r="V276" i="8" s="1"/>
  <c r="W282" i="8" s="1"/>
  <c r="BI265" i="8"/>
  <c r="BF266" i="8"/>
  <c r="BG272" i="8" s="1"/>
  <c r="BH278" i="8" s="1"/>
  <c r="BI284" i="8" s="1"/>
  <c r="AB266" i="8"/>
  <c r="AC272" i="8" s="1"/>
  <c r="AD278" i="8" s="1"/>
  <c r="AE284" i="8" s="1"/>
  <c r="Q264" i="8"/>
  <c r="R270" i="8" s="1"/>
  <c r="S276" i="8" s="1"/>
  <c r="T282" i="8" s="1"/>
  <c r="AF264" i="8"/>
  <c r="AG270" i="8" s="1"/>
  <c r="AH276" i="8" s="1"/>
  <c r="AI282" i="8" s="1"/>
  <c r="I266" i="8"/>
  <c r="J272" i="8" s="1"/>
  <c r="K278" i="8" s="1"/>
  <c r="L284" i="8" s="1"/>
  <c r="AA266" i="8"/>
  <c r="AB272" i="8" s="1"/>
  <c r="AC278" i="8" s="1"/>
  <c r="AD284" i="8" s="1"/>
  <c r="S266" i="8"/>
  <c r="T272" i="8" s="1"/>
  <c r="U278" i="8" s="1"/>
  <c r="V284" i="8" s="1"/>
  <c r="S264" i="8"/>
  <c r="T270" i="8" s="1"/>
  <c r="U276" i="8" s="1"/>
  <c r="V282" i="8" s="1"/>
  <c r="BI266" i="8"/>
  <c r="G265" i="8"/>
  <c r="H271" i="8" s="1"/>
  <c r="I277" i="8" s="1"/>
  <c r="J283" i="8" s="1"/>
  <c r="BG264" i="8"/>
  <c r="BH270" i="8" s="1"/>
  <c r="BI276" i="8" s="1"/>
  <c r="E264" i="8"/>
  <c r="F270" i="8" s="1"/>
  <c r="G276" i="8" s="1"/>
  <c r="H282" i="8" s="1"/>
  <c r="D261" i="8"/>
  <c r="Y266" i="8"/>
  <c r="Z272" i="8" s="1"/>
  <c r="AA278" i="8" s="1"/>
  <c r="AB284" i="8" s="1"/>
  <c r="BG265" i="8"/>
  <c r="BH271" i="8" s="1"/>
  <c r="BI277" i="8" s="1"/>
  <c r="AS265" i="8"/>
  <c r="AT271" i="8" s="1"/>
  <c r="AU277" i="8" s="1"/>
  <c r="AV283" i="8" s="1"/>
  <c r="AC265" i="8"/>
  <c r="AD271" i="8" s="1"/>
  <c r="AE277" i="8" s="1"/>
  <c r="AF283" i="8" s="1"/>
  <c r="BE265" i="8"/>
  <c r="BF271" i="8" s="1"/>
  <c r="BG277" i="8" s="1"/>
  <c r="BH283" i="8" s="1"/>
  <c r="Z266" i="8"/>
  <c r="AA272" i="8" s="1"/>
  <c r="AB278" i="8" s="1"/>
  <c r="AC284" i="8" s="1"/>
  <c r="BI264" i="8"/>
  <c r="BD264" i="8"/>
  <c r="BE270" i="8" s="1"/>
  <c r="BF276" i="8" s="1"/>
  <c r="BG282" i="8" s="1"/>
  <c r="U265" i="8"/>
  <c r="V271" i="8" s="1"/>
  <c r="W277" i="8" s="1"/>
  <c r="X283" i="8" s="1"/>
  <c r="M265" i="8"/>
  <c r="N271" i="8" s="1"/>
  <c r="O277" i="8" s="1"/>
  <c r="P283" i="8" s="1"/>
  <c r="AH264" i="8"/>
  <c r="AI270" i="8" s="1"/>
  <c r="AJ276" i="8" s="1"/>
  <c r="AK282" i="8" s="1"/>
  <c r="AG264" i="8"/>
  <c r="AH270" i="8" s="1"/>
  <c r="AI276" i="8" s="1"/>
  <c r="AJ282" i="8" s="1"/>
  <c r="F265" i="8"/>
  <c r="G271" i="8" s="1"/>
  <c r="H277" i="8" s="1"/>
  <c r="I283" i="8" s="1"/>
  <c r="F266" i="8"/>
  <c r="G272" i="8" s="1"/>
  <c r="H278" i="8" s="1"/>
  <c r="I284" i="8" s="1"/>
  <c r="AE264" i="8"/>
  <c r="AF270" i="8" s="1"/>
  <c r="AG276" i="8" s="1"/>
  <c r="AH282" i="8" s="1"/>
  <c r="G264" i="8"/>
  <c r="H270" i="8" s="1"/>
  <c r="I276" i="8" s="1"/>
  <c r="J282" i="8" s="1"/>
  <c r="AH266" i="8"/>
  <c r="AI272" i="8" s="1"/>
  <c r="AJ278" i="8" s="1"/>
  <c r="AK284" i="8" s="1"/>
  <c r="BC266" i="8"/>
  <c r="BD272" i="8" s="1"/>
  <c r="BE278" i="8" s="1"/>
  <c r="BF284" i="8" s="1"/>
  <c r="AQ264" i="8"/>
  <c r="AR270" i="8" s="1"/>
  <c r="AS276" i="8" s="1"/>
  <c r="AT282" i="8" s="1"/>
  <c r="K265" i="8"/>
  <c r="L271" i="8" s="1"/>
  <c r="M277" i="8" s="1"/>
  <c r="N283" i="8" s="1"/>
  <c r="E266" i="8"/>
  <c r="F272" i="8" s="1"/>
  <c r="G278" i="8" s="1"/>
  <c r="H284" i="8" s="1"/>
  <c r="D248" i="8"/>
  <c r="AW264" i="8"/>
  <c r="AX270" i="8" s="1"/>
  <c r="AY276" i="8" s="1"/>
  <c r="AZ282" i="8" s="1"/>
  <c r="BH265" i="8"/>
  <c r="BI271" i="8" s="1"/>
  <c r="I264" i="8"/>
  <c r="J270" i="8" s="1"/>
  <c r="K276" i="8" s="1"/>
  <c r="L282" i="8" s="1"/>
  <c r="AJ264" i="8"/>
  <c r="AK270" i="8" s="1"/>
  <c r="AL276" i="8" s="1"/>
  <c r="AM282" i="8" s="1"/>
  <c r="AB264" i="8"/>
  <c r="AC270" i="8" s="1"/>
  <c r="AD276" i="8" s="1"/>
  <c r="AE282" i="8" s="1"/>
  <c r="Y265" i="8"/>
  <c r="Z271" i="8" s="1"/>
  <c r="AA277" i="8" s="1"/>
  <c r="AB283" i="8" s="1"/>
  <c r="R266" i="8"/>
  <c r="S272" i="8" s="1"/>
  <c r="T278" i="8" s="1"/>
  <c r="U284" i="8" s="1"/>
  <c r="AT266" i="8"/>
  <c r="AU272" i="8" s="1"/>
  <c r="AV278" i="8" s="1"/>
  <c r="AW284" i="8" s="1"/>
  <c r="V265" i="8"/>
  <c r="W271" i="8" s="1"/>
  <c r="X277" i="8" s="1"/>
  <c r="Y283" i="8" s="1"/>
  <c r="N266" i="8"/>
  <c r="O272" i="8" s="1"/>
  <c r="P278" i="8" s="1"/>
  <c r="Q284" i="8" s="1"/>
  <c r="U266" i="8"/>
  <c r="V272" i="8" s="1"/>
  <c r="W278" i="8" s="1"/>
  <c r="X284" i="8" s="1"/>
  <c r="BF265" i="8"/>
  <c r="BG271" i="8" s="1"/>
  <c r="BH277" i="8" s="1"/>
  <c r="BI283" i="8" s="1"/>
  <c r="AR264" i="8"/>
  <c r="AS270" i="8" s="1"/>
  <c r="AT276" i="8" s="1"/>
  <c r="AU282" i="8" s="1"/>
  <c r="AI264" i="8"/>
  <c r="AJ270" i="8" s="1"/>
  <c r="AK276" i="8" s="1"/>
  <c r="AL282" i="8" s="1"/>
  <c r="J264" i="8"/>
  <c r="K270" i="8" s="1"/>
  <c r="L276" i="8" s="1"/>
  <c r="M282" i="8" s="1"/>
  <c r="AL264" i="8"/>
  <c r="AM270" i="8" s="1"/>
  <c r="AN276" i="8" s="1"/>
  <c r="AO282" i="8" s="1"/>
  <c r="L266" i="8"/>
  <c r="M272" i="8" s="1"/>
  <c r="N278" i="8" s="1"/>
  <c r="O284" i="8" s="1"/>
  <c r="AU265" i="8"/>
  <c r="AV271" i="8" s="1"/>
  <c r="AW277" i="8" s="1"/>
  <c r="AX283" i="8" s="1"/>
  <c r="J265" i="8"/>
  <c r="K271" i="8" s="1"/>
  <c r="L277" i="8" s="1"/>
  <c r="M283" i="8" s="1"/>
  <c r="V264" i="8"/>
  <c r="W270" i="8" s="1"/>
  <c r="X276" i="8" s="1"/>
  <c r="Y282" i="8" s="1"/>
  <c r="AY266" i="8"/>
  <c r="AZ272" i="8" s="1"/>
  <c r="BA278" i="8" s="1"/>
  <c r="BB284" i="8" s="1"/>
  <c r="BD266" i="8"/>
  <c r="BE272" i="8" s="1"/>
  <c r="BF278" i="8" s="1"/>
  <c r="BG284" i="8" s="1"/>
  <c r="P264" i="8"/>
  <c r="Q270" i="8" s="1"/>
  <c r="R276" i="8" s="1"/>
  <c r="S282" i="8" s="1"/>
  <c r="M264" i="8"/>
  <c r="N270" i="8" s="1"/>
  <c r="O276" i="8" s="1"/>
  <c r="P282" i="8" s="1"/>
  <c r="P265" i="8"/>
  <c r="Q271" i="8" s="1"/>
  <c r="R277" i="8" s="1"/>
  <c r="S283" i="8" s="1"/>
  <c r="AZ264" i="8"/>
  <c r="BA270" i="8" s="1"/>
  <c r="BB276" i="8" s="1"/>
  <c r="BC282" i="8" s="1"/>
  <c r="AI266" i="8"/>
  <c r="AJ272" i="8" s="1"/>
  <c r="AK278" i="8" s="1"/>
  <c r="AL284" i="8" s="1"/>
  <c r="AT264" i="8"/>
  <c r="AU270" i="8" s="1"/>
  <c r="AV276" i="8" s="1"/>
  <c r="AW282" i="8" s="1"/>
  <c r="BD265" i="8"/>
  <c r="BE271" i="8" s="1"/>
  <c r="BF277" i="8" s="1"/>
  <c r="BG283" i="8" s="1"/>
  <c r="AM265" i="8"/>
  <c r="AN271" i="8" s="1"/>
  <c r="AO277" i="8" s="1"/>
  <c r="AP283" i="8" s="1"/>
  <c r="AW265" i="8"/>
  <c r="AX271" i="8" s="1"/>
  <c r="AY277" i="8" s="1"/>
  <c r="AZ283" i="8" s="1"/>
  <c r="AO266" i="8"/>
  <c r="AP272" i="8" s="1"/>
  <c r="AQ278" i="8" s="1"/>
  <c r="AR284" i="8" s="1"/>
  <c r="AO264" i="8"/>
  <c r="AP270" i="8" s="1"/>
  <c r="AQ276" i="8" s="1"/>
  <c r="AR282" i="8" s="1"/>
  <c r="BG266" i="8"/>
  <c r="BH272" i="8" s="1"/>
  <c r="BI278" i="8" s="1"/>
  <c r="Z264" i="8"/>
  <c r="AA270" i="8" s="1"/>
  <c r="AB276" i="8" s="1"/>
  <c r="AC282" i="8" s="1"/>
  <c r="W265" i="8"/>
  <c r="X271" i="8" s="1"/>
  <c r="Y277" i="8" s="1"/>
  <c r="Z283" i="8" s="1"/>
  <c r="BB265" i="8"/>
  <c r="BC271" i="8" s="1"/>
  <c r="BD277" i="8" s="1"/>
  <c r="BE283" i="8" s="1"/>
  <c r="AG266" i="8"/>
  <c r="AH272" i="8" s="1"/>
  <c r="AI278" i="8" s="1"/>
  <c r="AJ284" i="8" s="1"/>
  <c r="AI265" i="8"/>
  <c r="AJ271" i="8" s="1"/>
  <c r="AK277" i="8" s="1"/>
  <c r="AL283" i="8" s="1"/>
  <c r="AJ266" i="8"/>
  <c r="AK272" i="8" s="1"/>
  <c r="AL278" i="8" s="1"/>
  <c r="AM284" i="8" s="1"/>
  <c r="BA265" i="8"/>
  <c r="BB271" i="8" s="1"/>
  <c r="BC277" i="8" s="1"/>
  <c r="BD283" i="8" s="1"/>
  <c r="AN265" i="8"/>
  <c r="AO271" i="8" s="1"/>
  <c r="AP277" i="8" s="1"/>
  <c r="AQ283" i="8" s="1"/>
  <c r="BA264" i="8"/>
  <c r="BB270" i="8" s="1"/>
  <c r="BC276" i="8" s="1"/>
  <c r="BD282" i="8" s="1"/>
  <c r="AX265" i="8"/>
  <c r="AY271" i="8" s="1"/>
  <c r="AZ277" i="8" s="1"/>
  <c r="BA283" i="8" s="1"/>
  <c r="AO265" i="8"/>
  <c r="AP271" i="8" s="1"/>
  <c r="AQ277" i="8" s="1"/>
  <c r="AR283" i="8" s="1"/>
  <c r="AD264" i="8"/>
  <c r="AE270" i="8" s="1"/>
  <c r="AF276" i="8" s="1"/>
  <c r="AG282" i="8" s="1"/>
  <c r="AV265" i="8"/>
  <c r="AW271" i="8" s="1"/>
  <c r="AX277" i="8" s="1"/>
  <c r="AY283" i="8" s="1"/>
  <c r="AX264" i="8"/>
  <c r="AY270" i="8" s="1"/>
  <c r="AZ276" i="8" s="1"/>
  <c r="BA282" i="8" s="1"/>
  <c r="T265" i="8"/>
  <c r="U271" i="8" s="1"/>
  <c r="V277" i="8" s="1"/>
  <c r="W283" i="8" s="1"/>
  <c r="AK266" i="8"/>
  <c r="AL272" i="8" s="1"/>
  <c r="AM278" i="8" s="1"/>
  <c r="AN284" i="8" s="1"/>
  <c r="P266" i="8"/>
  <c r="Q272" i="8" s="1"/>
  <c r="R278" i="8" s="1"/>
  <c r="S284" i="8" s="1"/>
  <c r="H266" i="8"/>
  <c r="I272" i="8" s="1"/>
  <c r="J278" i="8" s="1"/>
  <c r="K284" i="8" s="1"/>
  <c r="N265" i="8"/>
  <c r="O271" i="8" s="1"/>
  <c r="P277" i="8" s="1"/>
  <c r="Q283" i="8" s="1"/>
  <c r="AU264" i="8"/>
  <c r="AV270" i="8" s="1"/>
  <c r="AW276" i="8" s="1"/>
  <c r="AX282" i="8" s="1"/>
  <c r="BB266" i="8"/>
  <c r="BC272" i="8" s="1"/>
  <c r="BD278" i="8" s="1"/>
  <c r="BE284" i="8" s="1"/>
  <c r="BH266" i="8"/>
  <c r="BI272" i="8" s="1"/>
  <c r="AA264" i="8"/>
  <c r="AB270" i="8" s="1"/>
  <c r="AC276" i="8" s="1"/>
  <c r="AD282" i="8" s="1"/>
  <c r="BF264" i="8"/>
  <c r="BG270" i="8" s="1"/>
  <c r="BH276" i="8" s="1"/>
  <c r="BI282" i="8" s="1"/>
  <c r="U264" i="8"/>
  <c r="V270" i="8" s="1"/>
  <c r="W276" i="8" s="1"/>
  <c r="X282" i="8" s="1"/>
  <c r="X266" i="8"/>
  <c r="Y272" i="8" s="1"/>
  <c r="Z278" i="8" s="1"/>
  <c r="AA284" i="8" s="1"/>
  <c r="X264" i="8"/>
  <c r="Y270" i="8" s="1"/>
  <c r="Z276" i="8" s="1"/>
  <c r="AA282" i="8" s="1"/>
  <c r="V266" i="8"/>
  <c r="W272" i="8" s="1"/>
  <c r="X278" i="8" s="1"/>
  <c r="Y284" i="8" s="1"/>
  <c r="I177" i="8"/>
  <c r="J183" i="8" s="1"/>
  <c r="K189" i="8" s="1"/>
  <c r="L195" i="8" s="1"/>
  <c r="I167" i="8"/>
  <c r="H159" i="8"/>
  <c r="F221" i="8"/>
  <c r="G227" i="8" s="1"/>
  <c r="H233" i="8" s="1"/>
  <c r="I239" i="8" s="1"/>
  <c r="E203" i="8"/>
  <c r="F211" i="8"/>
  <c r="K67" i="8"/>
  <c r="L75" i="8"/>
  <c r="L85" i="8"/>
  <c r="M91" i="8" s="1"/>
  <c r="N97" i="8" s="1"/>
  <c r="O103" i="8" s="1"/>
  <c r="BH264" i="8"/>
  <c r="BI270" i="8" s="1"/>
  <c r="Q265" i="8"/>
  <c r="R271" i="8" s="1"/>
  <c r="S277" i="8" s="1"/>
  <c r="T283" i="8" s="1"/>
  <c r="X265" i="8"/>
  <c r="Y271" i="8" s="1"/>
  <c r="Z277" i="8" s="1"/>
  <c r="AA283" i="8" s="1"/>
  <c r="AU266" i="8"/>
  <c r="AV272" i="8" s="1"/>
  <c r="AW278" i="8" s="1"/>
  <c r="AX284" i="8" s="1"/>
  <c r="H264" i="8"/>
  <c r="I270" i="8" s="1"/>
  <c r="J276" i="8" s="1"/>
  <c r="K282" i="8" s="1"/>
  <c r="H265" i="8"/>
  <c r="I271" i="8" s="1"/>
  <c r="J277" i="8" s="1"/>
  <c r="K283" i="8" s="1"/>
  <c r="AS266" i="8"/>
  <c r="AT272" i="8" s="1"/>
  <c r="AU278" i="8" s="1"/>
  <c r="AV284" i="8" s="1"/>
  <c r="AJ265" i="8"/>
  <c r="AK271" i="8" s="1"/>
  <c r="AL277" i="8" s="1"/>
  <c r="AM283" i="8" s="1"/>
  <c r="AR265" i="8"/>
  <c r="AS271" i="8" s="1"/>
  <c r="AT277" i="8" s="1"/>
  <c r="AU283" i="8" s="1"/>
  <c r="AM266" i="8"/>
  <c r="AN272" i="8" s="1"/>
  <c r="AO278" i="8" s="1"/>
  <c r="AP284" i="8" s="1"/>
  <c r="BB264" i="8"/>
  <c r="BC270" i="8" s="1"/>
  <c r="BD276" i="8" s="1"/>
  <c r="BE282" i="8" s="1"/>
  <c r="BA266" i="8"/>
  <c r="BB272" i="8" s="1"/>
  <c r="BC278" i="8" s="1"/>
  <c r="BD284" i="8" s="1"/>
  <c r="AF266" i="8"/>
  <c r="AG272" i="8" s="1"/>
  <c r="AH278" i="8" s="1"/>
  <c r="AI284" i="8" s="1"/>
  <c r="R265" i="8"/>
  <c r="S271" i="8" s="1"/>
  <c r="T277" i="8" s="1"/>
  <c r="U283" i="8" s="1"/>
  <c r="O266" i="8"/>
  <c r="P272" i="8" s="1"/>
  <c r="Q278" i="8" s="1"/>
  <c r="R284" i="8" s="1"/>
  <c r="L265" i="8"/>
  <c r="M271" i="8" s="1"/>
  <c r="N277" i="8" s="1"/>
  <c r="O283" i="8" s="1"/>
  <c r="AW266" i="8"/>
  <c r="AX272" i="8" s="1"/>
  <c r="AY278" i="8" s="1"/>
  <c r="AZ284" i="8" s="1"/>
  <c r="BE266" i="8"/>
  <c r="BF272" i="8" s="1"/>
  <c r="BG278" i="8" s="1"/>
  <c r="BH284" i="8" s="1"/>
  <c r="BE264" i="8"/>
  <c r="BF270" i="8" s="1"/>
  <c r="BG276" i="8" s="1"/>
  <c r="BH282" i="8" s="1"/>
  <c r="Z265" i="8"/>
  <c r="AA271" i="8" s="1"/>
  <c r="AB277" i="8" s="1"/>
  <c r="AC283" i="8" s="1"/>
  <c r="L264" i="8"/>
  <c r="M270" i="8" s="1"/>
  <c r="N276" i="8" s="1"/>
  <c r="O282" i="8" s="1"/>
  <c r="I265" i="8"/>
  <c r="J271" i="8" s="1"/>
  <c r="K277" i="8" s="1"/>
  <c r="L283" i="8" s="1"/>
  <c r="AC266" i="8"/>
  <c r="AD272" i="8" s="1"/>
  <c r="AE278" i="8" s="1"/>
  <c r="AF284" i="8" s="1"/>
  <c r="T266" i="8"/>
  <c r="U272" i="8" s="1"/>
  <c r="V278" i="8" s="1"/>
  <c r="W284" i="8" s="1"/>
  <c r="AK265" i="8"/>
  <c r="AL271" i="8" s="1"/>
  <c r="AM277" i="8" s="1"/>
  <c r="AN283" i="8" s="1"/>
  <c r="W264" i="8"/>
  <c r="X270" i="8" s="1"/>
  <c r="Y276" i="8" s="1"/>
  <c r="Z282" i="8" s="1"/>
  <c r="AD266" i="8"/>
  <c r="AE272" i="8" s="1"/>
  <c r="AF278" i="8" s="1"/>
  <c r="AG284" i="8" s="1"/>
  <c r="AV264" i="8"/>
  <c r="AW270" i="8" s="1"/>
  <c r="AX276" i="8" s="1"/>
  <c r="AY282" i="8" s="1"/>
  <c r="AG265" i="8"/>
  <c r="AH271" i="8" s="1"/>
  <c r="AI277" i="8" s="1"/>
  <c r="AJ283" i="8" s="1"/>
  <c r="AA265" i="8"/>
  <c r="AB271" i="8" s="1"/>
  <c r="AC277" i="8" s="1"/>
  <c r="AD283" i="8" s="1"/>
  <c r="AC264" i="8"/>
  <c r="AD270" i="8" s="1"/>
  <c r="AE276" i="8" s="1"/>
  <c r="AF282" i="8" s="1"/>
  <c r="AD265" i="8"/>
  <c r="AE271" i="8" s="1"/>
  <c r="AF277" i="8" s="1"/>
  <c r="AG283" i="8" s="1"/>
  <c r="AP266" i="8"/>
  <c r="AQ272" i="8" s="1"/>
  <c r="AR278" i="8" s="1"/>
  <c r="AS284" i="8" s="1"/>
  <c r="AM264" i="8"/>
  <c r="AN270" i="8" s="1"/>
  <c r="AO276" i="8" s="1"/>
  <c r="AP282" i="8" s="1"/>
  <c r="AZ265" i="8"/>
  <c r="BA271" i="8" s="1"/>
  <c r="BB277" i="8" s="1"/>
  <c r="BC283" i="8" s="1"/>
  <c r="BC265" i="8"/>
  <c r="BD271" i="8" s="1"/>
  <c r="BE277" i="8" s="1"/>
  <c r="BF283" i="8" s="1"/>
  <c r="W266" i="8"/>
  <c r="X272" i="8" s="1"/>
  <c r="Y278" i="8" s="1"/>
  <c r="Z284" i="8" s="1"/>
  <c r="AK264" i="8"/>
  <c r="AL270" i="8" s="1"/>
  <c r="AM276" i="8" s="1"/>
  <c r="AN282" i="8" s="1"/>
  <c r="AS264" i="8"/>
  <c r="AT270" i="8" s="1"/>
  <c r="AU276" i="8" s="1"/>
  <c r="AV282" i="8" s="1"/>
  <c r="AT265" i="8"/>
  <c r="AU271" i="8" s="1"/>
  <c r="AV277" i="8" s="1"/>
  <c r="AW283" i="8" s="1"/>
  <c r="K266" i="8"/>
  <c r="L272" i="8" s="1"/>
  <c r="M278" i="8" s="1"/>
  <c r="N284" i="8" s="1"/>
  <c r="BC264" i="8"/>
  <c r="BD270" i="8" s="1"/>
  <c r="BE276" i="8" s="1"/>
  <c r="BF282" i="8" s="1"/>
  <c r="AL266" i="8"/>
  <c r="AM272" i="8" s="1"/>
  <c r="AN278" i="8" s="1"/>
  <c r="AO284" i="8" s="1"/>
  <c r="G266" i="8"/>
  <c r="H272" i="8" s="1"/>
  <c r="I278" i="8" s="1"/>
  <c r="J284" i="8" s="1"/>
  <c r="J125" i="8"/>
  <c r="J109" i="8"/>
  <c r="K127" i="8"/>
  <c r="L133" i="8" s="1"/>
  <c r="M139" i="8" s="1"/>
  <c r="N145" i="8" s="1"/>
  <c r="O36" i="8"/>
  <c r="P42" i="8" s="1"/>
  <c r="Q48" i="8" s="1"/>
  <c r="R54" i="8" s="1"/>
  <c r="N34" i="8"/>
  <c r="N18" i="8"/>
  <c r="AN247" i="8" l="1"/>
  <c r="S248" i="8"/>
  <c r="G246" i="8"/>
  <c r="BI248" i="8"/>
  <c r="H247" i="8"/>
  <c r="K246" i="8"/>
  <c r="O247" i="8"/>
  <c r="AR246" i="8"/>
  <c r="AY246" i="8"/>
  <c r="AJ248" i="8"/>
  <c r="AZ248" i="8"/>
  <c r="P247" i="8"/>
  <c r="AY247" i="8"/>
  <c r="AZ246" i="8"/>
  <c r="AB246" i="8"/>
  <c r="N248" i="8"/>
  <c r="G247" i="8"/>
  <c r="E247" i="8"/>
  <c r="AB248" i="8"/>
  <c r="V246" i="8"/>
  <c r="AQ247" i="8"/>
  <c r="F248" i="8"/>
  <c r="AS247" i="8"/>
  <c r="AJ246" i="8"/>
  <c r="BD248" i="8"/>
  <c r="J248" i="8"/>
  <c r="BB246" i="8"/>
  <c r="AW247" i="8"/>
  <c r="Z246" i="8"/>
  <c r="O246" i="8"/>
  <c r="Q247" i="8"/>
  <c r="BA246" i="8"/>
  <c r="W247" i="8"/>
  <c r="Y247" i="8"/>
  <c r="T246" i="8"/>
  <c r="AK248" i="8"/>
  <c r="Z247" i="8"/>
  <c r="AI248" i="8"/>
  <c r="F247" i="8"/>
  <c r="V247" i="8"/>
  <c r="BI247" i="8"/>
  <c r="U246" i="8"/>
  <c r="L63" i="8"/>
  <c r="L79" i="8"/>
  <c r="M81" i="8"/>
  <c r="N87" i="8" s="1"/>
  <c r="O93" i="8" s="1"/>
  <c r="P99" i="8" s="1"/>
  <c r="W246" i="8"/>
  <c r="BA248" i="8"/>
  <c r="M247" i="8"/>
  <c r="O248" i="8"/>
  <c r="S247" i="8"/>
  <c r="AU247" i="8"/>
  <c r="AZ247" i="8"/>
  <c r="AH247" i="8"/>
  <c r="BA247" i="8"/>
  <c r="Y246" i="8"/>
  <c r="AN246" i="8"/>
  <c r="AV247" i="8"/>
  <c r="BC247" i="8"/>
  <c r="AH248" i="8"/>
  <c r="AX248" i="8"/>
  <c r="AT247" i="8"/>
  <c r="BF246" i="8"/>
  <c r="BH248" i="8"/>
  <c r="R248" i="8"/>
  <c r="V248" i="8"/>
  <c r="AO248" i="8"/>
  <c r="AF247" i="8"/>
  <c r="AC248" i="8"/>
  <c r="AJ247" i="8"/>
  <c r="BD246" i="8"/>
  <c r="AV248" i="8"/>
  <c r="AE248" i="8"/>
  <c r="AR248" i="8"/>
  <c r="BG246" i="8"/>
  <c r="AK246" i="8"/>
  <c r="AH246" i="8"/>
  <c r="BE247" i="8"/>
  <c r="M248" i="8"/>
  <c r="AS248" i="8"/>
  <c r="X247" i="8"/>
  <c r="AI246" i="8"/>
  <c r="BG247" i="8"/>
  <c r="AP246" i="8"/>
  <c r="AG248" i="8"/>
  <c r="AD246" i="8"/>
  <c r="AG246" i="8"/>
  <c r="T247" i="8"/>
  <c r="BH246" i="8"/>
  <c r="BD247" i="8"/>
  <c r="AR247" i="8"/>
  <c r="X248" i="8"/>
  <c r="E257" i="8"/>
  <c r="D249" i="8"/>
  <c r="E267" i="8"/>
  <c r="F273" i="8" s="1"/>
  <c r="G279" i="8" s="1"/>
  <c r="H285" i="8" s="1"/>
  <c r="H248" i="8"/>
  <c r="P246" i="8"/>
  <c r="BE248" i="8"/>
  <c r="S246" i="8"/>
  <c r="AX247" i="8"/>
  <c r="AQ248" i="8"/>
  <c r="AX246" i="8"/>
  <c r="L248" i="8"/>
  <c r="Q246" i="8"/>
  <c r="AG247" i="8"/>
  <c r="AA247" i="8"/>
  <c r="N246" i="8"/>
  <c r="AM248" i="8"/>
  <c r="M246" i="8"/>
  <c r="AE247" i="8"/>
  <c r="AP248" i="8"/>
  <c r="X246" i="8"/>
  <c r="AW248" i="8"/>
  <c r="G217" i="8"/>
  <c r="H223" i="8" s="1"/>
  <c r="I229" i="8" s="1"/>
  <c r="J235" i="8" s="1"/>
  <c r="F199" i="8"/>
  <c r="F215" i="8"/>
  <c r="I155" i="8"/>
  <c r="J173" i="8"/>
  <c r="K179" i="8" s="1"/>
  <c r="L185" i="8" s="1"/>
  <c r="M191" i="8" s="1"/>
  <c r="I171" i="8"/>
  <c r="U248" i="8"/>
  <c r="W248" i="8"/>
  <c r="BE246" i="8"/>
  <c r="BG248" i="8"/>
  <c r="AT246" i="8"/>
  <c r="G248" i="8"/>
  <c r="AW246" i="8"/>
  <c r="AC246" i="8"/>
  <c r="AM247" i="8"/>
  <c r="AF248" i="8"/>
  <c r="BF248" i="8"/>
  <c r="AN248" i="8"/>
  <c r="AL247" i="8"/>
  <c r="AS246" i="8"/>
  <c r="L246" i="8"/>
  <c r="BC248" i="8"/>
  <c r="I247" i="8"/>
  <c r="BI246" i="8"/>
  <c r="R246" i="8"/>
  <c r="Z248" i="8"/>
  <c r="P248" i="8"/>
  <c r="AD247" i="8"/>
  <c r="O40" i="8"/>
  <c r="P46" i="8" s="1"/>
  <c r="Q52" i="8" s="1"/>
  <c r="R58" i="8" s="1"/>
  <c r="O30" i="8"/>
  <c r="N22" i="8"/>
  <c r="K131" i="8"/>
  <c r="L137" i="8" s="1"/>
  <c r="M143" i="8" s="1"/>
  <c r="N149" i="8" s="1"/>
  <c r="J113" i="8"/>
  <c r="K121" i="8"/>
  <c r="BB247" i="8"/>
  <c r="AL246" i="8"/>
  <c r="AC247" i="8"/>
  <c r="AU246" i="8"/>
  <c r="K247" i="8"/>
  <c r="AL248" i="8"/>
  <c r="AI247" i="8"/>
  <c r="AT248" i="8"/>
  <c r="K248" i="8"/>
  <c r="I246" i="8"/>
  <c r="AQ246" i="8"/>
  <c r="T248" i="8"/>
  <c r="U247" i="8"/>
  <c r="Q248" i="8"/>
  <c r="AA246" i="8"/>
  <c r="H246" i="8"/>
  <c r="AV246" i="8"/>
  <c r="J247" i="8"/>
  <c r="BB248" i="8"/>
  <c r="F246" i="8"/>
  <c r="E248" i="8"/>
  <c r="AF246" i="8"/>
  <c r="L247" i="8"/>
  <c r="BC246" i="8"/>
  <c r="Y248" i="8"/>
  <c r="AB247" i="8"/>
  <c r="BF247" i="8"/>
  <c r="AE246" i="8"/>
  <c r="AA248" i="8"/>
  <c r="BH247" i="8"/>
  <c r="AY248" i="8"/>
  <c r="AP247" i="8"/>
  <c r="E246" i="8"/>
  <c r="AO246" i="8"/>
  <c r="AD248" i="8"/>
  <c r="AO247" i="8"/>
  <c r="I248" i="8"/>
  <c r="AM246" i="8"/>
  <c r="AU248" i="8"/>
  <c r="AK247" i="8"/>
  <c r="J246" i="8"/>
  <c r="R247" i="8"/>
  <c r="N247" i="8"/>
  <c r="G211" i="8" l="1"/>
  <c r="G221" i="8"/>
  <c r="H227" i="8" s="1"/>
  <c r="I233" i="8" s="1"/>
  <c r="J239" i="8" s="1"/>
  <c r="F203" i="8"/>
  <c r="K109" i="8"/>
  <c r="K125" i="8"/>
  <c r="L127" i="8"/>
  <c r="M133" i="8" s="1"/>
  <c r="N139" i="8" s="1"/>
  <c r="O145" i="8" s="1"/>
  <c r="O18" i="8"/>
  <c r="O34" i="8"/>
  <c r="P36" i="8"/>
  <c r="Q42" i="8" s="1"/>
  <c r="R48" i="8" s="1"/>
  <c r="S54" i="8" s="1"/>
  <c r="I159" i="8"/>
  <c r="J167" i="8"/>
  <c r="J177" i="8"/>
  <c r="K183" i="8" s="1"/>
  <c r="L189" i="8" s="1"/>
  <c r="M195" i="8" s="1"/>
  <c r="M75" i="8"/>
  <c r="M85" i="8"/>
  <c r="N91" i="8" s="1"/>
  <c r="O97" i="8" s="1"/>
  <c r="P103" i="8" s="1"/>
  <c r="L67" i="8"/>
  <c r="E261" i="8"/>
  <c r="F263" i="8"/>
  <c r="G269" i="8" s="1"/>
  <c r="H275" i="8" s="1"/>
  <c r="I281" i="8" s="1"/>
  <c r="E245" i="8"/>
  <c r="E249" i="8" l="1"/>
  <c r="F257" i="8"/>
  <c r="F267" i="8"/>
  <c r="G273" i="8" s="1"/>
  <c r="H279" i="8" s="1"/>
  <c r="I285" i="8" s="1"/>
  <c r="L131" i="8"/>
  <c r="M137" i="8" s="1"/>
  <c r="N143" i="8" s="1"/>
  <c r="O149" i="8" s="1"/>
  <c r="L121" i="8"/>
  <c r="K113" i="8"/>
  <c r="P40" i="8"/>
  <c r="Q46" i="8" s="1"/>
  <c r="R52" i="8" s="1"/>
  <c r="S58" i="8" s="1"/>
  <c r="P30" i="8"/>
  <c r="O22" i="8"/>
  <c r="J171" i="8"/>
  <c r="J155" i="8"/>
  <c r="K173" i="8"/>
  <c r="L179" i="8" s="1"/>
  <c r="M185" i="8" s="1"/>
  <c r="N191" i="8" s="1"/>
  <c r="M63" i="8"/>
  <c r="N81" i="8"/>
  <c r="O87" i="8" s="1"/>
  <c r="P93" i="8" s="1"/>
  <c r="Q99" i="8" s="1"/>
  <c r="M79" i="8"/>
  <c r="G199" i="8"/>
  <c r="H217" i="8"/>
  <c r="I223" i="8" s="1"/>
  <c r="J229" i="8" s="1"/>
  <c r="K235" i="8" s="1"/>
  <c r="G215" i="8"/>
  <c r="N85" i="8" l="1"/>
  <c r="O91" i="8" s="1"/>
  <c r="P97" i="8" s="1"/>
  <c r="Q103" i="8" s="1"/>
  <c r="M67" i="8"/>
  <c r="N75" i="8"/>
  <c r="H221" i="8"/>
  <c r="I227" i="8" s="1"/>
  <c r="J233" i="8" s="1"/>
  <c r="K239" i="8" s="1"/>
  <c r="H211" i="8"/>
  <c r="G203" i="8"/>
  <c r="K167" i="8"/>
  <c r="J159" i="8"/>
  <c r="K177" i="8"/>
  <c r="L183" i="8" s="1"/>
  <c r="M189" i="8" s="1"/>
  <c r="N195" i="8" s="1"/>
  <c r="P18" i="8"/>
  <c r="P34" i="8"/>
  <c r="Q36" i="8"/>
  <c r="R42" i="8" s="1"/>
  <c r="S48" i="8" s="1"/>
  <c r="T54" i="8" s="1"/>
  <c r="M127" i="8"/>
  <c r="N133" i="8" s="1"/>
  <c r="O139" i="8" s="1"/>
  <c r="P145" i="8" s="1"/>
  <c r="L109" i="8"/>
  <c r="L125" i="8"/>
  <c r="F261" i="8"/>
  <c r="G263" i="8"/>
  <c r="H269" i="8" s="1"/>
  <c r="I275" i="8" s="1"/>
  <c r="J281" i="8" s="1"/>
  <c r="F245" i="8"/>
  <c r="N79" i="8" l="1"/>
  <c r="N63" i="8"/>
  <c r="O81" i="8"/>
  <c r="P87" i="8" s="1"/>
  <c r="Q93" i="8" s="1"/>
  <c r="R99" i="8" s="1"/>
  <c r="G257" i="8"/>
  <c r="F249" i="8"/>
  <c r="G267" i="8"/>
  <c r="H273" i="8" s="1"/>
  <c r="I279" i="8" s="1"/>
  <c r="J285" i="8" s="1"/>
  <c r="M131" i="8"/>
  <c r="N137" i="8" s="1"/>
  <c r="O143" i="8" s="1"/>
  <c r="P149" i="8" s="1"/>
  <c r="L113" i="8"/>
  <c r="M121" i="8"/>
  <c r="Q30" i="8"/>
  <c r="Q40" i="8"/>
  <c r="R46" i="8" s="1"/>
  <c r="S52" i="8" s="1"/>
  <c r="T58" i="8" s="1"/>
  <c r="P22" i="8"/>
  <c r="L173" i="8"/>
  <c r="M179" i="8" s="1"/>
  <c r="N185" i="8" s="1"/>
  <c r="O191" i="8" s="1"/>
  <c r="K155" i="8"/>
  <c r="K171" i="8"/>
  <c r="I217" i="8"/>
  <c r="J223" i="8" s="1"/>
  <c r="K229" i="8" s="1"/>
  <c r="L235" i="8" s="1"/>
  <c r="H215" i="8"/>
  <c r="H199" i="8"/>
  <c r="I211" i="8" l="1"/>
  <c r="I221" i="8"/>
  <c r="J227" i="8" s="1"/>
  <c r="K233" i="8" s="1"/>
  <c r="L239" i="8" s="1"/>
  <c r="H203" i="8"/>
  <c r="H263" i="8"/>
  <c r="I269" i="8" s="1"/>
  <c r="J275" i="8" s="1"/>
  <c r="K281" i="8" s="1"/>
  <c r="G245" i="8"/>
  <c r="G261" i="8"/>
  <c r="L177" i="8"/>
  <c r="M183" i="8" s="1"/>
  <c r="N189" i="8" s="1"/>
  <c r="O195" i="8" s="1"/>
  <c r="K159" i="8"/>
  <c r="L167" i="8"/>
  <c r="Q34" i="8"/>
  <c r="R36" i="8"/>
  <c r="S42" i="8" s="1"/>
  <c r="T48" i="8" s="1"/>
  <c r="U54" i="8" s="1"/>
  <c r="Q18" i="8"/>
  <c r="N127" i="8"/>
  <c r="O133" i="8" s="1"/>
  <c r="P139" i="8" s="1"/>
  <c r="Q145" i="8" s="1"/>
  <c r="M125" i="8"/>
  <c r="M109" i="8"/>
  <c r="O85" i="8"/>
  <c r="P91" i="8" s="1"/>
  <c r="Q97" i="8" s="1"/>
  <c r="R103" i="8" s="1"/>
  <c r="O75" i="8"/>
  <c r="N67" i="8"/>
  <c r="G249" i="8" l="1"/>
  <c r="H267" i="8"/>
  <c r="I273" i="8" s="1"/>
  <c r="J279" i="8" s="1"/>
  <c r="K285" i="8" s="1"/>
  <c r="H257" i="8"/>
  <c r="I215" i="8"/>
  <c r="J217" i="8"/>
  <c r="K223" i="8" s="1"/>
  <c r="L229" i="8" s="1"/>
  <c r="M235" i="8" s="1"/>
  <c r="I199" i="8"/>
  <c r="O63" i="8"/>
  <c r="O79" i="8"/>
  <c r="P81" i="8"/>
  <c r="Q87" i="8" s="1"/>
  <c r="R93" i="8" s="1"/>
  <c r="S99" i="8" s="1"/>
  <c r="N131" i="8"/>
  <c r="O137" i="8" s="1"/>
  <c r="P143" i="8" s="1"/>
  <c r="Q149" i="8" s="1"/>
  <c r="M113" i="8"/>
  <c r="N121" i="8"/>
  <c r="R40" i="8"/>
  <c r="S46" i="8" s="1"/>
  <c r="T52" i="8" s="1"/>
  <c r="U58" i="8" s="1"/>
  <c r="R30" i="8"/>
  <c r="Q22" i="8"/>
  <c r="M173" i="8"/>
  <c r="N179" i="8" s="1"/>
  <c r="O185" i="8" s="1"/>
  <c r="P191" i="8" s="1"/>
  <c r="L171" i="8"/>
  <c r="L155" i="8"/>
  <c r="S36" i="8" l="1"/>
  <c r="T42" i="8" s="1"/>
  <c r="U48" i="8" s="1"/>
  <c r="V54" i="8" s="1"/>
  <c r="R34" i="8"/>
  <c r="R18" i="8"/>
  <c r="M177" i="8"/>
  <c r="N183" i="8" s="1"/>
  <c r="O189" i="8" s="1"/>
  <c r="P195" i="8" s="1"/>
  <c r="M167" i="8"/>
  <c r="L159" i="8"/>
  <c r="H245" i="8"/>
  <c r="I263" i="8"/>
  <c r="J269" i="8" s="1"/>
  <c r="K275" i="8" s="1"/>
  <c r="L281" i="8" s="1"/>
  <c r="H261" i="8"/>
  <c r="I203" i="8"/>
  <c r="J211" i="8"/>
  <c r="J221" i="8"/>
  <c r="K227" i="8" s="1"/>
  <c r="L233" i="8" s="1"/>
  <c r="M239" i="8" s="1"/>
  <c r="O127" i="8"/>
  <c r="P133" i="8" s="1"/>
  <c r="Q139" i="8" s="1"/>
  <c r="R145" i="8" s="1"/>
  <c r="N125" i="8"/>
  <c r="N109" i="8"/>
  <c r="O67" i="8"/>
  <c r="P75" i="8"/>
  <c r="P85" i="8"/>
  <c r="Q91" i="8" s="1"/>
  <c r="R97" i="8" s="1"/>
  <c r="S103" i="8" s="1"/>
  <c r="I257" i="8" l="1"/>
  <c r="H249" i="8"/>
  <c r="I267" i="8"/>
  <c r="J273" i="8" s="1"/>
  <c r="K279" i="8" s="1"/>
  <c r="L285" i="8" s="1"/>
  <c r="S40" i="8"/>
  <c r="T46" i="8" s="1"/>
  <c r="U52" i="8" s="1"/>
  <c r="V58" i="8" s="1"/>
  <c r="S30" i="8"/>
  <c r="R22" i="8"/>
  <c r="O131" i="8"/>
  <c r="P137" i="8" s="1"/>
  <c r="Q143" i="8" s="1"/>
  <c r="R149" i="8" s="1"/>
  <c r="O121" i="8"/>
  <c r="N113" i="8"/>
  <c r="Q81" i="8"/>
  <c r="R87" i="8" s="1"/>
  <c r="S93" i="8" s="1"/>
  <c r="T99" i="8" s="1"/>
  <c r="P63" i="8"/>
  <c r="P79" i="8"/>
  <c r="J199" i="8"/>
  <c r="J215" i="8"/>
  <c r="K217" i="8"/>
  <c r="L223" i="8" s="1"/>
  <c r="M229" i="8" s="1"/>
  <c r="N235" i="8" s="1"/>
  <c r="N173" i="8"/>
  <c r="O179" i="8" s="1"/>
  <c r="P185" i="8" s="1"/>
  <c r="Q191" i="8" s="1"/>
  <c r="M171" i="8"/>
  <c r="M155" i="8"/>
  <c r="I261" i="8" l="1"/>
  <c r="J263" i="8"/>
  <c r="K269" i="8" s="1"/>
  <c r="L275" i="8" s="1"/>
  <c r="M281" i="8" s="1"/>
  <c r="I245" i="8"/>
  <c r="Q75" i="8"/>
  <c r="Q85" i="8"/>
  <c r="R91" i="8" s="1"/>
  <c r="S97" i="8" s="1"/>
  <c r="T103" i="8" s="1"/>
  <c r="P67" i="8"/>
  <c r="T36" i="8"/>
  <c r="U42" i="8" s="1"/>
  <c r="V48" i="8" s="1"/>
  <c r="W54" i="8" s="1"/>
  <c r="S34" i="8"/>
  <c r="S18" i="8"/>
  <c r="N167" i="8"/>
  <c r="N177" i="8"/>
  <c r="O183" i="8" s="1"/>
  <c r="P189" i="8" s="1"/>
  <c r="Q195" i="8" s="1"/>
  <c r="M159" i="8"/>
  <c r="K211" i="8"/>
  <c r="K221" i="8"/>
  <c r="L227" i="8" s="1"/>
  <c r="M233" i="8" s="1"/>
  <c r="N239" i="8" s="1"/>
  <c r="J203" i="8"/>
  <c r="O125" i="8"/>
  <c r="O109" i="8"/>
  <c r="P127" i="8"/>
  <c r="Q133" i="8" s="1"/>
  <c r="R139" i="8" s="1"/>
  <c r="S145" i="8" s="1"/>
  <c r="K199" i="8" l="1"/>
  <c r="L217" i="8"/>
  <c r="M223" i="8" s="1"/>
  <c r="N229" i="8" s="1"/>
  <c r="O235" i="8" s="1"/>
  <c r="K215" i="8"/>
  <c r="T40" i="8"/>
  <c r="U46" i="8" s="1"/>
  <c r="V52" i="8" s="1"/>
  <c r="W58" i="8" s="1"/>
  <c r="T30" i="8"/>
  <c r="S22" i="8"/>
  <c r="R310" i="8"/>
  <c r="S316" i="8" s="1"/>
  <c r="T322" i="8" s="1"/>
  <c r="U328" i="8" s="1"/>
  <c r="AP309" i="8"/>
  <c r="AQ315" i="8" s="1"/>
  <c r="AR321" i="8" s="1"/>
  <c r="AS327" i="8" s="1"/>
  <c r="AQ310" i="8"/>
  <c r="AR316" i="8" s="1"/>
  <c r="AS322" i="8" s="1"/>
  <c r="AT328" i="8" s="1"/>
  <c r="AH310" i="8"/>
  <c r="AI316" i="8" s="1"/>
  <c r="AJ322" i="8" s="1"/>
  <c r="AK328" i="8" s="1"/>
  <c r="AA309" i="8"/>
  <c r="AB315" i="8" s="1"/>
  <c r="AC321" i="8" s="1"/>
  <c r="AD327" i="8" s="1"/>
  <c r="AB310" i="8"/>
  <c r="AC316" i="8" s="1"/>
  <c r="AD322" i="8" s="1"/>
  <c r="AE328" i="8" s="1"/>
  <c r="AG309" i="8"/>
  <c r="AH315" i="8" s="1"/>
  <c r="AI321" i="8" s="1"/>
  <c r="AJ327" i="8" s="1"/>
  <c r="W310" i="8"/>
  <c r="X316" i="8" s="1"/>
  <c r="Y322" i="8" s="1"/>
  <c r="Z328" i="8" s="1"/>
  <c r="R309" i="8"/>
  <c r="S315" i="8" s="1"/>
  <c r="T321" i="8" s="1"/>
  <c r="U327" i="8" s="1"/>
  <c r="N311" i="8"/>
  <c r="O317" i="8" s="1"/>
  <c r="P323" i="8" s="1"/>
  <c r="Q329" i="8" s="1"/>
  <c r="E310" i="8"/>
  <c r="F316" i="8" s="1"/>
  <c r="G322" i="8" s="1"/>
  <c r="H328" i="8" s="1"/>
  <c r="D292" i="8"/>
  <c r="AI311" i="8"/>
  <c r="AJ317" i="8" s="1"/>
  <c r="AK323" i="8" s="1"/>
  <c r="AL329" i="8" s="1"/>
  <c r="AK311" i="8"/>
  <c r="AL317" i="8" s="1"/>
  <c r="AM323" i="8" s="1"/>
  <c r="AN329" i="8" s="1"/>
  <c r="AK309" i="8"/>
  <c r="AL315" i="8" s="1"/>
  <c r="AM321" i="8" s="1"/>
  <c r="AN327" i="8" s="1"/>
  <c r="AD309" i="8"/>
  <c r="AE315" i="8" s="1"/>
  <c r="AF321" i="8" s="1"/>
  <c r="AG327" i="8" s="1"/>
  <c r="V311" i="8"/>
  <c r="W317" i="8" s="1"/>
  <c r="X323" i="8" s="1"/>
  <c r="Y329" i="8" s="1"/>
  <c r="V309" i="8"/>
  <c r="W315" i="8" s="1"/>
  <c r="X321" i="8" s="1"/>
  <c r="Y327" i="8" s="1"/>
  <c r="AN309" i="8"/>
  <c r="AO315" i="8" s="1"/>
  <c r="AP321" i="8" s="1"/>
  <c r="AQ327" i="8" s="1"/>
  <c r="Q309" i="8"/>
  <c r="R315" i="8" s="1"/>
  <c r="S321" i="8" s="1"/>
  <c r="T327" i="8" s="1"/>
  <c r="M311" i="8"/>
  <c r="N317" i="8" s="1"/>
  <c r="O323" i="8" s="1"/>
  <c r="P329" i="8" s="1"/>
  <c r="H310" i="8"/>
  <c r="I316" i="8" s="1"/>
  <c r="J322" i="8" s="1"/>
  <c r="K328" i="8" s="1"/>
  <c r="F311" i="8"/>
  <c r="G317" i="8" s="1"/>
  <c r="H323" i="8" s="1"/>
  <c r="I329" i="8" s="1"/>
  <c r="F309" i="8"/>
  <c r="G315" i="8" s="1"/>
  <c r="H321" i="8" s="1"/>
  <c r="I327" i="8" s="1"/>
  <c r="AV309" i="8"/>
  <c r="AW315" i="8" s="1"/>
  <c r="AX321" i="8" s="1"/>
  <c r="AY327" i="8" s="1"/>
  <c r="AW310" i="8"/>
  <c r="AX316" i="8" s="1"/>
  <c r="AY322" i="8" s="1"/>
  <c r="AZ328" i="8" s="1"/>
  <c r="AR310" i="8"/>
  <c r="AS316" i="8" s="1"/>
  <c r="AT322" i="8" s="1"/>
  <c r="AU328" i="8" s="1"/>
  <c r="AR309" i="8"/>
  <c r="AS315" i="8" s="1"/>
  <c r="AT321" i="8" s="1"/>
  <c r="AU327" i="8" s="1"/>
  <c r="BA310" i="8"/>
  <c r="BB316" i="8" s="1"/>
  <c r="BC322" i="8" s="1"/>
  <c r="BD328" i="8" s="1"/>
  <c r="AI310" i="8"/>
  <c r="AJ316" i="8" s="1"/>
  <c r="AK322" i="8" s="1"/>
  <c r="AL328" i="8" s="1"/>
  <c r="AA311" i="8"/>
  <c r="AB317" i="8" s="1"/>
  <c r="AC323" i="8" s="1"/>
  <c r="AD329" i="8" s="1"/>
  <c r="AP310" i="8"/>
  <c r="AQ316" i="8" s="1"/>
  <c r="AR322" i="8" s="1"/>
  <c r="AS328" i="8" s="1"/>
  <c r="BF309" i="8"/>
  <c r="BG315" i="8" s="1"/>
  <c r="BH321" i="8" s="1"/>
  <c r="BI327" i="8" s="1"/>
  <c r="BG310" i="8"/>
  <c r="BH316" i="8" s="1"/>
  <c r="BI322" i="8" s="1"/>
  <c r="T310" i="8"/>
  <c r="U316" i="8" s="1"/>
  <c r="V322" i="8" s="1"/>
  <c r="W328" i="8" s="1"/>
  <c r="AQ309" i="8"/>
  <c r="AR315" i="8" s="1"/>
  <c r="AS321" i="8" s="1"/>
  <c r="AT327" i="8" s="1"/>
  <c r="AL309" i="8"/>
  <c r="AM315" i="8" s="1"/>
  <c r="AN321" i="8" s="1"/>
  <c r="AO327" i="8" s="1"/>
  <c r="BH311" i="8"/>
  <c r="BI317" i="8" s="1"/>
  <c r="AT309" i="8"/>
  <c r="AU315" i="8" s="1"/>
  <c r="AV321" i="8" s="1"/>
  <c r="AW327" i="8" s="1"/>
  <c r="Z310" i="8"/>
  <c r="AA316" i="8" s="1"/>
  <c r="AB322" i="8" s="1"/>
  <c r="AC328" i="8" s="1"/>
  <c r="AS309" i="8"/>
  <c r="AT315" i="8" s="1"/>
  <c r="AU321" i="8" s="1"/>
  <c r="AV327" i="8" s="1"/>
  <c r="O309" i="8"/>
  <c r="P315" i="8" s="1"/>
  <c r="Q321" i="8" s="1"/>
  <c r="R327" i="8" s="1"/>
  <c r="V310" i="8"/>
  <c r="W316" i="8" s="1"/>
  <c r="X322" i="8" s="1"/>
  <c r="Y328" i="8" s="1"/>
  <c r="Q310" i="8"/>
  <c r="R316" i="8" s="1"/>
  <c r="S322" i="8" s="1"/>
  <c r="T328" i="8" s="1"/>
  <c r="R311" i="8"/>
  <c r="S317" i="8" s="1"/>
  <c r="T323" i="8" s="1"/>
  <c r="U329" i="8" s="1"/>
  <c r="N310" i="8"/>
  <c r="O316" i="8" s="1"/>
  <c r="P322" i="8" s="1"/>
  <c r="Q328" i="8" s="1"/>
  <c r="AF309" i="8"/>
  <c r="AG315" i="8" s="1"/>
  <c r="AH321" i="8" s="1"/>
  <c r="AI327" i="8" s="1"/>
  <c r="BC309" i="8"/>
  <c r="BD315" i="8" s="1"/>
  <c r="BE321" i="8" s="1"/>
  <c r="BF327" i="8" s="1"/>
  <c r="O310" i="8"/>
  <c r="P316" i="8" s="1"/>
  <c r="Q322" i="8" s="1"/>
  <c r="R328" i="8" s="1"/>
  <c r="L309" i="8"/>
  <c r="M315" i="8" s="1"/>
  <c r="N321" i="8" s="1"/>
  <c r="O327" i="8" s="1"/>
  <c r="U310" i="8"/>
  <c r="V316" i="8" s="1"/>
  <c r="W322" i="8" s="1"/>
  <c r="X328" i="8" s="1"/>
  <c r="BG311" i="8"/>
  <c r="BH317" i="8" s="1"/>
  <c r="BI323" i="8" s="1"/>
  <c r="AV311" i="8"/>
  <c r="AW317" i="8" s="1"/>
  <c r="AX323" i="8" s="1"/>
  <c r="AY329" i="8" s="1"/>
  <c r="AW309" i="8"/>
  <c r="AX315" i="8" s="1"/>
  <c r="AY321" i="8" s="1"/>
  <c r="AZ327" i="8" s="1"/>
  <c r="K309" i="8"/>
  <c r="L315" i="8" s="1"/>
  <c r="M321" i="8" s="1"/>
  <c r="N327" i="8" s="1"/>
  <c r="L310" i="8"/>
  <c r="M316" i="8" s="1"/>
  <c r="N322" i="8" s="1"/>
  <c r="O328" i="8" s="1"/>
  <c r="J310" i="8"/>
  <c r="K316" i="8" s="1"/>
  <c r="L322" i="8" s="1"/>
  <c r="M328" i="8" s="1"/>
  <c r="BC311" i="8"/>
  <c r="BD317" i="8" s="1"/>
  <c r="BE323" i="8" s="1"/>
  <c r="BF329" i="8" s="1"/>
  <c r="AX311" i="8"/>
  <c r="AY317" i="8" s="1"/>
  <c r="AZ323" i="8" s="1"/>
  <c r="BA329" i="8" s="1"/>
  <c r="I309" i="8"/>
  <c r="J315" i="8" s="1"/>
  <c r="K321" i="8" s="1"/>
  <c r="L327" i="8" s="1"/>
  <c r="AR311" i="8"/>
  <c r="AS317" i="8" s="1"/>
  <c r="AT323" i="8" s="1"/>
  <c r="AU329" i="8" s="1"/>
  <c r="AZ310" i="8"/>
  <c r="BA316" i="8" s="1"/>
  <c r="BB322" i="8" s="1"/>
  <c r="BC328" i="8" s="1"/>
  <c r="AU309" i="8"/>
  <c r="AV315" i="8" s="1"/>
  <c r="AW321" i="8" s="1"/>
  <c r="AX327" i="8" s="1"/>
  <c r="AB311" i="8"/>
  <c r="AC317" i="8" s="1"/>
  <c r="AD323" i="8" s="1"/>
  <c r="AE329" i="8" s="1"/>
  <c r="AT310" i="8"/>
  <c r="AU316" i="8" s="1"/>
  <c r="AV322" i="8" s="1"/>
  <c r="AW328" i="8" s="1"/>
  <c r="T311" i="8"/>
  <c r="U317" i="8" s="1"/>
  <c r="V323" i="8" s="1"/>
  <c r="W329" i="8" s="1"/>
  <c r="AL310" i="8"/>
  <c r="AM316" i="8" s="1"/>
  <c r="AN322" i="8" s="1"/>
  <c r="AO328" i="8" s="1"/>
  <c r="S311" i="8"/>
  <c r="T317" i="8" s="1"/>
  <c r="U323" i="8" s="1"/>
  <c r="V329" i="8" s="1"/>
  <c r="Z309" i="8"/>
  <c r="AA315" i="8" s="1"/>
  <c r="AB321" i="8" s="1"/>
  <c r="AC327" i="8" s="1"/>
  <c r="U309" i="8"/>
  <c r="V315" i="8" s="1"/>
  <c r="W321" i="8" s="1"/>
  <c r="X327" i="8" s="1"/>
  <c r="BE311" i="8"/>
  <c r="BF317" i="8" s="1"/>
  <c r="BG323" i="8" s="1"/>
  <c r="BH329" i="8" s="1"/>
  <c r="I310" i="8"/>
  <c r="J316" i="8" s="1"/>
  <c r="K322" i="8" s="1"/>
  <c r="L328" i="8" s="1"/>
  <c r="BE310" i="8"/>
  <c r="BF316" i="8" s="1"/>
  <c r="BG322" i="8" s="1"/>
  <c r="BH328" i="8" s="1"/>
  <c r="AY310" i="8"/>
  <c r="AZ316" i="8" s="1"/>
  <c r="BA322" i="8" s="1"/>
  <c r="BB328" i="8" s="1"/>
  <c r="X311" i="8"/>
  <c r="Y317" i="8" s="1"/>
  <c r="Z323" i="8" s="1"/>
  <c r="AA329" i="8" s="1"/>
  <c r="Y311" i="8"/>
  <c r="Z317" i="8" s="1"/>
  <c r="AA323" i="8" s="1"/>
  <c r="AB329" i="8" s="1"/>
  <c r="P311" i="8"/>
  <c r="Q317" i="8" s="1"/>
  <c r="R323" i="8" s="1"/>
  <c r="S329" i="8" s="1"/>
  <c r="AE309" i="8"/>
  <c r="AF315" i="8" s="1"/>
  <c r="AG321" i="8" s="1"/>
  <c r="AH327" i="8" s="1"/>
  <c r="M310" i="8"/>
  <c r="N316" i="8" s="1"/>
  <c r="O322" i="8" s="1"/>
  <c r="P328" i="8" s="1"/>
  <c r="U311" i="8"/>
  <c r="V317" i="8" s="1"/>
  <c r="W323" i="8" s="1"/>
  <c r="X329" i="8" s="1"/>
  <c r="BD311" i="8"/>
  <c r="BE317" i="8" s="1"/>
  <c r="BF323" i="8" s="1"/>
  <c r="BG329" i="8" s="1"/>
  <c r="AD310" i="8"/>
  <c r="AE316" i="8" s="1"/>
  <c r="AF322" i="8" s="1"/>
  <c r="AG328" i="8" s="1"/>
  <c r="AY309" i="8"/>
  <c r="AZ315" i="8" s="1"/>
  <c r="BA321" i="8" s="1"/>
  <c r="BB327" i="8" s="1"/>
  <c r="AU311" i="8"/>
  <c r="AV317" i="8" s="1"/>
  <c r="AW323" i="8" s="1"/>
  <c r="AX329" i="8" s="1"/>
  <c r="AJ310" i="8"/>
  <c r="AK316" i="8" s="1"/>
  <c r="AL322" i="8" s="1"/>
  <c r="AM328" i="8" s="1"/>
  <c r="X309" i="8"/>
  <c r="Y315" i="8" s="1"/>
  <c r="Z321" i="8" s="1"/>
  <c r="AA327" i="8" s="1"/>
  <c r="BA311" i="8"/>
  <c r="BB317" i="8" s="1"/>
  <c r="BC323" i="8" s="1"/>
  <c r="BD329" i="8" s="1"/>
  <c r="BA309" i="8"/>
  <c r="BB315" i="8" s="1"/>
  <c r="BC321" i="8" s="1"/>
  <c r="BD327" i="8" s="1"/>
  <c r="S310" i="8"/>
  <c r="T316" i="8" s="1"/>
  <c r="U322" i="8" s="1"/>
  <c r="V328" i="8" s="1"/>
  <c r="AL311" i="8"/>
  <c r="AM317" i="8" s="1"/>
  <c r="AN323" i="8" s="1"/>
  <c r="AO329" i="8" s="1"/>
  <c r="AG311" i="8"/>
  <c r="AH317" i="8" s="1"/>
  <c r="AI323" i="8" s="1"/>
  <c r="AJ329" i="8" s="1"/>
  <c r="AQ311" i="8"/>
  <c r="AR317" i="8" s="1"/>
  <c r="AS323" i="8" s="1"/>
  <c r="AT329" i="8" s="1"/>
  <c r="M309" i="8"/>
  <c r="N315" i="8" s="1"/>
  <c r="O321" i="8" s="1"/>
  <c r="P327" i="8" s="1"/>
  <c r="AO311" i="8"/>
  <c r="AP317" i="8" s="1"/>
  <c r="AQ323" i="8" s="1"/>
  <c r="AR329" i="8" s="1"/>
  <c r="L311" i="8"/>
  <c r="M317" i="8" s="1"/>
  <c r="N323" i="8" s="1"/>
  <c r="O329" i="8" s="1"/>
  <c r="N309" i="8"/>
  <c r="O315" i="8" s="1"/>
  <c r="P321" i="8" s="1"/>
  <c r="Q327" i="8" s="1"/>
  <c r="K311" i="8"/>
  <c r="L317" i="8" s="1"/>
  <c r="M323" i="8" s="1"/>
  <c r="N329" i="8" s="1"/>
  <c r="BE309" i="8"/>
  <c r="BF315" i="8" s="1"/>
  <c r="BG321" i="8" s="1"/>
  <c r="BH327" i="8" s="1"/>
  <c r="BF310" i="8"/>
  <c r="BG316" i="8" s="1"/>
  <c r="BH322" i="8" s="1"/>
  <c r="BI328" i="8" s="1"/>
  <c r="T309" i="8"/>
  <c r="U315" i="8" s="1"/>
  <c r="V321" i="8" s="1"/>
  <c r="W327" i="8" s="1"/>
  <c r="AF310" i="8"/>
  <c r="AG316" i="8" s="1"/>
  <c r="AH322" i="8" s="1"/>
  <c r="AI328" i="8" s="1"/>
  <c r="AA310" i="8"/>
  <c r="AB316" i="8" s="1"/>
  <c r="AC322" i="8" s="1"/>
  <c r="AD328" i="8" s="1"/>
  <c r="BF311" i="8"/>
  <c r="BG317" i="8" s="1"/>
  <c r="BH323" i="8" s="1"/>
  <c r="BI329" i="8" s="1"/>
  <c r="O311" i="8"/>
  <c r="P317" i="8" s="1"/>
  <c r="Q323" i="8" s="1"/>
  <c r="R329" i="8" s="1"/>
  <c r="AF311" i="8"/>
  <c r="AG317" i="8" s="1"/>
  <c r="AH323" i="8" s="1"/>
  <c r="AI329" i="8" s="1"/>
  <c r="AP311" i="8"/>
  <c r="AQ317" i="8" s="1"/>
  <c r="AR323" i="8" s="1"/>
  <c r="AS329" i="8" s="1"/>
  <c r="AJ311" i="8"/>
  <c r="AK317" i="8" s="1"/>
  <c r="AL323" i="8" s="1"/>
  <c r="AM329" i="8" s="1"/>
  <c r="Z311" i="8"/>
  <c r="AA317" i="8" s="1"/>
  <c r="AB323" i="8" s="1"/>
  <c r="AC329" i="8" s="1"/>
  <c r="J311" i="8"/>
  <c r="K317" i="8" s="1"/>
  <c r="L323" i="8" s="1"/>
  <c r="M329" i="8" s="1"/>
  <c r="BB311" i="8"/>
  <c r="BC317" i="8" s="1"/>
  <c r="BD323" i="8" s="1"/>
  <c r="BE329" i="8" s="1"/>
  <c r="BB309" i="8"/>
  <c r="BC315" i="8" s="1"/>
  <c r="BD321" i="8" s="1"/>
  <c r="BE327" i="8" s="1"/>
  <c r="H309" i="8"/>
  <c r="I315" i="8" s="1"/>
  <c r="J321" i="8" s="1"/>
  <c r="K327" i="8" s="1"/>
  <c r="AM311" i="8"/>
  <c r="AN317" i="8" s="1"/>
  <c r="AO323" i="8" s="1"/>
  <c r="AP329" i="8" s="1"/>
  <c r="AM309" i="8"/>
  <c r="AN315" i="8" s="1"/>
  <c r="AO321" i="8" s="1"/>
  <c r="AP327" i="8" s="1"/>
  <c r="AS311" i="8"/>
  <c r="AT317" i="8" s="1"/>
  <c r="AU323" i="8" s="1"/>
  <c r="AV329" i="8" s="1"/>
  <c r="AH309" i="8"/>
  <c r="AI315" i="8" s="1"/>
  <c r="AJ321" i="8" s="1"/>
  <c r="AK327" i="8" s="1"/>
  <c r="AD311" i="8"/>
  <c r="AE317" i="8" s="1"/>
  <c r="AF323" i="8" s="1"/>
  <c r="AG329" i="8" s="1"/>
  <c r="Y310" i="8"/>
  <c r="Z316" i="8" s="1"/>
  <c r="AA322" i="8" s="1"/>
  <c r="AB328" i="8" s="1"/>
  <c r="D293" i="8"/>
  <c r="E311" i="8"/>
  <c r="F317" i="8" s="1"/>
  <c r="G323" i="8" s="1"/>
  <c r="H329" i="8" s="1"/>
  <c r="I311" i="8"/>
  <c r="J317" i="8" s="1"/>
  <c r="K323" i="8" s="1"/>
  <c r="L329" i="8" s="1"/>
  <c r="AV310" i="8"/>
  <c r="AW316" i="8" s="1"/>
  <c r="AX322" i="8" s="1"/>
  <c r="AY328" i="8" s="1"/>
  <c r="AW311" i="8"/>
  <c r="AX317" i="8" s="1"/>
  <c r="AY323" i="8" s="1"/>
  <c r="AZ329" i="8" s="1"/>
  <c r="AN311" i="8"/>
  <c r="AO317" i="8" s="1"/>
  <c r="AP323" i="8" s="1"/>
  <c r="AQ329" i="8" s="1"/>
  <c r="AG310" i="8"/>
  <c r="AH316" i="8" s="1"/>
  <c r="AI322" i="8" s="1"/>
  <c r="AJ328" i="8" s="1"/>
  <c r="AH311" i="8"/>
  <c r="AI317" i="8" s="1"/>
  <c r="AJ323" i="8" s="1"/>
  <c r="AK329" i="8" s="1"/>
  <c r="AM310" i="8"/>
  <c r="AN316" i="8" s="1"/>
  <c r="AO322" i="8" s="1"/>
  <c r="AP328" i="8" s="1"/>
  <c r="AC311" i="8"/>
  <c r="AD317" i="8" s="1"/>
  <c r="AE323" i="8" s="1"/>
  <c r="AF329" i="8" s="1"/>
  <c r="X310" i="8"/>
  <c r="Y316" i="8" s="1"/>
  <c r="Z322" i="8" s="1"/>
  <c r="AA328" i="8" s="1"/>
  <c r="S309" i="8"/>
  <c r="T315" i="8" s="1"/>
  <c r="U321" i="8" s="1"/>
  <c r="V327" i="8" s="1"/>
  <c r="F310" i="8"/>
  <c r="G316" i="8" s="1"/>
  <c r="H322" i="8" s="1"/>
  <c r="I328" i="8" s="1"/>
  <c r="E292" i="8"/>
  <c r="R81" i="8"/>
  <c r="S87" i="8" s="1"/>
  <c r="T93" i="8" s="1"/>
  <c r="U99" i="8" s="1"/>
  <c r="Q79" i="8"/>
  <c r="Q63" i="8"/>
  <c r="J257" i="8"/>
  <c r="J267" i="8"/>
  <c r="K273" i="8" s="1"/>
  <c r="L279" i="8" s="1"/>
  <c r="M285" i="8" s="1"/>
  <c r="I249" i="8"/>
  <c r="O113" i="8"/>
  <c r="P131" i="8"/>
  <c r="Q137" i="8" s="1"/>
  <c r="R143" i="8" s="1"/>
  <c r="S149" i="8" s="1"/>
  <c r="P121" i="8"/>
  <c r="N171" i="8"/>
  <c r="N155" i="8"/>
  <c r="O173" i="8"/>
  <c r="P179" i="8" s="1"/>
  <c r="Q185" i="8" s="1"/>
  <c r="R191" i="8" s="1"/>
  <c r="BB310" i="8"/>
  <c r="BC316" i="8" s="1"/>
  <c r="BD322" i="8" s="1"/>
  <c r="BE328" i="8" s="1"/>
  <c r="G311" i="8"/>
  <c r="H317" i="8" s="1"/>
  <c r="I323" i="8" s="1"/>
  <c r="J329" i="8" s="1"/>
  <c r="G309" i="8"/>
  <c r="H315" i="8" s="1"/>
  <c r="I321" i="8" s="1"/>
  <c r="J327" i="8" s="1"/>
  <c r="AE310" i="8"/>
  <c r="AF316" i="8" s="1"/>
  <c r="AG322" i="8" s="1"/>
  <c r="AH328" i="8" s="1"/>
  <c r="AX310" i="8"/>
  <c r="AY316" i="8" s="1"/>
  <c r="AZ322" i="8" s="1"/>
  <c r="BA328" i="8" s="1"/>
  <c r="AY311" i="8"/>
  <c r="AZ317" i="8" s="1"/>
  <c r="BA323" i="8" s="1"/>
  <c r="BB329" i="8" s="1"/>
  <c r="BD310" i="8"/>
  <c r="BE316" i="8" s="1"/>
  <c r="BF322" i="8" s="1"/>
  <c r="BG328" i="8" s="1"/>
  <c r="AT311" i="8"/>
  <c r="AU317" i="8" s="1"/>
  <c r="AV323" i="8" s="1"/>
  <c r="AW329" i="8" s="1"/>
  <c r="AO310" i="8"/>
  <c r="AP316" i="8" s="1"/>
  <c r="AQ322" i="8" s="1"/>
  <c r="AR328" i="8" s="1"/>
  <c r="BI309" i="8"/>
  <c r="AK310" i="8"/>
  <c r="AL316" i="8" s="1"/>
  <c r="AM322" i="8" s="1"/>
  <c r="AN328" i="8" s="1"/>
  <c r="BG309" i="8"/>
  <c r="BH315" i="8" s="1"/>
  <c r="BI321" i="8" s="1"/>
  <c r="BH310" i="8"/>
  <c r="BI316" i="8" s="1"/>
  <c r="Y309" i="8"/>
  <c r="Z315" i="8" s="1"/>
  <c r="AA321" i="8" s="1"/>
  <c r="AB327" i="8" s="1"/>
  <c r="BH309" i="8"/>
  <c r="BI315" i="8" s="1"/>
  <c r="AS310" i="8"/>
  <c r="AT316" i="8" s="1"/>
  <c r="AU322" i="8" s="1"/>
  <c r="AV328" i="8" s="1"/>
  <c r="AX309" i="8"/>
  <c r="AY315" i="8" s="1"/>
  <c r="AZ321" i="8" s="1"/>
  <c r="BA327" i="8" s="1"/>
  <c r="AN310" i="8"/>
  <c r="AO316" i="8" s="1"/>
  <c r="AP322" i="8" s="1"/>
  <c r="AQ328" i="8" s="1"/>
  <c r="AI309" i="8"/>
  <c r="AJ315" i="8" s="1"/>
  <c r="AK321" i="8" s="1"/>
  <c r="AL327" i="8" s="1"/>
  <c r="AE311" i="8"/>
  <c r="AF317" i="8" s="1"/>
  <c r="AG323" i="8" s="1"/>
  <c r="AH329" i="8" s="1"/>
  <c r="D291" i="8"/>
  <c r="E309" i="8"/>
  <c r="F315" i="8" s="1"/>
  <c r="G321" i="8" s="1"/>
  <c r="H327" i="8" s="1"/>
  <c r="D306" i="8"/>
  <c r="AC310" i="8"/>
  <c r="AD316" i="8" s="1"/>
  <c r="AE322" i="8" s="1"/>
  <c r="AF328" i="8" s="1"/>
  <c r="AU310" i="8"/>
  <c r="AV316" i="8" s="1"/>
  <c r="AW322" i="8" s="1"/>
  <c r="AX328" i="8" s="1"/>
  <c r="BD309" i="8"/>
  <c r="BE315" i="8" s="1"/>
  <c r="BF321" i="8" s="1"/>
  <c r="BG327" i="8" s="1"/>
  <c r="AC309" i="8"/>
  <c r="AD315" i="8" s="1"/>
  <c r="AE321" i="8" s="1"/>
  <c r="AF327" i="8" s="1"/>
  <c r="P310" i="8"/>
  <c r="Q316" i="8" s="1"/>
  <c r="R322" i="8" s="1"/>
  <c r="S328" i="8" s="1"/>
  <c r="Q311" i="8"/>
  <c r="R317" i="8" s="1"/>
  <c r="S323" i="8" s="1"/>
  <c r="T329" i="8" s="1"/>
  <c r="AJ309" i="8"/>
  <c r="AK315" i="8" s="1"/>
  <c r="AL321" i="8" s="1"/>
  <c r="AM327" i="8" s="1"/>
  <c r="H311" i="8"/>
  <c r="I317" i="8" s="1"/>
  <c r="J323" i="8" s="1"/>
  <c r="K329" i="8" s="1"/>
  <c r="G310" i="8"/>
  <c r="H316" i="8" s="1"/>
  <c r="I322" i="8" s="1"/>
  <c r="J328" i="8" s="1"/>
  <c r="BI311" i="8"/>
  <c r="W311" i="8"/>
  <c r="X317" i="8" s="1"/>
  <c r="Y323" i="8" s="1"/>
  <c r="Z329" i="8" s="1"/>
  <c r="W309" i="8"/>
  <c r="X315" i="8" s="1"/>
  <c r="Y321" i="8" s="1"/>
  <c r="Z327" i="8" s="1"/>
  <c r="AO309" i="8"/>
  <c r="AP315" i="8" s="1"/>
  <c r="AQ321" i="8" s="1"/>
  <c r="AR327" i="8" s="1"/>
  <c r="AZ309" i="8"/>
  <c r="BA315" i="8" s="1"/>
  <c r="BB321" i="8" s="1"/>
  <c r="BC327" i="8" s="1"/>
  <c r="BI310" i="8"/>
  <c r="J309" i="8"/>
  <c r="K315" i="8" s="1"/>
  <c r="L321" i="8" s="1"/>
  <c r="M327" i="8" s="1"/>
  <c r="K310" i="8"/>
  <c r="L316" i="8" s="1"/>
  <c r="M322" i="8" s="1"/>
  <c r="N328" i="8" s="1"/>
  <c r="P309" i="8"/>
  <c r="Q315" i="8" s="1"/>
  <c r="R321" i="8" s="1"/>
  <c r="S327" i="8" s="1"/>
  <c r="AB309" i="8"/>
  <c r="AC315" i="8" s="1"/>
  <c r="AD321" i="8" s="1"/>
  <c r="AE327" i="8" s="1"/>
  <c r="AZ311" i="8"/>
  <c r="BA317" i="8" s="1"/>
  <c r="BB323" i="8" s="1"/>
  <c r="BC329" i="8" s="1"/>
  <c r="BC310" i="8"/>
  <c r="BD316" i="8" s="1"/>
  <c r="BE322" i="8" s="1"/>
  <c r="BF328" i="8" s="1"/>
  <c r="AR292" i="8" l="1"/>
  <c r="V293" i="8"/>
  <c r="BB292" i="8"/>
  <c r="AN291" i="8"/>
  <c r="W292" i="8"/>
  <c r="F292" i="8"/>
  <c r="AI291" i="8"/>
  <c r="O292" i="8"/>
  <c r="AB293" i="8"/>
  <c r="AG291" i="8"/>
  <c r="BH292" i="8"/>
  <c r="AB292" i="8"/>
  <c r="BG292" i="8"/>
  <c r="AL293" i="8"/>
  <c r="AX293" i="8"/>
  <c r="AR293" i="8"/>
  <c r="AA291" i="8"/>
  <c r="I291" i="8"/>
  <c r="BC291" i="8"/>
  <c r="J292" i="8"/>
  <c r="AS293" i="8"/>
  <c r="F293" i="8"/>
  <c r="AM293" i="8"/>
  <c r="N293" i="8"/>
  <c r="AN293" i="8"/>
  <c r="O291" i="8"/>
  <c r="BI292" i="8"/>
  <c r="AR291" i="8"/>
  <c r="AD293" i="8"/>
  <c r="BI291" i="8"/>
  <c r="BC292" i="8"/>
  <c r="AW292" i="8"/>
  <c r="F291" i="8"/>
  <c r="BA292" i="8"/>
  <c r="AC293" i="8"/>
  <c r="AO293" i="8"/>
  <c r="V291" i="8"/>
  <c r="BH293" i="8"/>
  <c r="G293" i="8"/>
  <c r="P293" i="8"/>
  <c r="AB291" i="8"/>
  <c r="AT292" i="8"/>
  <c r="AW291" i="8"/>
  <c r="AK293" i="8"/>
  <c r="BE293" i="8"/>
  <c r="AT291" i="8"/>
  <c r="AS291" i="8"/>
  <c r="AY293" i="8"/>
  <c r="AY291" i="8"/>
  <c r="S291" i="8"/>
  <c r="M291" i="8"/>
  <c r="BI293" i="8"/>
  <c r="K293" i="8"/>
  <c r="AH291" i="8"/>
  <c r="AJ292" i="8"/>
  <c r="AD292" i="8"/>
  <c r="X292" i="8"/>
  <c r="AI293" i="8"/>
  <c r="AN292" i="8"/>
  <c r="Q67" i="8"/>
  <c r="R75" i="8"/>
  <c r="R85" i="8"/>
  <c r="S91" i="8" s="1"/>
  <c r="T97" i="8" s="1"/>
  <c r="U103" i="8" s="1"/>
  <c r="R291" i="8"/>
  <c r="AG293" i="8"/>
  <c r="AU292" i="8"/>
  <c r="BA291" i="8"/>
  <c r="I293" i="8"/>
  <c r="AE293" i="8"/>
  <c r="AE292" i="8"/>
  <c r="BE292" i="8"/>
  <c r="J293" i="8"/>
  <c r="L291" i="8"/>
  <c r="AF293" i="8"/>
  <c r="R292" i="8"/>
  <c r="AZ293" i="8"/>
  <c r="AI292" i="8"/>
  <c r="AX291" i="8"/>
  <c r="U292" i="8"/>
  <c r="AK291" i="8"/>
  <c r="S292" i="8"/>
  <c r="BE291" i="8"/>
  <c r="Z293" i="8"/>
  <c r="L221" i="8"/>
  <c r="M227" i="8" s="1"/>
  <c r="N233" i="8" s="1"/>
  <c r="O239" i="8" s="1"/>
  <c r="L211" i="8"/>
  <c r="K203" i="8"/>
  <c r="AM292" i="8"/>
  <c r="X291" i="8"/>
  <c r="BF291" i="8"/>
  <c r="O167" i="8"/>
  <c r="N159" i="8"/>
  <c r="O177" i="8"/>
  <c r="P183" i="8" s="1"/>
  <c r="Q189" i="8" s="1"/>
  <c r="R195" i="8" s="1"/>
  <c r="P109" i="8"/>
  <c r="P125" i="8"/>
  <c r="Q127" i="8"/>
  <c r="R133" i="8" s="1"/>
  <c r="S139" i="8" s="1"/>
  <c r="T145" i="8" s="1"/>
  <c r="BC293" i="8"/>
  <c r="L292" i="8"/>
  <c r="O293" i="8"/>
  <c r="W293" i="8"/>
  <c r="BD292" i="8"/>
  <c r="BD293" i="8"/>
  <c r="Y291" i="8"/>
  <c r="AK292" i="8"/>
  <c r="AS292" i="8"/>
  <c r="AQ293" i="8"/>
  <c r="AW293" i="8"/>
  <c r="I292" i="8"/>
  <c r="J291" i="8"/>
  <c r="AU293" i="8"/>
  <c r="T292" i="8"/>
  <c r="N292" i="8"/>
  <c r="AE291" i="8"/>
  <c r="Q293" i="8"/>
  <c r="AZ292" i="8"/>
  <c r="AQ292" i="8"/>
  <c r="AU291" i="8"/>
  <c r="E293" i="8"/>
  <c r="L293" i="8"/>
  <c r="AM291" i="8"/>
  <c r="U293" i="8"/>
  <c r="AJ291" i="8"/>
  <c r="AH293" i="8"/>
  <c r="M293" i="8"/>
  <c r="V292" i="8"/>
  <c r="AA292" i="8"/>
  <c r="AG292" i="8"/>
  <c r="AO291" i="8"/>
  <c r="E302" i="8"/>
  <c r="E312" i="8"/>
  <c r="F318" i="8" s="1"/>
  <c r="G324" i="8" s="1"/>
  <c r="H330" i="8" s="1"/>
  <c r="D294" i="8"/>
  <c r="BH291" i="8"/>
  <c r="K263" i="8"/>
  <c r="L269" i="8" s="1"/>
  <c r="M275" i="8" s="1"/>
  <c r="N281" i="8" s="1"/>
  <c r="J245" i="8"/>
  <c r="J261" i="8"/>
  <c r="AL292" i="8"/>
  <c r="AF292" i="8"/>
  <c r="AV293" i="8"/>
  <c r="H293" i="8"/>
  <c r="AL291" i="8"/>
  <c r="G291" i="8"/>
  <c r="BA293" i="8"/>
  <c r="Y293" i="8"/>
  <c r="Z292" i="8"/>
  <c r="BD291" i="8"/>
  <c r="AP293" i="8"/>
  <c r="AZ291" i="8"/>
  <c r="W291" i="8"/>
  <c r="AT293" i="8"/>
  <c r="N291" i="8"/>
  <c r="Y292" i="8"/>
  <c r="BG293" i="8"/>
  <c r="AP291" i="8"/>
  <c r="BF292" i="8"/>
  <c r="AO292" i="8"/>
  <c r="T18" i="8"/>
  <c r="T34" i="8"/>
  <c r="U36" i="8"/>
  <c r="V42" i="8" s="1"/>
  <c r="W48" i="8" s="1"/>
  <c r="X54" i="8" s="1"/>
  <c r="BG291" i="8"/>
  <c r="AC292" i="8"/>
  <c r="T293" i="8"/>
  <c r="AD291" i="8"/>
  <c r="X293" i="8"/>
  <c r="AX292" i="8"/>
  <c r="H292" i="8"/>
  <c r="T291" i="8"/>
  <c r="R293" i="8"/>
  <c r="S293" i="8"/>
  <c r="AA293" i="8"/>
  <c r="AY292" i="8"/>
  <c r="H291" i="8"/>
  <c r="BB293" i="8"/>
  <c r="K292" i="8"/>
  <c r="AV291" i="8"/>
  <c r="BF293" i="8"/>
  <c r="K291" i="8"/>
  <c r="BB291" i="8"/>
  <c r="M292" i="8"/>
  <c r="P292" i="8"/>
  <c r="AH292" i="8"/>
  <c r="AQ291" i="8"/>
  <c r="AV292" i="8"/>
  <c r="E291" i="8"/>
  <c r="G292" i="8"/>
  <c r="P291" i="8"/>
  <c r="U291" i="8"/>
  <c r="AC291" i="8"/>
  <c r="AJ293" i="8"/>
  <c r="Q291" i="8"/>
  <c r="AF291" i="8"/>
  <c r="Z291" i="8"/>
  <c r="AP292" i="8"/>
  <c r="Q292" i="8"/>
  <c r="K267" i="8" l="1"/>
  <c r="L273" i="8" s="1"/>
  <c r="M279" i="8" s="1"/>
  <c r="N285" i="8" s="1"/>
  <c r="K257" i="8"/>
  <c r="J249" i="8"/>
  <c r="S81" i="8"/>
  <c r="T87" i="8" s="1"/>
  <c r="U93" i="8" s="1"/>
  <c r="V99" i="8" s="1"/>
  <c r="R79" i="8"/>
  <c r="R63" i="8"/>
  <c r="L215" i="8"/>
  <c r="L199" i="8"/>
  <c r="M217" i="8"/>
  <c r="N223" i="8" s="1"/>
  <c r="O229" i="8" s="1"/>
  <c r="P235" i="8" s="1"/>
  <c r="T22" i="8"/>
  <c r="U30" i="8"/>
  <c r="U40" i="8"/>
  <c r="V46" i="8" s="1"/>
  <c r="W52" i="8" s="1"/>
  <c r="X58" i="8" s="1"/>
  <c r="E290" i="8"/>
  <c r="F308" i="8"/>
  <c r="G314" i="8" s="1"/>
  <c r="H320" i="8" s="1"/>
  <c r="I326" i="8" s="1"/>
  <c r="E306" i="8"/>
  <c r="P113" i="8"/>
  <c r="Q121" i="8"/>
  <c r="Q131" i="8"/>
  <c r="R137" i="8" s="1"/>
  <c r="S143" i="8" s="1"/>
  <c r="T149" i="8" s="1"/>
  <c r="O155" i="8"/>
  <c r="P173" i="8"/>
  <c r="Q179" i="8" s="1"/>
  <c r="R185" i="8" s="1"/>
  <c r="S191" i="8" s="1"/>
  <c r="O171" i="8"/>
  <c r="E294" i="8" l="1"/>
  <c r="F312" i="8"/>
  <c r="G318" i="8" s="1"/>
  <c r="H324" i="8" s="1"/>
  <c r="I330" i="8" s="1"/>
  <c r="F302" i="8"/>
  <c r="M221" i="8"/>
  <c r="N227" i="8" s="1"/>
  <c r="O233" i="8" s="1"/>
  <c r="P239" i="8" s="1"/>
  <c r="L203" i="8"/>
  <c r="M211" i="8"/>
  <c r="S75" i="8"/>
  <c r="R67" i="8"/>
  <c r="S85" i="8"/>
  <c r="T91" i="8" s="1"/>
  <c r="U97" i="8" s="1"/>
  <c r="V103" i="8" s="1"/>
  <c r="P177" i="8"/>
  <c r="Q183" i="8" s="1"/>
  <c r="R189" i="8" s="1"/>
  <c r="S195" i="8" s="1"/>
  <c r="O159" i="8"/>
  <c r="P167" i="8"/>
  <c r="Q109" i="8"/>
  <c r="R127" i="8"/>
  <c r="S133" i="8" s="1"/>
  <c r="T139" i="8" s="1"/>
  <c r="U145" i="8" s="1"/>
  <c r="Q125" i="8"/>
  <c r="V36" i="8"/>
  <c r="W42" i="8" s="1"/>
  <c r="X48" i="8" s="1"/>
  <c r="Y54" i="8" s="1"/>
  <c r="U18" i="8"/>
  <c r="U34" i="8"/>
  <c r="L263" i="8"/>
  <c r="M269" i="8" s="1"/>
  <c r="N275" i="8" s="1"/>
  <c r="O281" i="8" s="1"/>
  <c r="K261" i="8"/>
  <c r="K245" i="8"/>
  <c r="T81" i="8" l="1"/>
  <c r="U87" i="8" s="1"/>
  <c r="V93" i="8" s="1"/>
  <c r="W99" i="8" s="1"/>
  <c r="S63" i="8"/>
  <c r="S79" i="8"/>
  <c r="P171" i="8"/>
  <c r="P155" i="8"/>
  <c r="Q173" i="8"/>
  <c r="R179" i="8" s="1"/>
  <c r="S185" i="8" s="1"/>
  <c r="T191" i="8" s="1"/>
  <c r="M215" i="8"/>
  <c r="M199" i="8"/>
  <c r="N217" i="8"/>
  <c r="O223" i="8" s="1"/>
  <c r="P229" i="8" s="1"/>
  <c r="Q235" i="8" s="1"/>
  <c r="G308" i="8"/>
  <c r="H314" i="8" s="1"/>
  <c r="I320" i="8" s="1"/>
  <c r="J326" i="8" s="1"/>
  <c r="F306" i="8"/>
  <c r="F290" i="8"/>
  <c r="Q113" i="8"/>
  <c r="R131" i="8"/>
  <c r="S137" i="8" s="1"/>
  <c r="T143" i="8" s="1"/>
  <c r="U149" i="8" s="1"/>
  <c r="R121" i="8"/>
  <c r="L267" i="8"/>
  <c r="M273" i="8" s="1"/>
  <c r="N279" i="8" s="1"/>
  <c r="O285" i="8" s="1"/>
  <c r="L257" i="8"/>
  <c r="K249" i="8"/>
  <c r="V30" i="8"/>
  <c r="U22" i="8"/>
  <c r="V40" i="8"/>
  <c r="W46" i="8" s="1"/>
  <c r="X52" i="8" s="1"/>
  <c r="Y58" i="8" s="1"/>
  <c r="T75" i="8" l="1"/>
  <c r="T85" i="8"/>
  <c r="U91" i="8" s="1"/>
  <c r="V97" i="8" s="1"/>
  <c r="W103" i="8" s="1"/>
  <c r="S67" i="8"/>
  <c r="V18" i="8"/>
  <c r="V34" i="8"/>
  <c r="W36" i="8"/>
  <c r="X42" i="8" s="1"/>
  <c r="Y48" i="8" s="1"/>
  <c r="Z54" i="8" s="1"/>
  <c r="L245" i="8"/>
  <c r="M263" i="8"/>
  <c r="N269" i="8" s="1"/>
  <c r="O275" i="8" s="1"/>
  <c r="P281" i="8" s="1"/>
  <c r="L261" i="8"/>
  <c r="S127" i="8"/>
  <c r="T133" i="8" s="1"/>
  <c r="U139" i="8" s="1"/>
  <c r="V145" i="8" s="1"/>
  <c r="R125" i="8"/>
  <c r="R109" i="8"/>
  <c r="G312" i="8"/>
  <c r="H318" i="8" s="1"/>
  <c r="I324" i="8" s="1"/>
  <c r="J330" i="8" s="1"/>
  <c r="G302" i="8"/>
  <c r="F294" i="8"/>
  <c r="M203" i="8"/>
  <c r="N211" i="8"/>
  <c r="N221" i="8"/>
  <c r="O227" i="8" s="1"/>
  <c r="P233" i="8" s="1"/>
  <c r="Q239" i="8" s="1"/>
  <c r="Q177" i="8"/>
  <c r="R183" i="8" s="1"/>
  <c r="S189" i="8" s="1"/>
  <c r="T195" i="8" s="1"/>
  <c r="Q167" i="8"/>
  <c r="P159" i="8"/>
  <c r="N215" i="8" l="1"/>
  <c r="O217" i="8"/>
  <c r="P223" i="8" s="1"/>
  <c r="Q229" i="8" s="1"/>
  <c r="R235" i="8" s="1"/>
  <c r="N199" i="8"/>
  <c r="Q171" i="8"/>
  <c r="Q155" i="8"/>
  <c r="R173" i="8"/>
  <c r="S179" i="8" s="1"/>
  <c r="T185" i="8" s="1"/>
  <c r="U191" i="8" s="1"/>
  <c r="S131" i="8"/>
  <c r="T137" i="8" s="1"/>
  <c r="U143" i="8" s="1"/>
  <c r="V149" i="8" s="1"/>
  <c r="R113" i="8"/>
  <c r="S121" i="8"/>
  <c r="G290" i="8"/>
  <c r="H308" i="8"/>
  <c r="I314" i="8" s="1"/>
  <c r="J320" i="8" s="1"/>
  <c r="K326" i="8" s="1"/>
  <c r="G306" i="8"/>
  <c r="L249" i="8"/>
  <c r="M267" i="8"/>
  <c r="N273" i="8" s="1"/>
  <c r="O279" i="8" s="1"/>
  <c r="P285" i="8" s="1"/>
  <c r="M257" i="8"/>
  <c r="W30" i="8"/>
  <c r="V22" i="8"/>
  <c r="W40" i="8"/>
  <c r="X46" i="8" s="1"/>
  <c r="Y52" i="8" s="1"/>
  <c r="Z58" i="8" s="1"/>
  <c r="U81" i="8"/>
  <c r="V87" i="8" s="1"/>
  <c r="W93" i="8" s="1"/>
  <c r="X99" i="8" s="1"/>
  <c r="T63" i="8"/>
  <c r="T79" i="8"/>
  <c r="S109" i="8" l="1"/>
  <c r="S125" i="8"/>
  <c r="T127" i="8"/>
  <c r="U133" i="8" s="1"/>
  <c r="V139" i="8" s="1"/>
  <c r="W145" i="8" s="1"/>
  <c r="O221" i="8"/>
  <c r="P227" i="8" s="1"/>
  <c r="Q233" i="8" s="1"/>
  <c r="R239" i="8" s="1"/>
  <c r="N203" i="8"/>
  <c r="O211" i="8"/>
  <c r="T67" i="8"/>
  <c r="U75" i="8"/>
  <c r="U85" i="8"/>
  <c r="V91" i="8" s="1"/>
  <c r="W97" i="8" s="1"/>
  <c r="X103" i="8" s="1"/>
  <c r="Q159" i="8"/>
  <c r="R167" i="8"/>
  <c r="R177" i="8"/>
  <c r="S183" i="8" s="1"/>
  <c r="T189" i="8" s="1"/>
  <c r="U195" i="8" s="1"/>
  <c r="W18" i="8"/>
  <c r="X36" i="8"/>
  <c r="Y42" i="8" s="1"/>
  <c r="Z48" i="8" s="1"/>
  <c r="AA54" i="8" s="1"/>
  <c r="W34" i="8"/>
  <c r="N263" i="8"/>
  <c r="O269" i="8" s="1"/>
  <c r="P275" i="8" s="1"/>
  <c r="Q281" i="8" s="1"/>
  <c r="M245" i="8"/>
  <c r="M261" i="8"/>
  <c r="H302" i="8"/>
  <c r="H312" i="8"/>
  <c r="I318" i="8" s="1"/>
  <c r="J324" i="8" s="1"/>
  <c r="K330" i="8" s="1"/>
  <c r="G294" i="8"/>
  <c r="U79" i="8" l="1"/>
  <c r="U63" i="8"/>
  <c r="V81" i="8"/>
  <c r="W87" i="8" s="1"/>
  <c r="X93" i="8" s="1"/>
  <c r="Y99" i="8" s="1"/>
  <c r="S113" i="8"/>
  <c r="T121" i="8"/>
  <c r="T131" i="8"/>
  <c r="U137" i="8" s="1"/>
  <c r="V143" i="8" s="1"/>
  <c r="W149" i="8" s="1"/>
  <c r="H306" i="8"/>
  <c r="I308" i="8"/>
  <c r="J314" i="8" s="1"/>
  <c r="K320" i="8" s="1"/>
  <c r="L326" i="8" s="1"/>
  <c r="H290" i="8"/>
  <c r="W22" i="8"/>
  <c r="X40" i="8"/>
  <c r="Y46" i="8" s="1"/>
  <c r="Z52" i="8" s="1"/>
  <c r="AA58" i="8" s="1"/>
  <c r="X30" i="8"/>
  <c r="M249" i="8"/>
  <c r="N267" i="8"/>
  <c r="O273" i="8" s="1"/>
  <c r="P279" i="8" s="1"/>
  <c r="Q285" i="8" s="1"/>
  <c r="N257" i="8"/>
  <c r="R155" i="8"/>
  <c r="R171" i="8"/>
  <c r="S173" i="8"/>
  <c r="T179" i="8" s="1"/>
  <c r="U185" i="8" s="1"/>
  <c r="V191" i="8" s="1"/>
  <c r="O199" i="8"/>
  <c r="O215" i="8"/>
  <c r="P217" i="8"/>
  <c r="Q223" i="8" s="1"/>
  <c r="R229" i="8" s="1"/>
  <c r="S235" i="8" s="1"/>
  <c r="L355" i="8" l="1"/>
  <c r="M361" i="8" s="1"/>
  <c r="N367" i="8" s="1"/>
  <c r="O373" i="8" s="1"/>
  <c r="L357" i="8"/>
  <c r="M363" i="8" s="1"/>
  <c r="N369" i="8" s="1"/>
  <c r="O375" i="8" s="1"/>
  <c r="T109" i="8"/>
  <c r="T125" i="8"/>
  <c r="U127" i="8"/>
  <c r="V133" i="8" s="1"/>
  <c r="W139" i="8" s="1"/>
  <c r="X145" i="8" s="1"/>
  <c r="V75" i="8"/>
  <c r="V85" i="8"/>
  <c r="W91" i="8" s="1"/>
  <c r="X97" i="8" s="1"/>
  <c r="Y103" i="8" s="1"/>
  <c r="U67" i="8"/>
  <c r="P221" i="8"/>
  <c r="Q227" i="8" s="1"/>
  <c r="R233" i="8" s="1"/>
  <c r="S239" i="8" s="1"/>
  <c r="P211" i="8"/>
  <c r="O203" i="8"/>
  <c r="O263" i="8"/>
  <c r="P269" i="8" s="1"/>
  <c r="Q275" i="8" s="1"/>
  <c r="R281" i="8" s="1"/>
  <c r="N245" i="8"/>
  <c r="N261" i="8"/>
  <c r="X18" i="8"/>
  <c r="X34" i="8"/>
  <c r="Y36" i="8"/>
  <c r="Z42" i="8" s="1"/>
  <c r="AA48" i="8" s="1"/>
  <c r="AB54" i="8" s="1"/>
  <c r="S167" i="8"/>
  <c r="S177" i="8"/>
  <c r="T183" i="8" s="1"/>
  <c r="U189" i="8" s="1"/>
  <c r="V195" i="8" s="1"/>
  <c r="R159" i="8"/>
  <c r="I312" i="8"/>
  <c r="J318" i="8" s="1"/>
  <c r="K324" i="8" s="1"/>
  <c r="L330" i="8" s="1"/>
  <c r="H294" i="8"/>
  <c r="I302" i="8"/>
  <c r="I290" i="8" l="1"/>
  <c r="J308" i="8"/>
  <c r="K314" i="8" s="1"/>
  <c r="L320" i="8" s="1"/>
  <c r="M326" i="8" s="1"/>
  <c r="I306" i="8"/>
  <c r="O257" i="8"/>
  <c r="N249" i="8"/>
  <c r="O267" i="8"/>
  <c r="P273" i="8" s="1"/>
  <c r="Q279" i="8" s="1"/>
  <c r="R285" i="8" s="1"/>
  <c r="BH356" i="8"/>
  <c r="BI362" i="8" s="1"/>
  <c r="BG356" i="8"/>
  <c r="BH362" i="8" s="1"/>
  <c r="BI368" i="8" s="1"/>
  <c r="BF356" i="8"/>
  <c r="BG362" i="8" s="1"/>
  <c r="BH368" i="8" s="1"/>
  <c r="BI374" i="8" s="1"/>
  <c r="BD356" i="8"/>
  <c r="BE362" i="8" s="1"/>
  <c r="BF368" i="8" s="1"/>
  <c r="BG374" i="8" s="1"/>
  <c r="BC356" i="8"/>
  <c r="BD362" i="8" s="1"/>
  <c r="BE368" i="8" s="1"/>
  <c r="BF374" i="8" s="1"/>
  <c r="BB356" i="8"/>
  <c r="BC362" i="8" s="1"/>
  <c r="BD368" i="8" s="1"/>
  <c r="BE374" i="8" s="1"/>
  <c r="AZ356" i="8"/>
  <c r="BA362" i="8" s="1"/>
  <c r="BB368" i="8" s="1"/>
  <c r="BC374" i="8" s="1"/>
  <c r="AY356" i="8"/>
  <c r="AZ362" i="8" s="1"/>
  <c r="BA368" i="8" s="1"/>
  <c r="BB374" i="8" s="1"/>
  <c r="AX356" i="8"/>
  <c r="AY362" i="8" s="1"/>
  <c r="AZ368" i="8" s="1"/>
  <c r="BA374" i="8" s="1"/>
  <c r="AV356" i="8"/>
  <c r="AW362" i="8" s="1"/>
  <c r="AX368" i="8" s="1"/>
  <c r="AY374" i="8" s="1"/>
  <c r="AU357" i="8"/>
  <c r="AV363" i="8" s="1"/>
  <c r="AW369" i="8" s="1"/>
  <c r="AX375" i="8" s="1"/>
  <c r="AT357" i="8"/>
  <c r="AU363" i="8" s="1"/>
  <c r="AV369" i="8" s="1"/>
  <c r="AW375" i="8" s="1"/>
  <c r="AR357" i="8"/>
  <c r="AS363" i="8" s="1"/>
  <c r="AT369" i="8" s="1"/>
  <c r="AU375" i="8" s="1"/>
  <c r="AQ355" i="8"/>
  <c r="AR361" i="8" s="1"/>
  <c r="AS367" i="8" s="1"/>
  <c r="AT373" i="8" s="1"/>
  <c r="AP356" i="8"/>
  <c r="AQ362" i="8" s="1"/>
  <c r="AR368" i="8" s="1"/>
  <c r="AS374" i="8" s="1"/>
  <c r="AN355" i="8"/>
  <c r="AO361" i="8" s="1"/>
  <c r="AP367" i="8" s="1"/>
  <c r="AQ373" i="8" s="1"/>
  <c r="AM355" i="8"/>
  <c r="AN361" i="8" s="1"/>
  <c r="AO367" i="8" s="1"/>
  <c r="AP373" i="8" s="1"/>
  <c r="AL357" i="8"/>
  <c r="AM363" i="8" s="1"/>
  <c r="AN369" i="8" s="1"/>
  <c r="AO375" i="8" s="1"/>
  <c r="AJ356" i="8"/>
  <c r="AK362" i="8" s="1"/>
  <c r="AL368" i="8" s="1"/>
  <c r="AM374" i="8" s="1"/>
  <c r="AI356" i="8"/>
  <c r="AJ362" i="8" s="1"/>
  <c r="AK368" i="8" s="1"/>
  <c r="AL374" i="8" s="1"/>
  <c r="AH355" i="8"/>
  <c r="AI361" i="8" s="1"/>
  <c r="AJ367" i="8" s="1"/>
  <c r="AK373" i="8" s="1"/>
  <c r="AF355" i="8"/>
  <c r="AG361" i="8" s="1"/>
  <c r="AH367" i="8" s="1"/>
  <c r="AI373" i="8" s="1"/>
  <c r="AE357" i="8"/>
  <c r="AF363" i="8" s="1"/>
  <c r="AG369" i="8" s="1"/>
  <c r="AH375" i="8" s="1"/>
  <c r="AD355" i="8"/>
  <c r="AE361" i="8" s="1"/>
  <c r="AF367" i="8" s="1"/>
  <c r="AG373" i="8" s="1"/>
  <c r="AB357" i="8"/>
  <c r="AC363" i="8" s="1"/>
  <c r="AD369" i="8" s="1"/>
  <c r="AE375" i="8" s="1"/>
  <c r="AA356" i="8"/>
  <c r="AB362" i="8" s="1"/>
  <c r="AC368" i="8" s="1"/>
  <c r="AD374" i="8" s="1"/>
  <c r="Z355" i="8"/>
  <c r="AA361" i="8" s="1"/>
  <c r="AB367" i="8" s="1"/>
  <c r="AC373" i="8" s="1"/>
  <c r="X356" i="8"/>
  <c r="Y362" i="8" s="1"/>
  <c r="Z368" i="8" s="1"/>
  <c r="AA374" i="8" s="1"/>
  <c r="W356" i="8"/>
  <c r="X362" i="8" s="1"/>
  <c r="Y368" i="8" s="1"/>
  <c r="Z374" i="8" s="1"/>
  <c r="V356" i="8"/>
  <c r="W362" i="8" s="1"/>
  <c r="X368" i="8" s="1"/>
  <c r="Y374" i="8" s="1"/>
  <c r="T355" i="8"/>
  <c r="U361" i="8" s="1"/>
  <c r="V367" i="8" s="1"/>
  <c r="W373" i="8" s="1"/>
  <c r="S355" i="8"/>
  <c r="T361" i="8" s="1"/>
  <c r="U367" i="8" s="1"/>
  <c r="V373" i="8" s="1"/>
  <c r="R357" i="8"/>
  <c r="S363" i="8" s="1"/>
  <c r="T369" i="8" s="1"/>
  <c r="U375" i="8" s="1"/>
  <c r="P357" i="8"/>
  <c r="Q363" i="8" s="1"/>
  <c r="R369" i="8" s="1"/>
  <c r="S375" i="8" s="1"/>
  <c r="I355" i="8"/>
  <c r="J361" i="8" s="1"/>
  <c r="K367" i="8" s="1"/>
  <c r="L373" i="8" s="1"/>
  <c r="M357" i="8"/>
  <c r="N363" i="8" s="1"/>
  <c r="O369" i="8" s="1"/>
  <c r="P375" i="8" s="1"/>
  <c r="I357" i="8"/>
  <c r="J363" i="8" s="1"/>
  <c r="K369" i="8" s="1"/>
  <c r="L375" i="8" s="1"/>
  <c r="N356" i="8"/>
  <c r="O362" i="8" s="1"/>
  <c r="P368" i="8" s="1"/>
  <c r="Q374" i="8" s="1"/>
  <c r="G355" i="8"/>
  <c r="H361" i="8" s="1"/>
  <c r="I367" i="8" s="1"/>
  <c r="J373" i="8" s="1"/>
  <c r="O356" i="8"/>
  <c r="P362" i="8" s="1"/>
  <c r="Q368" i="8" s="1"/>
  <c r="R374" i="8" s="1"/>
  <c r="J355" i="8"/>
  <c r="K361" i="8" s="1"/>
  <c r="L367" i="8" s="1"/>
  <c r="M373" i="8" s="1"/>
  <c r="T173" i="8"/>
  <c r="U179" i="8" s="1"/>
  <c r="V185" i="8" s="1"/>
  <c r="W191" i="8" s="1"/>
  <c r="S155" i="8"/>
  <c r="S171" i="8"/>
  <c r="P215" i="8"/>
  <c r="Q217" i="8"/>
  <c r="R223" i="8" s="1"/>
  <c r="S229" i="8" s="1"/>
  <c r="T235" i="8" s="1"/>
  <c r="P199" i="8"/>
  <c r="V79" i="8"/>
  <c r="V63" i="8"/>
  <c r="W81" i="8"/>
  <c r="X87" i="8" s="1"/>
  <c r="Y93" i="8" s="1"/>
  <c r="Z99" i="8" s="1"/>
  <c r="BI355" i="8"/>
  <c r="BH355" i="8"/>
  <c r="BI361" i="8" s="1"/>
  <c r="BG357" i="8"/>
  <c r="BH363" i="8" s="1"/>
  <c r="BI369" i="8" s="1"/>
  <c r="BE355" i="8"/>
  <c r="BF361" i="8" s="1"/>
  <c r="BG367" i="8" s="1"/>
  <c r="BH373" i="8" s="1"/>
  <c r="BD357" i="8"/>
  <c r="BE363" i="8" s="1"/>
  <c r="BF369" i="8" s="1"/>
  <c r="BG375" i="8" s="1"/>
  <c r="BC357" i="8"/>
  <c r="BD363" i="8" s="1"/>
  <c r="BE369" i="8" s="1"/>
  <c r="BF375" i="8" s="1"/>
  <c r="BA355" i="8"/>
  <c r="BB361" i="8" s="1"/>
  <c r="BC367" i="8" s="1"/>
  <c r="BD373" i="8" s="1"/>
  <c r="AZ357" i="8"/>
  <c r="BA363" i="8" s="1"/>
  <c r="BB369" i="8" s="1"/>
  <c r="BC375" i="8" s="1"/>
  <c r="AY355" i="8"/>
  <c r="AZ361" i="8" s="1"/>
  <c r="BA367" i="8" s="1"/>
  <c r="BB373" i="8" s="1"/>
  <c r="AW355" i="8"/>
  <c r="AX361" i="8" s="1"/>
  <c r="AY367" i="8" s="1"/>
  <c r="AZ373" i="8" s="1"/>
  <c r="AV357" i="8"/>
  <c r="AW363" i="8" s="1"/>
  <c r="AX369" i="8" s="1"/>
  <c r="AY375" i="8" s="1"/>
  <c r="AU356" i="8"/>
  <c r="AV362" i="8" s="1"/>
  <c r="AW368" i="8" s="1"/>
  <c r="AX374" i="8" s="1"/>
  <c r="AS355" i="8"/>
  <c r="AT361" i="8" s="1"/>
  <c r="AU367" i="8" s="1"/>
  <c r="AV373" i="8" s="1"/>
  <c r="AR356" i="8"/>
  <c r="AS362" i="8" s="1"/>
  <c r="AT368" i="8" s="1"/>
  <c r="AU374" i="8" s="1"/>
  <c r="AQ357" i="8"/>
  <c r="AR363" i="8" s="1"/>
  <c r="AS369" i="8" s="1"/>
  <c r="AT375" i="8" s="1"/>
  <c r="AO355" i="8"/>
  <c r="AP361" i="8" s="1"/>
  <c r="AQ367" i="8" s="1"/>
  <c r="AR373" i="8" s="1"/>
  <c r="AN356" i="8"/>
  <c r="AO362" i="8" s="1"/>
  <c r="AP368" i="8" s="1"/>
  <c r="AQ374" i="8" s="1"/>
  <c r="AM357" i="8"/>
  <c r="AN363" i="8" s="1"/>
  <c r="AO369" i="8" s="1"/>
  <c r="AP375" i="8" s="1"/>
  <c r="AK357" i="8"/>
  <c r="AL363" i="8" s="1"/>
  <c r="AM369" i="8" s="1"/>
  <c r="AN375" i="8" s="1"/>
  <c r="AJ357" i="8"/>
  <c r="AK363" i="8" s="1"/>
  <c r="AL369" i="8" s="1"/>
  <c r="AM375" i="8" s="1"/>
  <c r="AI357" i="8"/>
  <c r="AJ363" i="8" s="1"/>
  <c r="AK369" i="8" s="1"/>
  <c r="AL375" i="8" s="1"/>
  <c r="AG356" i="8"/>
  <c r="AH362" i="8" s="1"/>
  <c r="AI368" i="8" s="1"/>
  <c r="AJ374" i="8" s="1"/>
  <c r="AF356" i="8"/>
  <c r="AG362" i="8" s="1"/>
  <c r="AH368" i="8" s="1"/>
  <c r="AI374" i="8" s="1"/>
  <c r="AE356" i="8"/>
  <c r="AF362" i="8" s="1"/>
  <c r="AG368" i="8" s="1"/>
  <c r="AH374" i="8" s="1"/>
  <c r="AC355" i="8"/>
  <c r="AD361" i="8" s="1"/>
  <c r="AE367" i="8" s="1"/>
  <c r="AF373" i="8" s="1"/>
  <c r="AB356" i="8"/>
  <c r="AC362" i="8" s="1"/>
  <c r="AD368" i="8" s="1"/>
  <c r="AE374" i="8" s="1"/>
  <c r="AA357" i="8"/>
  <c r="AB363" i="8" s="1"/>
  <c r="AC369" i="8" s="1"/>
  <c r="AD375" i="8" s="1"/>
  <c r="Y355" i="8"/>
  <c r="Z361" i="8" s="1"/>
  <c r="AA367" i="8" s="1"/>
  <c r="AB373" i="8" s="1"/>
  <c r="X357" i="8"/>
  <c r="Y363" i="8" s="1"/>
  <c r="Z369" i="8" s="1"/>
  <c r="AA375" i="8" s="1"/>
  <c r="W355" i="8"/>
  <c r="X361" i="8" s="1"/>
  <c r="Y367" i="8" s="1"/>
  <c r="Z373" i="8" s="1"/>
  <c r="U357" i="8"/>
  <c r="V363" i="8" s="1"/>
  <c r="W369" i="8" s="1"/>
  <c r="X375" i="8" s="1"/>
  <c r="T356" i="8"/>
  <c r="U362" i="8" s="1"/>
  <c r="V368" i="8" s="1"/>
  <c r="W374" i="8" s="1"/>
  <c r="S357" i="8"/>
  <c r="T363" i="8" s="1"/>
  <c r="U369" i="8" s="1"/>
  <c r="V375" i="8" s="1"/>
  <c r="Q357" i="8"/>
  <c r="R363" i="8" s="1"/>
  <c r="S369" i="8" s="1"/>
  <c r="T375" i="8" s="1"/>
  <c r="P356" i="8"/>
  <c r="Q362" i="8" s="1"/>
  <c r="R368" i="8" s="1"/>
  <c r="S374" i="8" s="1"/>
  <c r="F357" i="8"/>
  <c r="G363" i="8" s="1"/>
  <c r="H369" i="8" s="1"/>
  <c r="I375" i="8" s="1"/>
  <c r="D352" i="8"/>
  <c r="E355" i="8"/>
  <c r="F361" i="8" s="1"/>
  <c r="G367" i="8" s="1"/>
  <c r="H373" i="8" s="1"/>
  <c r="D337" i="8"/>
  <c r="K355" i="8"/>
  <c r="L361" i="8" s="1"/>
  <c r="M367" i="8" s="1"/>
  <c r="N373" i="8" s="1"/>
  <c r="D338" i="8"/>
  <c r="E356" i="8"/>
  <c r="F362" i="8" s="1"/>
  <c r="G368" i="8" s="1"/>
  <c r="H374" i="8" s="1"/>
  <c r="I356" i="8"/>
  <c r="J362" i="8" s="1"/>
  <c r="K368" i="8" s="1"/>
  <c r="L374" i="8" s="1"/>
  <c r="M356" i="8"/>
  <c r="N362" i="8" s="1"/>
  <c r="O368" i="8" s="1"/>
  <c r="P374" i="8" s="1"/>
  <c r="H357" i="8"/>
  <c r="I363" i="8" s="1"/>
  <c r="J369" i="8" s="1"/>
  <c r="K375" i="8" s="1"/>
  <c r="X22" i="8"/>
  <c r="Y30" i="8"/>
  <c r="Y40" i="8"/>
  <c r="Z46" i="8" s="1"/>
  <c r="AA52" i="8" s="1"/>
  <c r="AB58" i="8" s="1"/>
  <c r="BI356" i="8"/>
  <c r="BH357" i="8"/>
  <c r="BI363" i="8" s="1"/>
  <c r="BF357" i="8"/>
  <c r="BG363" i="8" s="1"/>
  <c r="BH369" i="8" s="1"/>
  <c r="BI375" i="8" s="1"/>
  <c r="BE357" i="8"/>
  <c r="BF363" i="8" s="1"/>
  <c r="BG369" i="8" s="1"/>
  <c r="BH375" i="8" s="1"/>
  <c r="BD355" i="8"/>
  <c r="BE361" i="8" s="1"/>
  <c r="BF367" i="8" s="1"/>
  <c r="BG373" i="8" s="1"/>
  <c r="BB355" i="8"/>
  <c r="BC361" i="8" s="1"/>
  <c r="BD367" i="8" s="1"/>
  <c r="BE373" i="8" s="1"/>
  <c r="BA356" i="8"/>
  <c r="BB362" i="8" s="1"/>
  <c r="BC368" i="8" s="1"/>
  <c r="BD374" i="8" s="1"/>
  <c r="AZ355" i="8"/>
  <c r="BA361" i="8" s="1"/>
  <c r="BB367" i="8" s="1"/>
  <c r="BC373" i="8" s="1"/>
  <c r="AX355" i="8"/>
  <c r="AY361" i="8" s="1"/>
  <c r="AZ367" i="8" s="1"/>
  <c r="BA373" i="8" s="1"/>
  <c r="AW357" i="8"/>
  <c r="AX363" i="8" s="1"/>
  <c r="AY369" i="8" s="1"/>
  <c r="AZ375" i="8" s="1"/>
  <c r="AV355" i="8"/>
  <c r="AW361" i="8" s="1"/>
  <c r="AX367" i="8" s="1"/>
  <c r="AY373" i="8" s="1"/>
  <c r="AT355" i="8"/>
  <c r="AU361" i="8" s="1"/>
  <c r="AV367" i="8" s="1"/>
  <c r="AW373" i="8" s="1"/>
  <c r="AS356" i="8"/>
  <c r="AT362" i="8" s="1"/>
  <c r="AU368" i="8" s="1"/>
  <c r="AV374" i="8" s="1"/>
  <c r="AR355" i="8"/>
  <c r="AS361" i="8" s="1"/>
  <c r="AT367" i="8" s="1"/>
  <c r="AU373" i="8" s="1"/>
  <c r="AP357" i="8"/>
  <c r="AQ363" i="8" s="1"/>
  <c r="AR369" i="8" s="1"/>
  <c r="AS375" i="8" s="1"/>
  <c r="AO356" i="8"/>
  <c r="AP362" i="8" s="1"/>
  <c r="AQ368" i="8" s="1"/>
  <c r="AR374" i="8" s="1"/>
  <c r="AN357" i="8"/>
  <c r="AO363" i="8" s="1"/>
  <c r="AP369" i="8" s="1"/>
  <c r="AQ375" i="8" s="1"/>
  <c r="AL356" i="8"/>
  <c r="AM362" i="8" s="1"/>
  <c r="AN368" i="8" s="1"/>
  <c r="AO374" i="8" s="1"/>
  <c r="AK356" i="8"/>
  <c r="AL362" i="8" s="1"/>
  <c r="AM368" i="8" s="1"/>
  <c r="AN374" i="8" s="1"/>
  <c r="AJ355" i="8"/>
  <c r="AK361" i="8" s="1"/>
  <c r="AL367" i="8" s="1"/>
  <c r="AM373" i="8" s="1"/>
  <c r="AH357" i="8"/>
  <c r="AI363" i="8" s="1"/>
  <c r="AJ369" i="8" s="1"/>
  <c r="AK375" i="8" s="1"/>
  <c r="AG355" i="8"/>
  <c r="AH361" i="8" s="1"/>
  <c r="AI367" i="8" s="1"/>
  <c r="AJ373" i="8" s="1"/>
  <c r="AF357" i="8"/>
  <c r="AG363" i="8" s="1"/>
  <c r="AH369" i="8" s="1"/>
  <c r="AI375" i="8" s="1"/>
  <c r="AD356" i="8"/>
  <c r="AE362" i="8" s="1"/>
  <c r="AF368" i="8" s="1"/>
  <c r="AG374" i="8" s="1"/>
  <c r="AC357" i="8"/>
  <c r="AD363" i="8" s="1"/>
  <c r="AE369" i="8" s="1"/>
  <c r="AF375" i="8" s="1"/>
  <c r="AB355" i="8"/>
  <c r="AC361" i="8" s="1"/>
  <c r="AD367" i="8" s="1"/>
  <c r="AE373" i="8" s="1"/>
  <c r="Z356" i="8"/>
  <c r="AA362" i="8" s="1"/>
  <c r="AB368" i="8" s="1"/>
  <c r="AC374" i="8" s="1"/>
  <c r="Y357" i="8"/>
  <c r="Z363" i="8" s="1"/>
  <c r="AA369" i="8" s="1"/>
  <c r="AB375" i="8" s="1"/>
  <c r="X355" i="8"/>
  <c r="Y361" i="8" s="1"/>
  <c r="Z367" i="8" s="1"/>
  <c r="AA373" i="8" s="1"/>
  <c r="V355" i="8"/>
  <c r="W361" i="8" s="1"/>
  <c r="X367" i="8" s="1"/>
  <c r="Y373" i="8" s="1"/>
  <c r="U356" i="8"/>
  <c r="V362" i="8" s="1"/>
  <c r="W368" i="8" s="1"/>
  <c r="X374" i="8" s="1"/>
  <c r="T357" i="8"/>
  <c r="U363" i="8" s="1"/>
  <c r="V369" i="8" s="1"/>
  <c r="W375" i="8" s="1"/>
  <c r="R355" i="8"/>
  <c r="S361" i="8" s="1"/>
  <c r="T367" i="8" s="1"/>
  <c r="U373" i="8" s="1"/>
  <c r="Q356" i="8"/>
  <c r="R362" i="8" s="1"/>
  <c r="S368" i="8" s="1"/>
  <c r="T374" i="8" s="1"/>
  <c r="N357" i="8"/>
  <c r="O363" i="8" s="1"/>
  <c r="P369" i="8" s="1"/>
  <c r="Q375" i="8" s="1"/>
  <c r="H355" i="8"/>
  <c r="I361" i="8" s="1"/>
  <c r="J367" i="8" s="1"/>
  <c r="K373" i="8" s="1"/>
  <c r="O355" i="8"/>
  <c r="P361" i="8" s="1"/>
  <c r="Q367" i="8" s="1"/>
  <c r="R373" i="8" s="1"/>
  <c r="G357" i="8"/>
  <c r="H363" i="8" s="1"/>
  <c r="I369" i="8" s="1"/>
  <c r="J375" i="8" s="1"/>
  <c r="J357" i="8"/>
  <c r="K363" i="8" s="1"/>
  <c r="L369" i="8" s="1"/>
  <c r="M375" i="8" s="1"/>
  <c r="K357" i="8"/>
  <c r="L363" i="8" s="1"/>
  <c r="M369" i="8" s="1"/>
  <c r="N375" i="8" s="1"/>
  <c r="D339" i="8"/>
  <c r="E357" i="8"/>
  <c r="F363" i="8" s="1"/>
  <c r="G369" i="8" s="1"/>
  <c r="H375" i="8" s="1"/>
  <c r="L356" i="8"/>
  <c r="M362" i="8" s="1"/>
  <c r="N368" i="8" s="1"/>
  <c r="O374" i="8" s="1"/>
  <c r="F355" i="8"/>
  <c r="G361" i="8" s="1"/>
  <c r="H367" i="8" s="1"/>
  <c r="I373" i="8" s="1"/>
  <c r="T113" i="8"/>
  <c r="U121" i="8"/>
  <c r="U131" i="8"/>
  <c r="V137" i="8" s="1"/>
  <c r="W143" i="8" s="1"/>
  <c r="X149" i="8" s="1"/>
  <c r="BI357" i="8"/>
  <c r="BG355" i="8"/>
  <c r="BH361" i="8" s="1"/>
  <c r="BI367" i="8" s="1"/>
  <c r="BF355" i="8"/>
  <c r="BG361" i="8" s="1"/>
  <c r="BH367" i="8" s="1"/>
  <c r="BI373" i="8" s="1"/>
  <c r="BE356" i="8"/>
  <c r="BF362" i="8" s="1"/>
  <c r="BG368" i="8" s="1"/>
  <c r="BH374" i="8" s="1"/>
  <c r="BC355" i="8"/>
  <c r="BD361" i="8" s="1"/>
  <c r="BE367" i="8" s="1"/>
  <c r="BF373" i="8" s="1"/>
  <c r="BB357" i="8"/>
  <c r="BC363" i="8" s="1"/>
  <c r="BD369" i="8" s="1"/>
  <c r="BE375" i="8" s="1"/>
  <c r="BA357" i="8"/>
  <c r="BB363" i="8" s="1"/>
  <c r="BC369" i="8" s="1"/>
  <c r="BD375" i="8" s="1"/>
  <c r="AY357" i="8"/>
  <c r="AZ363" i="8" s="1"/>
  <c r="BA369" i="8" s="1"/>
  <c r="BB375" i="8" s="1"/>
  <c r="AX357" i="8"/>
  <c r="AY363" i="8" s="1"/>
  <c r="AZ369" i="8" s="1"/>
  <c r="BA375" i="8" s="1"/>
  <c r="AW356" i="8"/>
  <c r="AX362" i="8" s="1"/>
  <c r="AY368" i="8" s="1"/>
  <c r="AZ374" i="8" s="1"/>
  <c r="AU355" i="8"/>
  <c r="AV361" i="8" s="1"/>
  <c r="AW367" i="8" s="1"/>
  <c r="AX373" i="8" s="1"/>
  <c r="AT356" i="8"/>
  <c r="AU362" i="8" s="1"/>
  <c r="AV368" i="8" s="1"/>
  <c r="AW374" i="8" s="1"/>
  <c r="AS357" i="8"/>
  <c r="AT363" i="8" s="1"/>
  <c r="AU369" i="8" s="1"/>
  <c r="AV375" i="8" s="1"/>
  <c r="AQ356" i="8"/>
  <c r="AR362" i="8" s="1"/>
  <c r="AS368" i="8" s="1"/>
  <c r="AT374" i="8" s="1"/>
  <c r="AP355" i="8"/>
  <c r="AQ361" i="8" s="1"/>
  <c r="AR367" i="8" s="1"/>
  <c r="AS373" i="8" s="1"/>
  <c r="AO357" i="8"/>
  <c r="AP363" i="8" s="1"/>
  <c r="AQ369" i="8" s="1"/>
  <c r="AR375" i="8" s="1"/>
  <c r="AM356" i="8"/>
  <c r="AN362" i="8" s="1"/>
  <c r="AO368" i="8" s="1"/>
  <c r="AP374" i="8" s="1"/>
  <c r="AL355" i="8"/>
  <c r="AM361" i="8" s="1"/>
  <c r="AN367" i="8" s="1"/>
  <c r="AO373" i="8" s="1"/>
  <c r="AK355" i="8"/>
  <c r="AL361" i="8" s="1"/>
  <c r="AM367" i="8" s="1"/>
  <c r="AN373" i="8" s="1"/>
  <c r="AI355" i="8"/>
  <c r="AJ361" i="8" s="1"/>
  <c r="AK367" i="8" s="1"/>
  <c r="AL373" i="8" s="1"/>
  <c r="AH356" i="8"/>
  <c r="AI362" i="8" s="1"/>
  <c r="AJ368" i="8" s="1"/>
  <c r="AK374" i="8" s="1"/>
  <c r="AG357" i="8"/>
  <c r="AH363" i="8" s="1"/>
  <c r="AI369" i="8" s="1"/>
  <c r="AJ375" i="8" s="1"/>
  <c r="AE355" i="8"/>
  <c r="AF361" i="8" s="1"/>
  <c r="AG367" i="8" s="1"/>
  <c r="AH373" i="8" s="1"/>
  <c r="AD357" i="8"/>
  <c r="AE363" i="8" s="1"/>
  <c r="AF369" i="8" s="1"/>
  <c r="AG375" i="8" s="1"/>
  <c r="AC356" i="8"/>
  <c r="AD362" i="8" s="1"/>
  <c r="AE368" i="8" s="1"/>
  <c r="AF374" i="8" s="1"/>
  <c r="AA355" i="8"/>
  <c r="AB361" i="8" s="1"/>
  <c r="AC367" i="8" s="1"/>
  <c r="AD373" i="8" s="1"/>
  <c r="Z357" i="8"/>
  <c r="AA363" i="8" s="1"/>
  <c r="AB369" i="8" s="1"/>
  <c r="AC375" i="8" s="1"/>
  <c r="Y356" i="8"/>
  <c r="Z362" i="8" s="1"/>
  <c r="AA368" i="8" s="1"/>
  <c r="AB374" i="8" s="1"/>
  <c r="W357" i="8"/>
  <c r="X363" i="8" s="1"/>
  <c r="Y369" i="8" s="1"/>
  <c r="Z375" i="8" s="1"/>
  <c r="V357" i="8"/>
  <c r="W363" i="8" s="1"/>
  <c r="X369" i="8" s="1"/>
  <c r="Y375" i="8" s="1"/>
  <c r="U355" i="8"/>
  <c r="V361" i="8" s="1"/>
  <c r="W367" i="8" s="1"/>
  <c r="X373" i="8" s="1"/>
  <c r="S356" i="8"/>
  <c r="T362" i="8" s="1"/>
  <c r="U368" i="8" s="1"/>
  <c r="V374" i="8" s="1"/>
  <c r="R356" i="8"/>
  <c r="S362" i="8" s="1"/>
  <c r="T368" i="8" s="1"/>
  <c r="U374" i="8" s="1"/>
  <c r="Q355" i="8"/>
  <c r="R361" i="8" s="1"/>
  <c r="S367" i="8" s="1"/>
  <c r="T373" i="8" s="1"/>
  <c r="M355" i="8"/>
  <c r="N361" i="8" s="1"/>
  <c r="O367" i="8" s="1"/>
  <c r="P373" i="8" s="1"/>
  <c r="J356" i="8"/>
  <c r="K362" i="8" s="1"/>
  <c r="L368" i="8" s="1"/>
  <c r="M374" i="8" s="1"/>
  <c r="N355" i="8"/>
  <c r="O361" i="8" s="1"/>
  <c r="P367" i="8" s="1"/>
  <c r="Q373" i="8" s="1"/>
  <c r="H356" i="8"/>
  <c r="I362" i="8" s="1"/>
  <c r="J368" i="8" s="1"/>
  <c r="K374" i="8" s="1"/>
  <c r="O357" i="8"/>
  <c r="P363" i="8" s="1"/>
  <c r="Q369" i="8" s="1"/>
  <c r="R375" i="8" s="1"/>
  <c r="G356" i="8"/>
  <c r="H362" i="8" s="1"/>
  <c r="I368" i="8" s="1"/>
  <c r="J374" i="8" s="1"/>
  <c r="P355" i="8"/>
  <c r="Q361" i="8" s="1"/>
  <c r="R367" i="8" s="1"/>
  <c r="S373" i="8" s="1"/>
  <c r="K356" i="8"/>
  <c r="L362" i="8" s="1"/>
  <c r="M368" i="8" s="1"/>
  <c r="N374" i="8" s="1"/>
  <c r="F356" i="8"/>
  <c r="G362" i="8" s="1"/>
  <c r="H368" i="8" s="1"/>
  <c r="I374" i="8" s="1"/>
  <c r="AV339" i="8" l="1"/>
  <c r="E338" i="8"/>
  <c r="L337" i="8"/>
  <c r="K337" i="8"/>
  <c r="E337" i="8"/>
  <c r="AR339" i="8"/>
  <c r="BB337" i="8"/>
  <c r="S339" i="8"/>
  <c r="AM339" i="8"/>
  <c r="N339" i="8"/>
  <c r="T337" i="8"/>
  <c r="BI338" i="8"/>
  <c r="Q338" i="8"/>
  <c r="Z337" i="8"/>
  <c r="AH337" i="8"/>
  <c r="AG338" i="8"/>
  <c r="BH338" i="8"/>
  <c r="AB338" i="8"/>
  <c r="AO337" i="8"/>
  <c r="AZ338" i="8"/>
  <c r="BE339" i="8"/>
  <c r="AP338" i="8"/>
  <c r="J338" i="8"/>
  <c r="X338" i="8"/>
  <c r="AD337" i="8"/>
  <c r="AN339" i="8"/>
  <c r="BD338" i="8"/>
  <c r="BI339" i="8"/>
  <c r="P338" i="8"/>
  <c r="U339" i="8"/>
  <c r="AW339" i="8"/>
  <c r="BH339" i="8"/>
  <c r="AC339" i="8"/>
  <c r="AK338" i="8"/>
  <c r="AL338" i="8"/>
  <c r="AS337" i="8"/>
  <c r="AT337" i="8"/>
  <c r="J339" i="8"/>
  <c r="AY337" i="8"/>
  <c r="BI337" i="8"/>
  <c r="M339" i="8"/>
  <c r="AV338" i="8"/>
  <c r="BA337" i="8"/>
  <c r="AS338" i="8"/>
  <c r="O337" i="8"/>
  <c r="M337" i="8"/>
  <c r="V339" i="8"/>
  <c r="AJ337" i="8"/>
  <c r="AZ339" i="8"/>
  <c r="BE337" i="8"/>
  <c r="U125" i="8"/>
  <c r="U109" i="8"/>
  <c r="V127" i="8"/>
  <c r="W133" i="8" s="1"/>
  <c r="X139" i="8" s="1"/>
  <c r="Y145" i="8" s="1"/>
  <c r="N337" i="8"/>
  <c r="T338" i="8"/>
  <c r="Y338" i="8"/>
  <c r="AG339" i="8"/>
  <c r="BC337" i="8"/>
  <c r="Y18" i="8"/>
  <c r="Y34" i="8"/>
  <c r="Z36" i="8"/>
  <c r="AA42" i="8" s="1"/>
  <c r="AB48" i="8" s="1"/>
  <c r="AC54" i="8" s="1"/>
  <c r="L338" i="8"/>
  <c r="R339" i="8"/>
  <c r="T339" i="8"/>
  <c r="Z339" i="8"/>
  <c r="AB337" i="8"/>
  <c r="AE338" i="8"/>
  <c r="AH339" i="8"/>
  <c r="AJ339" i="8"/>
  <c r="AP339" i="8"/>
  <c r="AR337" i="8"/>
  <c r="AX337" i="8"/>
  <c r="BC339" i="8"/>
  <c r="BF339" i="8"/>
  <c r="BH337" i="8"/>
  <c r="V67" i="8"/>
  <c r="W85" i="8"/>
  <c r="X91" i="8" s="1"/>
  <c r="Y97" i="8" s="1"/>
  <c r="Z103" i="8" s="1"/>
  <c r="W75" i="8"/>
  <c r="T177" i="8"/>
  <c r="U183" i="8" s="1"/>
  <c r="V189" i="8" s="1"/>
  <c r="W195" i="8" s="1"/>
  <c r="S159" i="8"/>
  <c r="T167" i="8"/>
  <c r="I337" i="8"/>
  <c r="F337" i="8"/>
  <c r="H339" i="8"/>
  <c r="H337" i="8"/>
  <c r="S337" i="8"/>
  <c r="Y337" i="8"/>
  <c r="AD339" i="8"/>
  <c r="AG337" i="8"/>
  <c r="AI338" i="8"/>
  <c r="AL337" i="8"/>
  <c r="AO338" i="8"/>
  <c r="AQ339" i="8"/>
  <c r="AT339" i="8"/>
  <c r="AW338" i="8"/>
  <c r="AY338" i="8"/>
  <c r="BB338" i="8"/>
  <c r="BG338" i="8"/>
  <c r="Y339" i="8"/>
  <c r="K338" i="8"/>
  <c r="AN338" i="8"/>
  <c r="AQ337" i="8"/>
  <c r="BG339" i="8"/>
  <c r="G339" i="8"/>
  <c r="H338" i="8"/>
  <c r="J337" i="8"/>
  <c r="E358" i="8"/>
  <c r="F364" i="8" s="1"/>
  <c r="G370" i="8" s="1"/>
  <c r="H376" i="8" s="1"/>
  <c r="D340" i="8"/>
  <c r="E348" i="8"/>
  <c r="O338" i="8"/>
  <c r="W339" i="8"/>
  <c r="AM338" i="8"/>
  <c r="AU339" i="8"/>
  <c r="AZ337" i="8"/>
  <c r="Q339" i="8"/>
  <c r="V338" i="8"/>
  <c r="AA339" i="8"/>
  <c r="BE338" i="8"/>
  <c r="J302" i="8"/>
  <c r="I294" i="8"/>
  <c r="J312" i="8"/>
  <c r="K318" i="8" s="1"/>
  <c r="L324" i="8" s="1"/>
  <c r="M330" i="8" s="1"/>
  <c r="F338" i="8"/>
  <c r="I338" i="8"/>
  <c r="P337" i="8"/>
  <c r="R338" i="8"/>
  <c r="AF339" i="8"/>
  <c r="AX339" i="8"/>
  <c r="BA339" i="8"/>
  <c r="BF337" i="8"/>
  <c r="F339" i="8"/>
  <c r="G337" i="8"/>
  <c r="U337" i="8"/>
  <c r="X339" i="8"/>
  <c r="AA337" i="8"/>
  <c r="AC338" i="8"/>
  <c r="AF337" i="8"/>
  <c r="AI337" i="8"/>
  <c r="BD339" i="8"/>
  <c r="K339" i="8"/>
  <c r="E339" i="8"/>
  <c r="P339" i="8"/>
  <c r="S338" i="8"/>
  <c r="V337" i="8"/>
  <c r="AA338" i="8"/>
  <c r="AD338" i="8"/>
  <c r="AF338" i="8"/>
  <c r="AI339" i="8"/>
  <c r="AL339" i="8"/>
  <c r="AT338" i="8"/>
  <c r="AY339" i="8"/>
  <c r="P203" i="8"/>
  <c r="Q211" i="8"/>
  <c r="Q221" i="8"/>
  <c r="R227" i="8" s="1"/>
  <c r="S233" i="8" s="1"/>
  <c r="T239" i="8" s="1"/>
  <c r="N338" i="8"/>
  <c r="M338" i="8"/>
  <c r="O339" i="8"/>
  <c r="R337" i="8"/>
  <c r="U338" i="8"/>
  <c r="W338" i="8"/>
  <c r="AC337" i="8"/>
  <c r="AE337" i="8"/>
  <c r="AH338" i="8"/>
  <c r="AK339" i="8"/>
  <c r="AM337" i="8"/>
  <c r="AP337" i="8"/>
  <c r="AU338" i="8"/>
  <c r="AX338" i="8"/>
  <c r="BA338" i="8"/>
  <c r="BF338" i="8"/>
  <c r="G338" i="8"/>
  <c r="AK337" i="8"/>
  <c r="I339" i="8"/>
  <c r="Q337" i="8"/>
  <c r="W337" i="8"/>
  <c r="AB339" i="8"/>
  <c r="AE339" i="8"/>
  <c r="AJ338" i="8"/>
  <c r="AO339" i="8"/>
  <c r="AR338" i="8"/>
  <c r="AU337" i="8"/>
  <c r="AW337" i="8"/>
  <c r="X337" i="8"/>
  <c r="AN337" i="8"/>
  <c r="AQ338" i="8"/>
  <c r="AV337" i="8"/>
  <c r="BB339" i="8"/>
  <c r="BD337" i="8"/>
  <c r="BG337" i="8"/>
  <c r="L339" i="8"/>
  <c r="Z338" i="8"/>
  <c r="AS339" i="8"/>
  <c r="BC338" i="8"/>
  <c r="P263" i="8"/>
  <c r="Q269" i="8" s="1"/>
  <c r="R275" i="8" s="1"/>
  <c r="S281" i="8" s="1"/>
  <c r="O261" i="8"/>
  <c r="O245" i="8"/>
  <c r="P267" i="8" l="1"/>
  <c r="Q273" i="8" s="1"/>
  <c r="R279" i="8" s="1"/>
  <c r="S285" i="8" s="1"/>
  <c r="P257" i="8"/>
  <c r="O249" i="8"/>
  <c r="V131" i="8"/>
  <c r="W137" i="8" s="1"/>
  <c r="X143" i="8" s="1"/>
  <c r="Y149" i="8" s="1"/>
  <c r="V121" i="8"/>
  <c r="U113" i="8"/>
  <c r="T155" i="8"/>
  <c r="T171" i="8"/>
  <c r="U173" i="8"/>
  <c r="V179" i="8" s="1"/>
  <c r="W185" i="8" s="1"/>
  <c r="X191" i="8" s="1"/>
  <c r="W63" i="8"/>
  <c r="W79" i="8"/>
  <c r="X81" i="8"/>
  <c r="Y87" i="8" s="1"/>
  <c r="Z93" i="8" s="1"/>
  <c r="AA99" i="8" s="1"/>
  <c r="Q215" i="8"/>
  <c r="R217" i="8"/>
  <c r="S223" i="8" s="1"/>
  <c r="T229" i="8" s="1"/>
  <c r="U235" i="8" s="1"/>
  <c r="Q199" i="8"/>
  <c r="F354" i="8"/>
  <c r="G360" i="8" s="1"/>
  <c r="H366" i="8" s="1"/>
  <c r="I372" i="8" s="1"/>
  <c r="E336" i="8"/>
  <c r="E352" i="8"/>
  <c r="K308" i="8"/>
  <c r="L314" i="8" s="1"/>
  <c r="M320" i="8" s="1"/>
  <c r="N326" i="8" s="1"/>
  <c r="J306" i="8"/>
  <c r="J290" i="8"/>
  <c r="Z40" i="8"/>
  <c r="AA46" i="8" s="1"/>
  <c r="AB52" i="8" s="1"/>
  <c r="AC58" i="8" s="1"/>
  <c r="Z30" i="8"/>
  <c r="Y22" i="8"/>
  <c r="F358" i="8" l="1"/>
  <c r="G364" i="8" s="1"/>
  <c r="H370" i="8" s="1"/>
  <c r="I376" i="8" s="1"/>
  <c r="E340" i="8"/>
  <c r="F348" i="8"/>
  <c r="J294" i="8"/>
  <c r="K312" i="8"/>
  <c r="L318" i="8" s="1"/>
  <c r="M324" i="8" s="1"/>
  <c r="N330" i="8" s="1"/>
  <c r="K302" i="8"/>
  <c r="X75" i="8"/>
  <c r="X85" i="8"/>
  <c r="Y91" i="8" s="1"/>
  <c r="Z97" i="8" s="1"/>
  <c r="AA103" i="8" s="1"/>
  <c r="W67" i="8"/>
  <c r="R221" i="8"/>
  <c r="S227" i="8" s="1"/>
  <c r="T233" i="8" s="1"/>
  <c r="U239" i="8" s="1"/>
  <c r="Q203" i="8"/>
  <c r="R211" i="8"/>
  <c r="W127" i="8"/>
  <c r="X133" i="8" s="1"/>
  <c r="Y139" i="8" s="1"/>
  <c r="Z145" i="8" s="1"/>
  <c r="V125" i="8"/>
  <c r="V109" i="8"/>
  <c r="Q263" i="8"/>
  <c r="R269" i="8" s="1"/>
  <c r="S275" i="8" s="1"/>
  <c r="T281" i="8" s="1"/>
  <c r="P261" i="8"/>
  <c r="P245" i="8"/>
  <c r="Z34" i="8"/>
  <c r="AA36" i="8"/>
  <c r="AB42" i="8" s="1"/>
  <c r="AC48" i="8" s="1"/>
  <c r="AD54" i="8" s="1"/>
  <c r="Z18" i="8"/>
  <c r="U177" i="8"/>
  <c r="V183" i="8" s="1"/>
  <c r="W189" i="8" s="1"/>
  <c r="X195" i="8" s="1"/>
  <c r="U167" i="8"/>
  <c r="T159" i="8"/>
  <c r="AA40" i="8" l="1"/>
  <c r="AB46" i="8" s="1"/>
  <c r="AC52" i="8" s="1"/>
  <c r="AD58" i="8" s="1"/>
  <c r="AA30" i="8"/>
  <c r="Z22" i="8"/>
  <c r="W131" i="8"/>
  <c r="X137" i="8" s="1"/>
  <c r="Y143" i="8" s="1"/>
  <c r="Z149" i="8" s="1"/>
  <c r="V113" i="8"/>
  <c r="W121" i="8"/>
  <c r="L308" i="8"/>
  <c r="M314" i="8" s="1"/>
  <c r="N320" i="8" s="1"/>
  <c r="O326" i="8" s="1"/>
  <c r="K290" i="8"/>
  <c r="K306" i="8"/>
  <c r="G354" i="8"/>
  <c r="H360" i="8" s="1"/>
  <c r="I366" i="8" s="1"/>
  <c r="J372" i="8" s="1"/>
  <c r="F336" i="8"/>
  <c r="F352" i="8"/>
  <c r="Q267" i="8"/>
  <c r="R273" i="8" s="1"/>
  <c r="S279" i="8" s="1"/>
  <c r="T285" i="8" s="1"/>
  <c r="Q257" i="8"/>
  <c r="P249" i="8"/>
  <c r="V173" i="8"/>
  <c r="W179" i="8" s="1"/>
  <c r="X185" i="8" s="1"/>
  <c r="Y191" i="8" s="1"/>
  <c r="U171" i="8"/>
  <c r="U155" i="8"/>
  <c r="R199" i="8"/>
  <c r="R215" i="8"/>
  <c r="S217" i="8"/>
  <c r="T223" i="8" s="1"/>
  <c r="U229" i="8" s="1"/>
  <c r="V235" i="8" s="1"/>
  <c r="X63" i="8"/>
  <c r="X79" i="8"/>
  <c r="Y81" i="8"/>
  <c r="Z87" i="8" s="1"/>
  <c r="AA93" i="8" s="1"/>
  <c r="AB99" i="8" s="1"/>
  <c r="Y75" i="8" l="1"/>
  <c r="Y85" i="8"/>
  <c r="Z91" i="8" s="1"/>
  <c r="AA97" i="8" s="1"/>
  <c r="AB103" i="8" s="1"/>
  <c r="X67" i="8"/>
  <c r="V177" i="8"/>
  <c r="W183" i="8" s="1"/>
  <c r="X189" i="8" s="1"/>
  <c r="Y195" i="8" s="1"/>
  <c r="U159" i="8"/>
  <c r="V167" i="8"/>
  <c r="L312" i="8"/>
  <c r="M318" i="8" s="1"/>
  <c r="N324" i="8" s="1"/>
  <c r="O330" i="8" s="1"/>
  <c r="K294" i="8"/>
  <c r="L302" i="8"/>
  <c r="W125" i="8"/>
  <c r="X127" i="8"/>
  <c r="Y133" i="8" s="1"/>
  <c r="Z139" i="8" s="1"/>
  <c r="AA145" i="8" s="1"/>
  <c r="W109" i="8"/>
  <c r="G358" i="8"/>
  <c r="H364" i="8" s="1"/>
  <c r="I370" i="8" s="1"/>
  <c r="J376" i="8" s="1"/>
  <c r="F340" i="8"/>
  <c r="G348" i="8"/>
  <c r="AB36" i="8"/>
  <c r="AC42" i="8" s="1"/>
  <c r="AD48" i="8" s="1"/>
  <c r="AE54" i="8" s="1"/>
  <c r="AA34" i="8"/>
  <c r="AA18" i="8"/>
  <c r="R203" i="8"/>
  <c r="S211" i="8"/>
  <c r="S221" i="8"/>
  <c r="T227" i="8" s="1"/>
  <c r="U233" i="8" s="1"/>
  <c r="V239" i="8" s="1"/>
  <c r="Q261" i="8"/>
  <c r="R263" i="8"/>
  <c r="S269" i="8" s="1"/>
  <c r="T275" i="8" s="1"/>
  <c r="U281" i="8" s="1"/>
  <c r="Q245" i="8"/>
  <c r="AB40" i="8" l="1"/>
  <c r="AC46" i="8" s="1"/>
  <c r="AD52" i="8" s="1"/>
  <c r="AE58" i="8" s="1"/>
  <c r="AB30" i="8"/>
  <c r="AA22" i="8"/>
  <c r="G336" i="8"/>
  <c r="H354" i="8"/>
  <c r="I360" i="8" s="1"/>
  <c r="J366" i="8" s="1"/>
  <c r="K372" i="8" s="1"/>
  <c r="G352" i="8"/>
  <c r="L306" i="8"/>
  <c r="M308" i="8"/>
  <c r="N314" i="8" s="1"/>
  <c r="O320" i="8" s="1"/>
  <c r="P326" i="8" s="1"/>
  <c r="L290" i="8"/>
  <c r="R267" i="8"/>
  <c r="S273" i="8" s="1"/>
  <c r="T279" i="8" s="1"/>
  <c r="U285" i="8" s="1"/>
  <c r="Q249" i="8"/>
  <c r="R257" i="8"/>
  <c r="S199" i="8"/>
  <c r="T217" i="8"/>
  <c r="U223" i="8" s="1"/>
  <c r="V229" i="8" s="1"/>
  <c r="W235" i="8" s="1"/>
  <c r="S215" i="8"/>
  <c r="V171" i="8"/>
  <c r="W173" i="8"/>
  <c r="X179" i="8" s="1"/>
  <c r="Y185" i="8" s="1"/>
  <c r="Z191" i="8" s="1"/>
  <c r="V155" i="8"/>
  <c r="W113" i="8"/>
  <c r="X121" i="8"/>
  <c r="X131" i="8"/>
  <c r="Y137" i="8" s="1"/>
  <c r="Z143" i="8" s="1"/>
  <c r="AA149" i="8" s="1"/>
  <c r="Z81" i="8"/>
  <c r="AA87" i="8" s="1"/>
  <c r="AB93" i="8" s="1"/>
  <c r="AC99" i="8" s="1"/>
  <c r="Y79" i="8"/>
  <c r="Y63" i="8"/>
  <c r="M312" i="8" l="1"/>
  <c r="N318" i="8" s="1"/>
  <c r="O324" i="8" s="1"/>
  <c r="P330" i="8" s="1"/>
  <c r="L294" i="8"/>
  <c r="M302" i="8"/>
  <c r="X125" i="8"/>
  <c r="Y127" i="8"/>
  <c r="Z133" i="8" s="1"/>
  <c r="AA139" i="8" s="1"/>
  <c r="AB145" i="8" s="1"/>
  <c r="X109" i="8"/>
  <c r="H358" i="8"/>
  <c r="I364" i="8" s="1"/>
  <c r="J370" i="8" s="1"/>
  <c r="K376" i="8" s="1"/>
  <c r="H348" i="8"/>
  <c r="G340" i="8"/>
  <c r="V159" i="8"/>
  <c r="W167" i="8"/>
  <c r="W177" i="8"/>
  <c r="X183" i="8" s="1"/>
  <c r="Y189" i="8" s="1"/>
  <c r="Z195" i="8" s="1"/>
  <c r="S263" i="8"/>
  <c r="T269" i="8" s="1"/>
  <c r="U275" i="8" s="1"/>
  <c r="V281" i="8" s="1"/>
  <c r="R245" i="8"/>
  <c r="R261" i="8"/>
  <c r="AB34" i="8"/>
  <c r="AC36" i="8"/>
  <c r="AD42" i="8" s="1"/>
  <c r="AE48" i="8" s="1"/>
  <c r="AF54" i="8" s="1"/>
  <c r="AB18" i="8"/>
  <c r="Y67" i="8"/>
  <c r="Z75" i="8"/>
  <c r="Z85" i="8"/>
  <c r="AA91" i="8" s="1"/>
  <c r="AB97" i="8" s="1"/>
  <c r="AC103" i="8" s="1"/>
  <c r="T211" i="8"/>
  <c r="S203" i="8"/>
  <c r="T221" i="8"/>
  <c r="U227" i="8" s="1"/>
  <c r="V233" i="8" s="1"/>
  <c r="W239" i="8" s="1"/>
  <c r="J402" i="8" l="1"/>
  <c r="K408" i="8" s="1"/>
  <c r="L414" i="8" s="1"/>
  <c r="M420" i="8" s="1"/>
  <c r="Z79" i="8"/>
  <c r="Z63" i="8"/>
  <c r="AA81" i="8"/>
  <c r="AB87" i="8" s="1"/>
  <c r="AC93" i="8" s="1"/>
  <c r="AD99" i="8" s="1"/>
  <c r="AC40" i="8"/>
  <c r="AD46" i="8" s="1"/>
  <c r="AE52" i="8" s="1"/>
  <c r="AF58" i="8" s="1"/>
  <c r="AC30" i="8"/>
  <c r="AB22" i="8"/>
  <c r="W171" i="8"/>
  <c r="X173" i="8"/>
  <c r="Y179" i="8" s="1"/>
  <c r="Z185" i="8" s="1"/>
  <c r="AA191" i="8" s="1"/>
  <c r="W155" i="8"/>
  <c r="H352" i="8"/>
  <c r="H336" i="8"/>
  <c r="I354" i="8"/>
  <c r="J360" i="8" s="1"/>
  <c r="K366" i="8" s="1"/>
  <c r="L372" i="8" s="1"/>
  <c r="X113" i="8"/>
  <c r="Y121" i="8"/>
  <c r="Y131" i="8"/>
  <c r="Z137" i="8" s="1"/>
  <c r="AA143" i="8" s="1"/>
  <c r="AB149" i="8" s="1"/>
  <c r="S267" i="8"/>
  <c r="T273" i="8" s="1"/>
  <c r="U279" i="8" s="1"/>
  <c r="V285" i="8" s="1"/>
  <c r="S257" i="8"/>
  <c r="R249" i="8"/>
  <c r="U217" i="8"/>
  <c r="V223" i="8" s="1"/>
  <c r="W229" i="8" s="1"/>
  <c r="X235" i="8" s="1"/>
  <c r="T215" i="8"/>
  <c r="T199" i="8"/>
  <c r="M290" i="8"/>
  <c r="N308" i="8"/>
  <c r="O314" i="8" s="1"/>
  <c r="P320" i="8" s="1"/>
  <c r="Q326" i="8" s="1"/>
  <c r="M306" i="8"/>
  <c r="BI403" i="8" l="1"/>
  <c r="BG401" i="8"/>
  <c r="BH407" i="8" s="1"/>
  <c r="BI413" i="8" s="1"/>
  <c r="BF402" i="8"/>
  <c r="BG408" i="8" s="1"/>
  <c r="BH414" i="8" s="1"/>
  <c r="BI420" i="8" s="1"/>
  <c r="BE401" i="8"/>
  <c r="BF407" i="8" s="1"/>
  <c r="BG413" i="8" s="1"/>
  <c r="BH419" i="8" s="1"/>
  <c r="BC403" i="8"/>
  <c r="BD409" i="8" s="1"/>
  <c r="BE415" i="8" s="1"/>
  <c r="BF421" i="8" s="1"/>
  <c r="BB403" i="8"/>
  <c r="BC409" i="8" s="1"/>
  <c r="BD415" i="8" s="1"/>
  <c r="BE421" i="8" s="1"/>
  <c r="BA402" i="8"/>
  <c r="BB408" i="8" s="1"/>
  <c r="BC414" i="8" s="1"/>
  <c r="BD420" i="8" s="1"/>
  <c r="AY403" i="8"/>
  <c r="AZ409" i="8" s="1"/>
  <c r="BA415" i="8" s="1"/>
  <c r="BB421" i="8" s="1"/>
  <c r="AX402" i="8"/>
  <c r="AY408" i="8" s="1"/>
  <c r="AZ414" i="8" s="1"/>
  <c r="BA420" i="8" s="1"/>
  <c r="AW402" i="8"/>
  <c r="AX408" i="8" s="1"/>
  <c r="AY414" i="8" s="1"/>
  <c r="AZ420" i="8" s="1"/>
  <c r="AU403" i="8"/>
  <c r="AV409" i="8" s="1"/>
  <c r="AW415" i="8" s="1"/>
  <c r="AX421" i="8" s="1"/>
  <c r="AT402" i="8"/>
  <c r="AU408" i="8" s="1"/>
  <c r="AV414" i="8" s="1"/>
  <c r="AW420" i="8" s="1"/>
  <c r="AS403" i="8"/>
  <c r="AT409" i="8" s="1"/>
  <c r="AU415" i="8" s="1"/>
  <c r="AV421" i="8" s="1"/>
  <c r="AQ401" i="8"/>
  <c r="AR407" i="8" s="1"/>
  <c r="AS413" i="8" s="1"/>
  <c r="AT419" i="8" s="1"/>
  <c r="AP401" i="8"/>
  <c r="AQ407" i="8" s="1"/>
  <c r="AR413" i="8" s="1"/>
  <c r="AS419" i="8" s="1"/>
  <c r="AO403" i="8"/>
  <c r="AP409" i="8" s="1"/>
  <c r="AQ415" i="8" s="1"/>
  <c r="AR421" i="8" s="1"/>
  <c r="AM403" i="8"/>
  <c r="AN409" i="8" s="1"/>
  <c r="AO415" i="8" s="1"/>
  <c r="AP421" i="8" s="1"/>
  <c r="AL401" i="8"/>
  <c r="AM407" i="8" s="1"/>
  <c r="AN413" i="8" s="1"/>
  <c r="AO419" i="8" s="1"/>
  <c r="AK401" i="8"/>
  <c r="AL407" i="8" s="1"/>
  <c r="AM413" i="8" s="1"/>
  <c r="AN419" i="8" s="1"/>
  <c r="AI401" i="8"/>
  <c r="AJ407" i="8" s="1"/>
  <c r="AK413" i="8" s="1"/>
  <c r="AL419" i="8" s="1"/>
  <c r="AH401" i="8"/>
  <c r="AI407" i="8" s="1"/>
  <c r="AJ413" i="8" s="1"/>
  <c r="AK419" i="8" s="1"/>
  <c r="AG402" i="8"/>
  <c r="AH408" i="8" s="1"/>
  <c r="AI414" i="8" s="1"/>
  <c r="AJ420" i="8" s="1"/>
  <c r="AE403" i="8"/>
  <c r="AF409" i="8" s="1"/>
  <c r="AG415" i="8" s="1"/>
  <c r="AH421" i="8" s="1"/>
  <c r="AD402" i="8"/>
  <c r="AE408" i="8" s="1"/>
  <c r="AF414" i="8" s="1"/>
  <c r="AG420" i="8" s="1"/>
  <c r="AC403" i="8"/>
  <c r="AD409" i="8" s="1"/>
  <c r="AE415" i="8" s="1"/>
  <c r="AF421" i="8" s="1"/>
  <c r="AA403" i="8"/>
  <c r="AB409" i="8" s="1"/>
  <c r="AC415" i="8" s="1"/>
  <c r="AD421" i="8" s="1"/>
  <c r="Z402" i="8"/>
  <c r="AA408" i="8" s="1"/>
  <c r="AB414" i="8" s="1"/>
  <c r="AC420" i="8" s="1"/>
  <c r="Y402" i="8"/>
  <c r="Z408" i="8" s="1"/>
  <c r="AA414" i="8" s="1"/>
  <c r="AB420" i="8" s="1"/>
  <c r="W402" i="8"/>
  <c r="X408" i="8" s="1"/>
  <c r="Y414" i="8" s="1"/>
  <c r="Z420" i="8" s="1"/>
  <c r="V403" i="8"/>
  <c r="W409" i="8" s="1"/>
  <c r="X415" i="8" s="1"/>
  <c r="Y421" i="8" s="1"/>
  <c r="U403" i="8"/>
  <c r="V409" i="8" s="1"/>
  <c r="W415" i="8" s="1"/>
  <c r="X421" i="8" s="1"/>
  <c r="S403" i="8"/>
  <c r="T409" i="8" s="1"/>
  <c r="U415" i="8" s="1"/>
  <c r="V421" i="8" s="1"/>
  <c r="R401" i="8"/>
  <c r="S407" i="8" s="1"/>
  <c r="T413" i="8" s="1"/>
  <c r="U419" i="8" s="1"/>
  <c r="Q403" i="8"/>
  <c r="R409" i="8" s="1"/>
  <c r="S415" i="8" s="1"/>
  <c r="T421" i="8" s="1"/>
  <c r="P402" i="8"/>
  <c r="Q408" i="8" s="1"/>
  <c r="R414" i="8" s="1"/>
  <c r="S420" i="8" s="1"/>
  <c r="I401" i="8"/>
  <c r="J407" i="8" s="1"/>
  <c r="K413" i="8" s="1"/>
  <c r="L419" i="8" s="1"/>
  <c r="N401" i="8"/>
  <c r="O407" i="8" s="1"/>
  <c r="P413" i="8" s="1"/>
  <c r="Q419" i="8" s="1"/>
  <c r="F403" i="8"/>
  <c r="G409" i="8" s="1"/>
  <c r="H415" i="8" s="1"/>
  <c r="I421" i="8" s="1"/>
  <c r="O401" i="8"/>
  <c r="P407" i="8" s="1"/>
  <c r="Q413" i="8" s="1"/>
  <c r="R419" i="8" s="1"/>
  <c r="E403" i="8"/>
  <c r="F409" i="8" s="1"/>
  <c r="G415" i="8" s="1"/>
  <c r="H421" i="8" s="1"/>
  <c r="D385" i="8"/>
  <c r="J401" i="8"/>
  <c r="K407" i="8" s="1"/>
  <c r="L413" i="8" s="1"/>
  <c r="M419" i="8" s="1"/>
  <c r="O403" i="8"/>
  <c r="P409" i="8" s="1"/>
  <c r="Q415" i="8" s="1"/>
  <c r="R421" i="8" s="1"/>
  <c r="U221" i="8"/>
  <c r="V227" i="8" s="1"/>
  <c r="W233" i="8" s="1"/>
  <c r="X239" i="8" s="1"/>
  <c r="T203" i="8"/>
  <c r="U211" i="8"/>
  <c r="T263" i="8"/>
  <c r="U269" i="8" s="1"/>
  <c r="V275" i="8" s="1"/>
  <c r="W281" i="8" s="1"/>
  <c r="S261" i="8"/>
  <c r="S245" i="8"/>
  <c r="Y125" i="8"/>
  <c r="Y109" i="8"/>
  <c r="Z127" i="8"/>
  <c r="AA133" i="8" s="1"/>
  <c r="AB139" i="8" s="1"/>
  <c r="AC145" i="8" s="1"/>
  <c r="BH401" i="8"/>
  <c r="BI407" i="8" s="1"/>
  <c r="BG402" i="8"/>
  <c r="BH408" i="8" s="1"/>
  <c r="BI414" i="8" s="1"/>
  <c r="BF401" i="8"/>
  <c r="BG407" i="8" s="1"/>
  <c r="BH413" i="8" s="1"/>
  <c r="BI419" i="8" s="1"/>
  <c r="BD403" i="8"/>
  <c r="BE409" i="8" s="1"/>
  <c r="BF415" i="8" s="1"/>
  <c r="BG421" i="8" s="1"/>
  <c r="BC402" i="8"/>
  <c r="BD408" i="8" s="1"/>
  <c r="BE414" i="8" s="1"/>
  <c r="BF420" i="8" s="1"/>
  <c r="BB402" i="8"/>
  <c r="BC408" i="8" s="1"/>
  <c r="BD414" i="8" s="1"/>
  <c r="BE420" i="8" s="1"/>
  <c r="AZ401" i="8"/>
  <c r="BA407" i="8" s="1"/>
  <c r="BB413" i="8" s="1"/>
  <c r="BC419" i="8" s="1"/>
  <c r="AY401" i="8"/>
  <c r="AZ407" i="8" s="1"/>
  <c r="BA413" i="8" s="1"/>
  <c r="BB419" i="8" s="1"/>
  <c r="AX401" i="8"/>
  <c r="AY407" i="8" s="1"/>
  <c r="AZ413" i="8" s="1"/>
  <c r="BA419" i="8" s="1"/>
  <c r="AV402" i="8"/>
  <c r="AW408" i="8" s="1"/>
  <c r="AX414" i="8" s="1"/>
  <c r="AY420" i="8" s="1"/>
  <c r="AU401" i="8"/>
  <c r="AV407" i="8" s="1"/>
  <c r="AW413" i="8" s="1"/>
  <c r="AX419" i="8" s="1"/>
  <c r="AT401" i="8"/>
  <c r="AU407" i="8" s="1"/>
  <c r="AV413" i="8" s="1"/>
  <c r="AW419" i="8" s="1"/>
  <c r="AR403" i="8"/>
  <c r="AS409" i="8" s="1"/>
  <c r="AT415" i="8" s="1"/>
  <c r="AU421" i="8" s="1"/>
  <c r="AQ403" i="8"/>
  <c r="AR409" i="8" s="1"/>
  <c r="AS415" i="8" s="1"/>
  <c r="AT421" i="8" s="1"/>
  <c r="AP403" i="8"/>
  <c r="AQ409" i="8" s="1"/>
  <c r="AR415" i="8" s="1"/>
  <c r="AS421" i="8" s="1"/>
  <c r="AN403" i="8"/>
  <c r="AO409" i="8" s="1"/>
  <c r="AP415" i="8" s="1"/>
  <c r="AQ421" i="8" s="1"/>
  <c r="AM401" i="8"/>
  <c r="AN407" i="8" s="1"/>
  <c r="AO413" i="8" s="1"/>
  <c r="AP419" i="8" s="1"/>
  <c r="AL403" i="8"/>
  <c r="AM409" i="8" s="1"/>
  <c r="AN415" i="8" s="1"/>
  <c r="AO421" i="8" s="1"/>
  <c r="AJ403" i="8"/>
  <c r="AK409" i="8" s="1"/>
  <c r="AL415" i="8" s="1"/>
  <c r="AM421" i="8" s="1"/>
  <c r="AI403" i="8"/>
  <c r="AJ409" i="8" s="1"/>
  <c r="AK415" i="8" s="1"/>
  <c r="AL421" i="8" s="1"/>
  <c r="AH403" i="8"/>
  <c r="AI409" i="8" s="1"/>
  <c r="AJ415" i="8" s="1"/>
  <c r="AK421" i="8" s="1"/>
  <c r="AF402" i="8"/>
  <c r="AG408" i="8" s="1"/>
  <c r="AH414" i="8" s="1"/>
  <c r="AI420" i="8" s="1"/>
  <c r="AE401" i="8"/>
  <c r="AF407" i="8" s="1"/>
  <c r="AG413" i="8" s="1"/>
  <c r="AH419" i="8" s="1"/>
  <c r="AD401" i="8"/>
  <c r="AE407" i="8" s="1"/>
  <c r="AF413" i="8" s="1"/>
  <c r="AG419" i="8" s="1"/>
  <c r="AB403" i="8"/>
  <c r="AC409" i="8" s="1"/>
  <c r="AD415" i="8" s="1"/>
  <c r="AE421" i="8" s="1"/>
  <c r="AA402" i="8"/>
  <c r="AB408" i="8" s="1"/>
  <c r="AC414" i="8" s="1"/>
  <c r="AD420" i="8" s="1"/>
  <c r="Z401" i="8"/>
  <c r="AA407" i="8" s="1"/>
  <c r="AB413" i="8" s="1"/>
  <c r="AC419" i="8" s="1"/>
  <c r="X401" i="8"/>
  <c r="Y407" i="8" s="1"/>
  <c r="Z413" i="8" s="1"/>
  <c r="AA419" i="8" s="1"/>
  <c r="W401" i="8"/>
  <c r="X407" i="8" s="1"/>
  <c r="Y413" i="8" s="1"/>
  <c r="Z419" i="8" s="1"/>
  <c r="V402" i="8"/>
  <c r="W408" i="8" s="1"/>
  <c r="X414" i="8" s="1"/>
  <c r="Y420" i="8" s="1"/>
  <c r="T402" i="8"/>
  <c r="U408" i="8" s="1"/>
  <c r="V414" i="8" s="1"/>
  <c r="W420" i="8" s="1"/>
  <c r="S402" i="8"/>
  <c r="T408" i="8" s="1"/>
  <c r="U414" i="8" s="1"/>
  <c r="V420" i="8" s="1"/>
  <c r="R403" i="8"/>
  <c r="S409" i="8" s="1"/>
  <c r="T415" i="8" s="1"/>
  <c r="U421" i="8" s="1"/>
  <c r="P401" i="8"/>
  <c r="Q407" i="8" s="1"/>
  <c r="R413" i="8" s="1"/>
  <c r="S419" i="8" s="1"/>
  <c r="M403" i="8"/>
  <c r="N409" i="8" s="1"/>
  <c r="O415" i="8" s="1"/>
  <c r="P421" i="8" s="1"/>
  <c r="F401" i="8"/>
  <c r="G407" i="8" s="1"/>
  <c r="H413" i="8" s="1"/>
  <c r="I419" i="8" s="1"/>
  <c r="M402" i="8"/>
  <c r="N408" i="8" s="1"/>
  <c r="O414" i="8" s="1"/>
  <c r="P420" i="8" s="1"/>
  <c r="F402" i="8"/>
  <c r="G408" i="8" s="1"/>
  <c r="H414" i="8" s="1"/>
  <c r="I420" i="8" s="1"/>
  <c r="N403" i="8"/>
  <c r="O409" i="8" s="1"/>
  <c r="P415" i="8" s="1"/>
  <c r="Q421" i="8" s="1"/>
  <c r="G401" i="8"/>
  <c r="H407" i="8" s="1"/>
  <c r="I413" i="8" s="1"/>
  <c r="J419" i="8" s="1"/>
  <c r="N402" i="8"/>
  <c r="O408" i="8" s="1"/>
  <c r="P414" i="8" s="1"/>
  <c r="Q420" i="8" s="1"/>
  <c r="G402" i="8"/>
  <c r="H408" i="8" s="1"/>
  <c r="I414" i="8" s="1"/>
  <c r="J420" i="8" s="1"/>
  <c r="N312" i="8"/>
  <c r="O318" i="8" s="1"/>
  <c r="P324" i="8" s="1"/>
  <c r="Q330" i="8" s="1"/>
  <c r="N302" i="8"/>
  <c r="M294" i="8"/>
  <c r="H340" i="8"/>
  <c r="I348" i="8"/>
  <c r="I358" i="8"/>
  <c r="J364" i="8" s="1"/>
  <c r="K370" i="8" s="1"/>
  <c r="L376" i="8" s="1"/>
  <c r="X177" i="8"/>
  <c r="Y183" i="8" s="1"/>
  <c r="Z189" i="8" s="1"/>
  <c r="AA195" i="8" s="1"/>
  <c r="W159" i="8"/>
  <c r="X167" i="8"/>
  <c r="BI402" i="8"/>
  <c r="BH403" i="8"/>
  <c r="BI409" i="8" s="1"/>
  <c r="BG403" i="8"/>
  <c r="BH409" i="8" s="1"/>
  <c r="BI415" i="8" s="1"/>
  <c r="BE402" i="8"/>
  <c r="BF408" i="8" s="1"/>
  <c r="BG414" i="8" s="1"/>
  <c r="BH420" i="8" s="1"/>
  <c r="BD402" i="8"/>
  <c r="BE408" i="8" s="1"/>
  <c r="BF414" i="8" s="1"/>
  <c r="BG420" i="8" s="1"/>
  <c r="BC401" i="8"/>
  <c r="BD407" i="8" s="1"/>
  <c r="BE413" i="8" s="1"/>
  <c r="BF419" i="8" s="1"/>
  <c r="BA403" i="8"/>
  <c r="BB409" i="8" s="1"/>
  <c r="BC415" i="8" s="1"/>
  <c r="BD421" i="8" s="1"/>
  <c r="AZ403" i="8"/>
  <c r="BA409" i="8" s="1"/>
  <c r="BB415" i="8" s="1"/>
  <c r="BC421" i="8" s="1"/>
  <c r="AY402" i="8"/>
  <c r="AZ408" i="8" s="1"/>
  <c r="BA414" i="8" s="1"/>
  <c r="BB420" i="8" s="1"/>
  <c r="AW401" i="8"/>
  <c r="AX407" i="8" s="1"/>
  <c r="AY413" i="8" s="1"/>
  <c r="AZ419" i="8" s="1"/>
  <c r="AV401" i="8"/>
  <c r="AW407" i="8" s="1"/>
  <c r="AX413" i="8" s="1"/>
  <c r="AY419" i="8" s="1"/>
  <c r="AU402" i="8"/>
  <c r="AV408" i="8" s="1"/>
  <c r="AW414" i="8" s="1"/>
  <c r="AX420" i="8" s="1"/>
  <c r="AS401" i="8"/>
  <c r="AT407" i="8" s="1"/>
  <c r="AU413" i="8" s="1"/>
  <c r="AV419" i="8" s="1"/>
  <c r="AR402" i="8"/>
  <c r="AS408" i="8" s="1"/>
  <c r="AT414" i="8" s="1"/>
  <c r="AU420" i="8" s="1"/>
  <c r="AQ402" i="8"/>
  <c r="AR408" i="8" s="1"/>
  <c r="AS414" i="8" s="1"/>
  <c r="AT420" i="8" s="1"/>
  <c r="AO402" i="8"/>
  <c r="AP408" i="8" s="1"/>
  <c r="AQ414" i="8" s="1"/>
  <c r="AR420" i="8" s="1"/>
  <c r="AN402" i="8"/>
  <c r="AO408" i="8" s="1"/>
  <c r="AP414" i="8" s="1"/>
  <c r="AQ420" i="8" s="1"/>
  <c r="AM402" i="8"/>
  <c r="AN408" i="8" s="1"/>
  <c r="AO414" i="8" s="1"/>
  <c r="AP420" i="8" s="1"/>
  <c r="AK402" i="8"/>
  <c r="AL408" i="8" s="1"/>
  <c r="AM414" i="8" s="1"/>
  <c r="AN420" i="8" s="1"/>
  <c r="AJ402" i="8"/>
  <c r="AK408" i="8" s="1"/>
  <c r="AL414" i="8" s="1"/>
  <c r="AM420" i="8" s="1"/>
  <c r="AI402" i="8"/>
  <c r="AJ408" i="8" s="1"/>
  <c r="AK414" i="8" s="1"/>
  <c r="AL420" i="8" s="1"/>
  <c r="AG403" i="8"/>
  <c r="AH409" i="8" s="1"/>
  <c r="AI415" i="8" s="1"/>
  <c r="AJ421" i="8" s="1"/>
  <c r="AF401" i="8"/>
  <c r="AG407" i="8" s="1"/>
  <c r="AH413" i="8" s="1"/>
  <c r="AI419" i="8" s="1"/>
  <c r="AE402" i="8"/>
  <c r="AF408" i="8" s="1"/>
  <c r="AG414" i="8" s="1"/>
  <c r="AH420" i="8" s="1"/>
  <c r="AC402" i="8"/>
  <c r="AD408" i="8" s="1"/>
  <c r="AE414" i="8" s="1"/>
  <c r="AF420" i="8" s="1"/>
  <c r="AB402" i="8"/>
  <c r="AC408" i="8" s="1"/>
  <c r="AD414" i="8" s="1"/>
  <c r="AE420" i="8" s="1"/>
  <c r="AA401" i="8"/>
  <c r="AB407" i="8" s="1"/>
  <c r="AC413" i="8" s="1"/>
  <c r="AD419" i="8" s="1"/>
  <c r="Y403" i="8"/>
  <c r="Z409" i="8" s="1"/>
  <c r="AA415" i="8" s="1"/>
  <c r="AB421" i="8" s="1"/>
  <c r="X403" i="8"/>
  <c r="Y409" i="8" s="1"/>
  <c r="Z415" i="8" s="1"/>
  <c r="AA421" i="8" s="1"/>
  <c r="W403" i="8"/>
  <c r="X409" i="8" s="1"/>
  <c r="Y415" i="8" s="1"/>
  <c r="Z421" i="8" s="1"/>
  <c r="U401" i="8"/>
  <c r="V407" i="8" s="1"/>
  <c r="W413" i="8" s="1"/>
  <c r="X419" i="8" s="1"/>
  <c r="T401" i="8"/>
  <c r="U407" i="8" s="1"/>
  <c r="V413" i="8" s="1"/>
  <c r="W419" i="8" s="1"/>
  <c r="S401" i="8"/>
  <c r="T407" i="8" s="1"/>
  <c r="U413" i="8" s="1"/>
  <c r="V419" i="8" s="1"/>
  <c r="Q402" i="8"/>
  <c r="R408" i="8" s="1"/>
  <c r="S414" i="8" s="1"/>
  <c r="T420" i="8" s="1"/>
  <c r="P403" i="8"/>
  <c r="Q409" i="8" s="1"/>
  <c r="R415" i="8" s="1"/>
  <c r="S421" i="8" s="1"/>
  <c r="L401" i="8"/>
  <c r="M407" i="8" s="1"/>
  <c r="N413" i="8" s="1"/>
  <c r="O419" i="8" s="1"/>
  <c r="I402" i="8"/>
  <c r="J408" i="8" s="1"/>
  <c r="K414" i="8" s="1"/>
  <c r="L420" i="8" s="1"/>
  <c r="L403" i="8"/>
  <c r="M409" i="8" s="1"/>
  <c r="N415" i="8" s="1"/>
  <c r="O421" i="8" s="1"/>
  <c r="G403" i="8"/>
  <c r="H409" i="8" s="1"/>
  <c r="I415" i="8" s="1"/>
  <c r="J421" i="8" s="1"/>
  <c r="M401" i="8"/>
  <c r="N407" i="8" s="1"/>
  <c r="O413" i="8" s="1"/>
  <c r="P419" i="8" s="1"/>
  <c r="H401" i="8"/>
  <c r="I407" i="8" s="1"/>
  <c r="J413" i="8" s="1"/>
  <c r="K419" i="8" s="1"/>
  <c r="L402" i="8"/>
  <c r="M408" i="8" s="1"/>
  <c r="N414" i="8" s="1"/>
  <c r="O420" i="8" s="1"/>
  <c r="I403" i="8"/>
  <c r="J409" i="8" s="1"/>
  <c r="K415" i="8" s="1"/>
  <c r="L421" i="8" s="1"/>
  <c r="AC34" i="8"/>
  <c r="AD36" i="8"/>
  <c r="AE42" i="8" s="1"/>
  <c r="AF48" i="8" s="1"/>
  <c r="AG54" i="8" s="1"/>
  <c r="AC18" i="8"/>
  <c r="AA75" i="8"/>
  <c r="Z67" i="8"/>
  <c r="AA85" i="8"/>
  <c r="AB91" i="8" s="1"/>
  <c r="AC97" i="8" s="1"/>
  <c r="AD103" i="8" s="1"/>
  <c r="BI401" i="8"/>
  <c r="BH402" i="8"/>
  <c r="BI408" i="8" s="1"/>
  <c r="BF403" i="8"/>
  <c r="BG409" i="8" s="1"/>
  <c r="BH415" i="8" s="1"/>
  <c r="BI421" i="8" s="1"/>
  <c r="BE403" i="8"/>
  <c r="BF409" i="8" s="1"/>
  <c r="BG415" i="8" s="1"/>
  <c r="BH421" i="8" s="1"/>
  <c r="BD401" i="8"/>
  <c r="BE407" i="8" s="1"/>
  <c r="BF413" i="8" s="1"/>
  <c r="BG419" i="8" s="1"/>
  <c r="BB401" i="8"/>
  <c r="BC407" i="8" s="1"/>
  <c r="BD413" i="8" s="1"/>
  <c r="BE419" i="8" s="1"/>
  <c r="BA401" i="8"/>
  <c r="BB407" i="8" s="1"/>
  <c r="BC413" i="8" s="1"/>
  <c r="BD419" i="8" s="1"/>
  <c r="AZ402" i="8"/>
  <c r="BA408" i="8" s="1"/>
  <c r="BB414" i="8" s="1"/>
  <c r="BC420" i="8" s="1"/>
  <c r="AX403" i="8"/>
  <c r="AY409" i="8" s="1"/>
  <c r="AZ415" i="8" s="1"/>
  <c r="BA421" i="8" s="1"/>
  <c r="AW403" i="8"/>
  <c r="AX409" i="8" s="1"/>
  <c r="AY415" i="8" s="1"/>
  <c r="AZ421" i="8" s="1"/>
  <c r="AV403" i="8"/>
  <c r="AW409" i="8" s="1"/>
  <c r="AX415" i="8" s="1"/>
  <c r="AY421" i="8" s="1"/>
  <c r="AT403" i="8"/>
  <c r="AU409" i="8" s="1"/>
  <c r="AV415" i="8" s="1"/>
  <c r="AW421" i="8" s="1"/>
  <c r="AS402" i="8"/>
  <c r="AT408" i="8" s="1"/>
  <c r="AU414" i="8" s="1"/>
  <c r="AV420" i="8" s="1"/>
  <c r="AR401" i="8"/>
  <c r="AS407" i="8" s="1"/>
  <c r="AT413" i="8" s="1"/>
  <c r="AU419" i="8" s="1"/>
  <c r="AP402" i="8"/>
  <c r="AQ408" i="8" s="1"/>
  <c r="AR414" i="8" s="1"/>
  <c r="AS420" i="8" s="1"/>
  <c r="AO401" i="8"/>
  <c r="AP407" i="8" s="1"/>
  <c r="AQ413" i="8" s="1"/>
  <c r="AR419" i="8" s="1"/>
  <c r="AN401" i="8"/>
  <c r="AO407" i="8" s="1"/>
  <c r="AP413" i="8" s="1"/>
  <c r="AQ419" i="8" s="1"/>
  <c r="AL402" i="8"/>
  <c r="AM408" i="8" s="1"/>
  <c r="AN414" i="8" s="1"/>
  <c r="AO420" i="8" s="1"/>
  <c r="AK403" i="8"/>
  <c r="AL409" i="8" s="1"/>
  <c r="AM415" i="8" s="1"/>
  <c r="AN421" i="8" s="1"/>
  <c r="AJ401" i="8"/>
  <c r="AK407" i="8" s="1"/>
  <c r="AL413" i="8" s="1"/>
  <c r="AM419" i="8" s="1"/>
  <c r="AH402" i="8"/>
  <c r="AI408" i="8" s="1"/>
  <c r="AJ414" i="8" s="1"/>
  <c r="AK420" i="8" s="1"/>
  <c r="AG401" i="8"/>
  <c r="AH407" i="8" s="1"/>
  <c r="AI413" i="8" s="1"/>
  <c r="AJ419" i="8" s="1"/>
  <c r="AF403" i="8"/>
  <c r="AG409" i="8" s="1"/>
  <c r="AH415" i="8" s="1"/>
  <c r="AI421" i="8" s="1"/>
  <c r="AD403" i="8"/>
  <c r="AE409" i="8" s="1"/>
  <c r="AF415" i="8" s="1"/>
  <c r="AG421" i="8" s="1"/>
  <c r="AC401" i="8"/>
  <c r="AD407" i="8" s="1"/>
  <c r="AE413" i="8" s="1"/>
  <c r="AF419" i="8" s="1"/>
  <c r="AB401" i="8"/>
  <c r="AC407" i="8" s="1"/>
  <c r="AD413" i="8" s="1"/>
  <c r="AE419" i="8" s="1"/>
  <c r="Z403" i="8"/>
  <c r="AA409" i="8" s="1"/>
  <c r="AB415" i="8" s="1"/>
  <c r="AC421" i="8" s="1"/>
  <c r="Y401" i="8"/>
  <c r="Z407" i="8" s="1"/>
  <c r="AA413" i="8" s="1"/>
  <c r="AB419" i="8" s="1"/>
  <c r="X402" i="8"/>
  <c r="Y408" i="8" s="1"/>
  <c r="Z414" i="8" s="1"/>
  <c r="AA420" i="8" s="1"/>
  <c r="V401" i="8"/>
  <c r="W407" i="8" s="1"/>
  <c r="X413" i="8" s="1"/>
  <c r="Y419" i="8" s="1"/>
  <c r="U402" i="8"/>
  <c r="V408" i="8" s="1"/>
  <c r="W414" i="8" s="1"/>
  <c r="X420" i="8" s="1"/>
  <c r="T403" i="8"/>
  <c r="U409" i="8" s="1"/>
  <c r="V415" i="8" s="1"/>
  <c r="W421" i="8" s="1"/>
  <c r="R402" i="8"/>
  <c r="S408" i="8" s="1"/>
  <c r="T414" i="8" s="1"/>
  <c r="U420" i="8" s="1"/>
  <c r="Q401" i="8"/>
  <c r="R407" i="8" s="1"/>
  <c r="S413" i="8" s="1"/>
  <c r="T419" i="8" s="1"/>
  <c r="O402" i="8"/>
  <c r="P408" i="8" s="1"/>
  <c r="Q414" i="8" s="1"/>
  <c r="R420" i="8" s="1"/>
  <c r="K403" i="8"/>
  <c r="L409" i="8" s="1"/>
  <c r="M415" i="8" s="1"/>
  <c r="N421" i="8" s="1"/>
  <c r="E402" i="8"/>
  <c r="F408" i="8" s="1"/>
  <c r="G414" i="8" s="1"/>
  <c r="H420" i="8" s="1"/>
  <c r="D384" i="8"/>
  <c r="J403" i="8"/>
  <c r="K409" i="8" s="1"/>
  <c r="L415" i="8" s="1"/>
  <c r="M421" i="8" s="1"/>
  <c r="E401" i="8"/>
  <c r="F407" i="8" s="1"/>
  <c r="G413" i="8" s="1"/>
  <c r="H419" i="8" s="1"/>
  <c r="D383" i="8"/>
  <c r="D398" i="8"/>
  <c r="K402" i="8"/>
  <c r="L408" i="8" s="1"/>
  <c r="M414" i="8" s="1"/>
  <c r="N420" i="8" s="1"/>
  <c r="H403" i="8"/>
  <c r="I409" i="8" s="1"/>
  <c r="J415" i="8" s="1"/>
  <c r="K421" i="8" s="1"/>
  <c r="K401" i="8"/>
  <c r="L407" i="8" s="1"/>
  <c r="M413" i="8" s="1"/>
  <c r="N419" i="8" s="1"/>
  <c r="H402" i="8"/>
  <c r="I408" i="8" s="1"/>
  <c r="J414" i="8" s="1"/>
  <c r="K420" i="8" s="1"/>
  <c r="O385" i="8" l="1"/>
  <c r="BI384" i="8"/>
  <c r="AF383" i="8"/>
  <c r="AK384" i="8"/>
  <c r="AY384" i="8"/>
  <c r="BG384" i="8"/>
  <c r="G384" i="8"/>
  <c r="P383" i="8"/>
  <c r="AU383" i="8"/>
  <c r="BD385" i="8"/>
  <c r="AX384" i="8"/>
  <c r="G385" i="8"/>
  <c r="AG384" i="8"/>
  <c r="BI383" i="8"/>
  <c r="AV383" i="8"/>
  <c r="J383" i="8"/>
  <c r="U383" i="8"/>
  <c r="Y385" i="8"/>
  <c r="AO384" i="8"/>
  <c r="BC384" i="8"/>
  <c r="F385" i="8"/>
  <c r="N384" i="8"/>
  <c r="W385" i="8"/>
  <c r="AC385" i="8"/>
  <c r="AM383" i="8"/>
  <c r="AZ383" i="8"/>
  <c r="T383" i="8"/>
  <c r="S385" i="8"/>
  <c r="AA384" i="8"/>
  <c r="AJ385" i="8"/>
  <c r="AS385" i="8"/>
  <c r="BH383" i="8"/>
  <c r="I385" i="8"/>
  <c r="AV385" i="8"/>
  <c r="AN383" i="8"/>
  <c r="AQ383" i="8"/>
  <c r="BI385" i="8"/>
  <c r="X383" i="8"/>
  <c r="AE385" i="8"/>
  <c r="AU385" i="8"/>
  <c r="T384" i="8"/>
  <c r="AB383" i="8"/>
  <c r="J384" i="8"/>
  <c r="Q384" i="8"/>
  <c r="W384" i="8"/>
  <c r="AR384" i="8"/>
  <c r="AW385" i="8"/>
  <c r="BE385" i="8"/>
  <c r="AA79" i="8"/>
  <c r="AB81" i="8"/>
  <c r="AC87" i="8" s="1"/>
  <c r="AD93" i="8" s="1"/>
  <c r="AE99" i="8" s="1"/>
  <c r="AA63" i="8"/>
  <c r="K383" i="8"/>
  <c r="S383" i="8"/>
  <c r="AD384" i="8"/>
  <c r="AF385" i="8"/>
  <c r="AQ384" i="8"/>
  <c r="M384" i="8"/>
  <c r="M385" i="8"/>
  <c r="L384" i="8"/>
  <c r="L385" i="8"/>
  <c r="Q385" i="8"/>
  <c r="S384" i="8"/>
  <c r="V383" i="8"/>
  <c r="AA385" i="8"/>
  <c r="AD383" i="8"/>
  <c r="AO385" i="8"/>
  <c r="AQ385" i="8"/>
  <c r="AT383" i="8"/>
  <c r="AW383" i="8"/>
  <c r="AY383" i="8"/>
  <c r="BB384" i="8"/>
  <c r="BE383" i="8"/>
  <c r="T267" i="8"/>
  <c r="U273" i="8" s="1"/>
  <c r="V279" i="8" s="1"/>
  <c r="W285" i="8" s="1"/>
  <c r="T257" i="8"/>
  <c r="S249" i="8"/>
  <c r="E385" i="8"/>
  <c r="H383" i="8"/>
  <c r="P385" i="8"/>
  <c r="R385" i="8"/>
  <c r="U385" i="8"/>
  <c r="AC384" i="8"/>
  <c r="AK383" i="8"/>
  <c r="AN385" i="8"/>
  <c r="AP383" i="8"/>
  <c r="AS384" i="8"/>
  <c r="AV384" i="8"/>
  <c r="AX385" i="8"/>
  <c r="BA385" i="8"/>
  <c r="BD383" i="8"/>
  <c r="BF383" i="8"/>
  <c r="H385" i="8"/>
  <c r="G383" i="8"/>
  <c r="H384" i="8"/>
  <c r="R383" i="8"/>
  <c r="Z383" i="8"/>
  <c r="AE383" i="8"/>
  <c r="AH384" i="8"/>
  <c r="AP384" i="8"/>
  <c r="AR383" i="8"/>
  <c r="AZ385" i="8"/>
  <c r="Y383" i="8"/>
  <c r="AG385" i="8"/>
  <c r="AI385" i="8"/>
  <c r="AL383" i="8"/>
  <c r="BG383" i="8"/>
  <c r="U199" i="8"/>
  <c r="V217" i="8"/>
  <c r="W223" i="8" s="1"/>
  <c r="X229" i="8" s="1"/>
  <c r="Y235" i="8" s="1"/>
  <c r="U215" i="8"/>
  <c r="N385" i="8"/>
  <c r="X384" i="8"/>
  <c r="Z385" i="8"/>
  <c r="AF384" i="8"/>
  <c r="AH383" i="8"/>
  <c r="D386" i="8"/>
  <c r="E404" i="8"/>
  <c r="F410" i="8" s="1"/>
  <c r="G416" i="8" s="1"/>
  <c r="H422" i="8" s="1"/>
  <c r="E394" i="8"/>
  <c r="J385" i="8"/>
  <c r="AA383" i="8"/>
  <c r="AI383" i="8"/>
  <c r="BA383" i="8"/>
  <c r="AB384" i="8"/>
  <c r="AJ384" i="8"/>
  <c r="AM384" i="8"/>
  <c r="BF385" i="8"/>
  <c r="BH384" i="8"/>
  <c r="F384" i="8"/>
  <c r="F383" i="8"/>
  <c r="I384" i="8"/>
  <c r="E383" i="8"/>
  <c r="W383" i="8"/>
  <c r="Z384" i="8"/>
  <c r="AK385" i="8"/>
  <c r="AM385" i="8"/>
  <c r="AP385" i="8"/>
  <c r="AS383" i="8"/>
  <c r="AU384" i="8"/>
  <c r="BA384" i="8"/>
  <c r="BF384" i="8"/>
  <c r="Z121" i="8"/>
  <c r="Y113" i="8"/>
  <c r="Z131" i="8"/>
  <c r="AA137" i="8" s="1"/>
  <c r="AB143" i="8" s="1"/>
  <c r="AC149" i="8" s="1"/>
  <c r="I383" i="8"/>
  <c r="M383" i="8"/>
  <c r="O384" i="8"/>
  <c r="Q383" i="8"/>
  <c r="T385" i="8"/>
  <c r="V384" i="8"/>
  <c r="AG383" i="8"/>
  <c r="AL385" i="8"/>
  <c r="AO383" i="8"/>
  <c r="AR385" i="8"/>
  <c r="AW384" i="8"/>
  <c r="AZ384" i="8"/>
  <c r="BB385" i="8"/>
  <c r="BE384" i="8"/>
  <c r="BH385" i="8"/>
  <c r="BC383" i="8"/>
  <c r="AD30" i="8"/>
  <c r="AC22" i="8"/>
  <c r="AD40" i="8"/>
  <c r="AE46" i="8" s="1"/>
  <c r="AF52" i="8" s="1"/>
  <c r="AG58" i="8" s="1"/>
  <c r="K384" i="8"/>
  <c r="L383" i="8"/>
  <c r="K385" i="8"/>
  <c r="P384" i="8"/>
  <c r="V385" i="8"/>
  <c r="X385" i="8"/>
  <c r="AI384" i="8"/>
  <c r="AL384" i="8"/>
  <c r="AN384" i="8"/>
  <c r="AT384" i="8"/>
  <c r="AY385" i="8"/>
  <c r="BB383" i="8"/>
  <c r="BD384" i="8"/>
  <c r="BG385" i="8"/>
  <c r="Y173" i="8"/>
  <c r="Z179" i="8" s="1"/>
  <c r="AA185" i="8" s="1"/>
  <c r="AB191" i="8" s="1"/>
  <c r="X171" i="8"/>
  <c r="X155" i="8"/>
  <c r="I336" i="8"/>
  <c r="I352" i="8"/>
  <c r="J354" i="8"/>
  <c r="K360" i="8" s="1"/>
  <c r="L366" i="8" s="1"/>
  <c r="M372" i="8" s="1"/>
  <c r="O308" i="8"/>
  <c r="P314" i="8" s="1"/>
  <c r="Q320" i="8" s="1"/>
  <c r="R326" i="8" s="1"/>
  <c r="N290" i="8"/>
  <c r="N306" i="8"/>
  <c r="E384" i="8"/>
  <c r="O383" i="8"/>
  <c r="R384" i="8"/>
  <c r="U384" i="8"/>
  <c r="AC383" i="8"/>
  <c r="AE384" i="8"/>
  <c r="AH385" i="8"/>
  <c r="AX383" i="8"/>
  <c r="BC385" i="8"/>
  <c r="N383" i="8"/>
  <c r="Y384" i="8"/>
  <c r="AB385" i="8"/>
  <c r="AD385" i="8"/>
  <c r="AJ383" i="8"/>
  <c r="AT385" i="8"/>
  <c r="AE36" i="8" l="1"/>
  <c r="AF42" i="8" s="1"/>
  <c r="AG48" i="8" s="1"/>
  <c r="AH54" i="8" s="1"/>
  <c r="AD34" i="8"/>
  <c r="AD18" i="8"/>
  <c r="U203" i="8"/>
  <c r="V211" i="8"/>
  <c r="V221" i="8"/>
  <c r="W227" i="8" s="1"/>
  <c r="X233" i="8" s="1"/>
  <c r="Y239" i="8" s="1"/>
  <c r="U263" i="8"/>
  <c r="V269" i="8" s="1"/>
  <c r="W275" i="8" s="1"/>
  <c r="X281" i="8" s="1"/>
  <c r="T261" i="8"/>
  <c r="T245" i="8"/>
  <c r="AA67" i="8"/>
  <c r="AB75" i="8"/>
  <c r="AB85" i="8"/>
  <c r="AC91" i="8" s="1"/>
  <c r="AD97" i="8" s="1"/>
  <c r="AE103" i="8" s="1"/>
  <c r="Y177" i="8"/>
  <c r="Z183" i="8" s="1"/>
  <c r="AA189" i="8" s="1"/>
  <c r="AB195" i="8" s="1"/>
  <c r="Y167" i="8"/>
  <c r="X159" i="8"/>
  <c r="O312" i="8"/>
  <c r="P318" i="8" s="1"/>
  <c r="Q324" i="8" s="1"/>
  <c r="R330" i="8" s="1"/>
  <c r="N294" i="8"/>
  <c r="O302" i="8"/>
  <c r="J358" i="8"/>
  <c r="K364" i="8" s="1"/>
  <c r="L370" i="8" s="1"/>
  <c r="M376" i="8" s="1"/>
  <c r="J348" i="8"/>
  <c r="I340" i="8"/>
  <c r="Z109" i="8"/>
  <c r="AA127" i="8"/>
  <c r="AB133" i="8" s="1"/>
  <c r="AC139" i="8" s="1"/>
  <c r="AD145" i="8" s="1"/>
  <c r="Z125" i="8"/>
  <c r="E382" i="8"/>
  <c r="F400" i="8"/>
  <c r="G406" i="8" s="1"/>
  <c r="H412" i="8" s="1"/>
  <c r="I418" i="8" s="1"/>
  <c r="E398" i="8"/>
  <c r="E386" i="8" l="1"/>
  <c r="F404" i="8"/>
  <c r="G410" i="8" s="1"/>
  <c r="H416" i="8" s="1"/>
  <c r="I422" i="8" s="1"/>
  <c r="F394" i="8"/>
  <c r="Z113" i="8"/>
  <c r="AA121" i="8"/>
  <c r="AA131" i="8"/>
  <c r="AB137" i="8" s="1"/>
  <c r="AC143" i="8" s="1"/>
  <c r="AD149" i="8" s="1"/>
  <c r="J352" i="8"/>
  <c r="K354" i="8"/>
  <c r="L360" i="8" s="1"/>
  <c r="M366" i="8" s="1"/>
  <c r="N372" i="8" s="1"/>
  <c r="J336" i="8"/>
  <c r="Z173" i="8"/>
  <c r="AA179" i="8" s="1"/>
  <c r="AB185" i="8" s="1"/>
  <c r="AC191" i="8" s="1"/>
  <c r="Y171" i="8"/>
  <c r="Y155" i="8"/>
  <c r="AB79" i="8"/>
  <c r="AC81" i="8"/>
  <c r="AD87" i="8" s="1"/>
  <c r="AE93" i="8" s="1"/>
  <c r="AF99" i="8" s="1"/>
  <c r="AB63" i="8"/>
  <c r="U267" i="8"/>
  <c r="V273" i="8" s="1"/>
  <c r="W279" i="8" s="1"/>
  <c r="X285" i="8" s="1"/>
  <c r="U257" i="8"/>
  <c r="T249" i="8"/>
  <c r="W217" i="8"/>
  <c r="X223" i="8" s="1"/>
  <c r="Y229" i="8" s="1"/>
  <c r="Z235" i="8" s="1"/>
  <c r="V199" i="8"/>
  <c r="V215" i="8"/>
  <c r="P308" i="8"/>
  <c r="Q314" i="8" s="1"/>
  <c r="R320" i="8" s="1"/>
  <c r="S326" i="8" s="1"/>
  <c r="O290" i="8"/>
  <c r="O306" i="8"/>
  <c r="AE30" i="8"/>
  <c r="AD22" i="8"/>
  <c r="AE40" i="8"/>
  <c r="AF46" i="8" s="1"/>
  <c r="AG52" i="8" s="1"/>
  <c r="AH58" i="8" s="1"/>
  <c r="AB127" i="8" l="1"/>
  <c r="AC133" i="8" s="1"/>
  <c r="AD139" i="8" s="1"/>
  <c r="AE145" i="8" s="1"/>
  <c r="AA125" i="8"/>
  <c r="AA109" i="8"/>
  <c r="AB67" i="8"/>
  <c r="AC75" i="8"/>
  <c r="AC85" i="8"/>
  <c r="AD91" i="8" s="1"/>
  <c r="AE97" i="8" s="1"/>
  <c r="AF103" i="8" s="1"/>
  <c r="O294" i="8"/>
  <c r="P312" i="8"/>
  <c r="Q318" i="8" s="1"/>
  <c r="R324" i="8" s="1"/>
  <c r="S330" i="8" s="1"/>
  <c r="P302" i="8"/>
  <c r="V203" i="8"/>
  <c r="W211" i="8"/>
  <c r="W221" i="8"/>
  <c r="X227" i="8" s="1"/>
  <c r="Y233" i="8" s="1"/>
  <c r="Z239" i="8" s="1"/>
  <c r="U245" i="8"/>
  <c r="U261" i="8"/>
  <c r="V263" i="8"/>
  <c r="W269" i="8" s="1"/>
  <c r="X275" i="8" s="1"/>
  <c r="Y281" i="8" s="1"/>
  <c r="Z177" i="8"/>
  <c r="AA183" i="8" s="1"/>
  <c r="AB189" i="8" s="1"/>
  <c r="AC195" i="8" s="1"/>
  <c r="Y159" i="8"/>
  <c r="Z167" i="8"/>
  <c r="K348" i="8"/>
  <c r="K358" i="8"/>
  <c r="L364" i="8" s="1"/>
  <c r="M370" i="8" s="1"/>
  <c r="N376" i="8" s="1"/>
  <c r="J340" i="8"/>
  <c r="F382" i="8"/>
  <c r="G400" i="8"/>
  <c r="H406" i="8" s="1"/>
  <c r="I412" i="8" s="1"/>
  <c r="J418" i="8" s="1"/>
  <c r="F398" i="8"/>
  <c r="AF36" i="8"/>
  <c r="AG42" i="8" s="1"/>
  <c r="AH48" i="8" s="1"/>
  <c r="AI54" i="8" s="1"/>
  <c r="AE34" i="8"/>
  <c r="AE18" i="8"/>
  <c r="AF30" i="8" l="1"/>
  <c r="AE22" i="8"/>
  <c r="AF40" i="8"/>
  <c r="AG46" i="8" s="1"/>
  <c r="AH52" i="8" s="1"/>
  <c r="AI58" i="8" s="1"/>
  <c r="Q308" i="8"/>
  <c r="R314" i="8" s="1"/>
  <c r="S320" i="8" s="1"/>
  <c r="T326" i="8" s="1"/>
  <c r="P290" i="8"/>
  <c r="P306" i="8"/>
  <c r="AC63" i="8"/>
  <c r="AD81" i="8"/>
  <c r="AE87" i="8" s="1"/>
  <c r="AF93" i="8" s="1"/>
  <c r="AG99" i="8" s="1"/>
  <c r="AC79" i="8"/>
  <c r="F386" i="8"/>
  <c r="G394" i="8"/>
  <c r="G404" i="8"/>
  <c r="H410" i="8" s="1"/>
  <c r="I416" i="8" s="1"/>
  <c r="J422" i="8" s="1"/>
  <c r="K352" i="8"/>
  <c r="K336" i="8"/>
  <c r="L354" i="8"/>
  <c r="M360" i="8" s="1"/>
  <c r="N366" i="8" s="1"/>
  <c r="O372" i="8" s="1"/>
  <c r="W215" i="8"/>
  <c r="W199" i="8"/>
  <c r="X217" i="8"/>
  <c r="Y223" i="8" s="1"/>
  <c r="Z229" i="8" s="1"/>
  <c r="AA235" i="8" s="1"/>
  <c r="Z155" i="8"/>
  <c r="AA173" i="8"/>
  <c r="AB179" i="8" s="1"/>
  <c r="AC185" i="8" s="1"/>
  <c r="AD191" i="8" s="1"/>
  <c r="Z171" i="8"/>
  <c r="U249" i="8"/>
  <c r="V257" i="8"/>
  <c r="V267" i="8"/>
  <c r="W273" i="8" s="1"/>
  <c r="X279" i="8" s="1"/>
  <c r="Y285" i="8" s="1"/>
  <c r="AA113" i="8"/>
  <c r="AB131" i="8"/>
  <c r="AC137" i="8" s="1"/>
  <c r="AD143" i="8" s="1"/>
  <c r="AE149" i="8" s="1"/>
  <c r="AB121" i="8"/>
  <c r="Z159" i="8" l="1"/>
  <c r="AA177" i="8"/>
  <c r="AB183" i="8" s="1"/>
  <c r="AC189" i="8" s="1"/>
  <c r="AD195" i="8" s="1"/>
  <c r="AA167" i="8"/>
  <c r="L358" i="8"/>
  <c r="M364" i="8" s="1"/>
  <c r="N370" i="8" s="1"/>
  <c r="O376" i="8" s="1"/>
  <c r="L348" i="8"/>
  <c r="K340" i="8"/>
  <c r="G398" i="8"/>
  <c r="G382" i="8"/>
  <c r="H400" i="8"/>
  <c r="I406" i="8" s="1"/>
  <c r="J412" i="8" s="1"/>
  <c r="K418" i="8" s="1"/>
  <c r="X211" i="8"/>
  <c r="W203" i="8"/>
  <c r="X221" i="8"/>
  <c r="Y227" i="8" s="1"/>
  <c r="Z233" i="8" s="1"/>
  <c r="AA239" i="8" s="1"/>
  <c r="AB125" i="8"/>
  <c r="AC127" i="8"/>
  <c r="AD133" i="8" s="1"/>
  <c r="AE139" i="8" s="1"/>
  <c r="AF145" i="8" s="1"/>
  <c r="AB109" i="8"/>
  <c r="W263" i="8"/>
  <c r="X269" i="8" s="1"/>
  <c r="Y275" i="8" s="1"/>
  <c r="Z281" i="8" s="1"/>
  <c r="V245" i="8"/>
  <c r="V261" i="8"/>
  <c r="Q312" i="8"/>
  <c r="R318" i="8" s="1"/>
  <c r="S324" i="8" s="1"/>
  <c r="T330" i="8" s="1"/>
  <c r="Q302" i="8"/>
  <c r="P294" i="8"/>
  <c r="AD75" i="8"/>
  <c r="AD85" i="8"/>
  <c r="AE91" i="8" s="1"/>
  <c r="AF97" i="8" s="1"/>
  <c r="AG103" i="8" s="1"/>
  <c r="AC67" i="8"/>
  <c r="AF18" i="8"/>
  <c r="AF34" i="8"/>
  <c r="AG36" i="8"/>
  <c r="AH42" i="8" s="1"/>
  <c r="AI48" i="8" s="1"/>
  <c r="AJ54" i="8" s="1"/>
  <c r="AB173" i="8" l="1"/>
  <c r="AC179" i="8" s="1"/>
  <c r="AD185" i="8" s="1"/>
  <c r="AE191" i="8" s="1"/>
  <c r="AA155" i="8"/>
  <c r="AA171" i="8"/>
  <c r="V249" i="8"/>
  <c r="W267" i="8"/>
  <c r="X273" i="8" s="1"/>
  <c r="Y279" i="8" s="1"/>
  <c r="Z285" i="8" s="1"/>
  <c r="W257" i="8"/>
  <c r="H394" i="8"/>
  <c r="H404" i="8"/>
  <c r="I410" i="8" s="1"/>
  <c r="J416" i="8" s="1"/>
  <c r="K422" i="8" s="1"/>
  <c r="G386" i="8"/>
  <c r="AG40" i="8"/>
  <c r="AH46" i="8" s="1"/>
  <c r="AI52" i="8" s="1"/>
  <c r="AJ58" i="8" s="1"/>
  <c r="AG30" i="8"/>
  <c r="AF22" i="8"/>
  <c r="Q290" i="8"/>
  <c r="R308" i="8"/>
  <c r="S314" i="8" s="1"/>
  <c r="T320" i="8" s="1"/>
  <c r="U326" i="8" s="1"/>
  <c r="Q306" i="8"/>
  <c r="AC121" i="8"/>
  <c r="AC131" i="8"/>
  <c r="AD137" i="8" s="1"/>
  <c r="AE143" i="8" s="1"/>
  <c r="AF149" i="8" s="1"/>
  <c r="AB113" i="8"/>
  <c r="Y217" i="8"/>
  <c r="Z223" i="8" s="1"/>
  <c r="AA229" i="8" s="1"/>
  <c r="AB235" i="8" s="1"/>
  <c r="X215" i="8"/>
  <c r="X199" i="8"/>
  <c r="AD79" i="8"/>
  <c r="AD63" i="8"/>
  <c r="AE81" i="8"/>
  <c r="AF87" i="8" s="1"/>
  <c r="AG93" i="8" s="1"/>
  <c r="AH99" i="8" s="1"/>
  <c r="M354" i="8"/>
  <c r="N360" i="8" s="1"/>
  <c r="O366" i="8" s="1"/>
  <c r="P372" i="8" s="1"/>
  <c r="L352" i="8"/>
  <c r="L336" i="8"/>
  <c r="AE85" i="8" l="1"/>
  <c r="AF91" i="8" s="1"/>
  <c r="AG97" i="8" s="1"/>
  <c r="AH103" i="8" s="1"/>
  <c r="AD67" i="8"/>
  <c r="AE75" i="8"/>
  <c r="AA449" i="8"/>
  <c r="AB455" i="8" s="1"/>
  <c r="AC461" i="8" s="1"/>
  <c r="AD467" i="8" s="1"/>
  <c r="AO448" i="8"/>
  <c r="AP454" i="8" s="1"/>
  <c r="AQ460" i="8" s="1"/>
  <c r="AR466" i="8" s="1"/>
  <c r="W449" i="8"/>
  <c r="X455" i="8" s="1"/>
  <c r="Y461" i="8" s="1"/>
  <c r="Z467" i="8" s="1"/>
  <c r="AU447" i="8"/>
  <c r="AV453" i="8" s="1"/>
  <c r="AW459" i="8" s="1"/>
  <c r="AX465" i="8" s="1"/>
  <c r="BC447" i="8"/>
  <c r="BD453" i="8" s="1"/>
  <c r="BE459" i="8" s="1"/>
  <c r="BF465" i="8" s="1"/>
  <c r="AM449" i="8"/>
  <c r="AN455" i="8" s="1"/>
  <c r="AO461" i="8" s="1"/>
  <c r="AP467" i="8" s="1"/>
  <c r="BA448" i="8"/>
  <c r="BB454" i="8" s="1"/>
  <c r="BC460" i="8" s="1"/>
  <c r="BD466" i="8" s="1"/>
  <c r="S449" i="8"/>
  <c r="T455" i="8" s="1"/>
  <c r="U461" i="8" s="1"/>
  <c r="V467" i="8" s="1"/>
  <c r="AW448" i="8"/>
  <c r="AX454" i="8" s="1"/>
  <c r="AY460" i="8" s="1"/>
  <c r="AZ466" i="8" s="1"/>
  <c r="AI449" i="8"/>
  <c r="AJ455" i="8" s="1"/>
  <c r="AK461" i="8" s="1"/>
  <c r="AL467" i="8" s="1"/>
  <c r="BG447" i="8"/>
  <c r="BH453" i="8" s="1"/>
  <c r="BI459" i="8" s="1"/>
  <c r="AU449" i="8"/>
  <c r="AV455" i="8" s="1"/>
  <c r="AW461" i="8" s="1"/>
  <c r="AX467" i="8" s="1"/>
  <c r="AM447" i="8"/>
  <c r="AN453" i="8" s="1"/>
  <c r="AO459" i="8" s="1"/>
  <c r="AP465" i="8" s="1"/>
  <c r="AK448" i="8"/>
  <c r="AL454" i="8" s="1"/>
  <c r="AM460" i="8" s="1"/>
  <c r="AN466" i="8" s="1"/>
  <c r="BI448" i="8"/>
  <c r="BG449" i="8"/>
  <c r="BH455" i="8" s="1"/>
  <c r="BI461" i="8" s="1"/>
  <c r="BC449" i="8"/>
  <c r="BD455" i="8" s="1"/>
  <c r="BE461" i="8" s="1"/>
  <c r="BF467" i="8" s="1"/>
  <c r="O447" i="8"/>
  <c r="P453" i="8" s="1"/>
  <c r="Q459" i="8" s="1"/>
  <c r="R465" i="8" s="1"/>
  <c r="S447" i="8"/>
  <c r="T453" i="8" s="1"/>
  <c r="U459" i="8" s="1"/>
  <c r="V465" i="8" s="1"/>
  <c r="AE447" i="8"/>
  <c r="AF453" i="8" s="1"/>
  <c r="AG459" i="8" s="1"/>
  <c r="AH465" i="8" s="1"/>
  <c r="AS448" i="8"/>
  <c r="AT454" i="8" s="1"/>
  <c r="AU460" i="8" s="1"/>
  <c r="AV466" i="8" s="1"/>
  <c r="K447" i="8"/>
  <c r="L453" i="8" s="1"/>
  <c r="M459" i="8" s="1"/>
  <c r="N465" i="8" s="1"/>
  <c r="AQ449" i="8"/>
  <c r="AR455" i="8" s="1"/>
  <c r="AS461" i="8" s="1"/>
  <c r="AT467" i="8" s="1"/>
  <c r="AY447" i="8"/>
  <c r="AZ453" i="8" s="1"/>
  <c r="BA459" i="8" s="1"/>
  <c r="BB465" i="8" s="1"/>
  <c r="AA447" i="8"/>
  <c r="AB453" i="8" s="1"/>
  <c r="AC459" i="8" s="1"/>
  <c r="AD465" i="8" s="1"/>
  <c r="O449" i="8"/>
  <c r="P455" i="8" s="1"/>
  <c r="Q461" i="8" s="1"/>
  <c r="R467" i="8" s="1"/>
  <c r="K449" i="8"/>
  <c r="L455" i="8" s="1"/>
  <c r="M461" i="8" s="1"/>
  <c r="N467" i="8" s="1"/>
  <c r="Y448" i="8"/>
  <c r="Z454" i="8" s="1"/>
  <c r="AA460" i="8" s="1"/>
  <c r="AB466" i="8" s="1"/>
  <c r="W447" i="8"/>
  <c r="X453" i="8" s="1"/>
  <c r="Y459" i="8" s="1"/>
  <c r="Z465" i="8" s="1"/>
  <c r="U448" i="8"/>
  <c r="V454" i="8" s="1"/>
  <c r="W460" i="8" s="1"/>
  <c r="X466" i="8" s="1"/>
  <c r="AI447" i="8"/>
  <c r="AJ453" i="8" s="1"/>
  <c r="AK459" i="8" s="1"/>
  <c r="AL465" i="8" s="1"/>
  <c r="AY449" i="8"/>
  <c r="AZ455" i="8" s="1"/>
  <c r="BA461" i="8" s="1"/>
  <c r="BB467" i="8" s="1"/>
  <c r="Q448" i="8"/>
  <c r="R454" i="8" s="1"/>
  <c r="S460" i="8" s="1"/>
  <c r="T466" i="8" s="1"/>
  <c r="BE448" i="8"/>
  <c r="BF454" i="8" s="1"/>
  <c r="BG460" i="8" s="1"/>
  <c r="BH466" i="8" s="1"/>
  <c r="AG448" i="8"/>
  <c r="AH454" i="8" s="1"/>
  <c r="AI460" i="8" s="1"/>
  <c r="AJ466" i="8" s="1"/>
  <c r="M448" i="8"/>
  <c r="N454" i="8" s="1"/>
  <c r="O460" i="8" s="1"/>
  <c r="P466" i="8" s="1"/>
  <c r="AQ447" i="8"/>
  <c r="AR453" i="8" s="1"/>
  <c r="AS459" i="8" s="1"/>
  <c r="AT465" i="8" s="1"/>
  <c r="AE449" i="8"/>
  <c r="AF455" i="8" s="1"/>
  <c r="AG461" i="8" s="1"/>
  <c r="AH467" i="8" s="1"/>
  <c r="AC448" i="8"/>
  <c r="AD454" i="8" s="1"/>
  <c r="AE460" i="8" s="1"/>
  <c r="AF466" i="8" s="1"/>
  <c r="Y211" i="8"/>
  <c r="Y221" i="8"/>
  <c r="Z227" i="8" s="1"/>
  <c r="AA233" i="8" s="1"/>
  <c r="AB239" i="8" s="1"/>
  <c r="X203" i="8"/>
  <c r="AD127" i="8"/>
  <c r="AE133" i="8" s="1"/>
  <c r="AF139" i="8" s="1"/>
  <c r="AG145" i="8" s="1"/>
  <c r="AC125" i="8"/>
  <c r="AC109" i="8"/>
  <c r="I400" i="8"/>
  <c r="J406" i="8" s="1"/>
  <c r="K412" i="8" s="1"/>
  <c r="L418" i="8" s="1"/>
  <c r="H398" i="8"/>
  <c r="H382" i="8"/>
  <c r="L340" i="8"/>
  <c r="M348" i="8"/>
  <c r="M358" i="8"/>
  <c r="N364" i="8" s="1"/>
  <c r="O370" i="8" s="1"/>
  <c r="P376" i="8" s="1"/>
  <c r="R312" i="8"/>
  <c r="S318" i="8" s="1"/>
  <c r="T324" i="8" s="1"/>
  <c r="U330" i="8" s="1"/>
  <c r="R302" i="8"/>
  <c r="Q294" i="8"/>
  <c r="AH36" i="8"/>
  <c r="AI42" i="8" s="1"/>
  <c r="AJ48" i="8" s="1"/>
  <c r="AK54" i="8" s="1"/>
  <c r="AG18" i="8"/>
  <c r="AG34" i="8"/>
  <c r="W261" i="8"/>
  <c r="X263" i="8"/>
  <c r="Y269" i="8" s="1"/>
  <c r="Z275" i="8" s="1"/>
  <c r="AA281" i="8" s="1"/>
  <c r="W245" i="8"/>
  <c r="AB167" i="8"/>
  <c r="AB177" i="8"/>
  <c r="AC183" i="8" s="1"/>
  <c r="AD189" i="8" s="1"/>
  <c r="AE195" i="8" s="1"/>
  <c r="AA159" i="8"/>
  <c r="F447" i="8" l="1"/>
  <c r="G453" i="8" s="1"/>
  <c r="H459" i="8" s="1"/>
  <c r="I465" i="8" s="1"/>
  <c r="BF449" i="8"/>
  <c r="BG455" i="8" s="1"/>
  <c r="BH461" i="8" s="1"/>
  <c r="BI467" i="8" s="1"/>
  <c r="BE449" i="8"/>
  <c r="BF455" i="8" s="1"/>
  <c r="BG461" i="8" s="1"/>
  <c r="BH467" i="8" s="1"/>
  <c r="AR447" i="8"/>
  <c r="AS453" i="8" s="1"/>
  <c r="AT459" i="8" s="1"/>
  <c r="AU465" i="8" s="1"/>
  <c r="P447" i="8"/>
  <c r="Q453" i="8" s="1"/>
  <c r="R459" i="8" s="1"/>
  <c r="S465" i="8" s="1"/>
  <c r="BG448" i="8"/>
  <c r="BH454" i="8" s="1"/>
  <c r="BI460" i="8" s="1"/>
  <c r="AE448" i="8"/>
  <c r="AF454" i="8" s="1"/>
  <c r="AG460" i="8" s="1"/>
  <c r="AH466" i="8" s="1"/>
  <c r="I449" i="8"/>
  <c r="J455" i="8" s="1"/>
  <c r="K461" i="8" s="1"/>
  <c r="L467" i="8" s="1"/>
  <c r="AS449" i="8"/>
  <c r="AT455" i="8" s="1"/>
  <c r="AU461" i="8" s="1"/>
  <c r="AV467" i="8" s="1"/>
  <c r="N447" i="8"/>
  <c r="O453" i="8" s="1"/>
  <c r="P459" i="8" s="1"/>
  <c r="Q465" i="8" s="1"/>
  <c r="AJ448" i="8"/>
  <c r="AK454" i="8" s="1"/>
  <c r="AL460" i="8" s="1"/>
  <c r="AM466" i="8" s="1"/>
  <c r="V447" i="8"/>
  <c r="W453" i="8" s="1"/>
  <c r="X459" i="8" s="1"/>
  <c r="Y465" i="8" s="1"/>
  <c r="AP447" i="8"/>
  <c r="AQ453" i="8" s="1"/>
  <c r="AR459" i="8" s="1"/>
  <c r="AS465" i="8" s="1"/>
  <c r="M447" i="8"/>
  <c r="N453" i="8" s="1"/>
  <c r="O459" i="8" s="1"/>
  <c r="P465" i="8" s="1"/>
  <c r="AR449" i="8"/>
  <c r="AS455" i="8" s="1"/>
  <c r="AT461" i="8" s="1"/>
  <c r="AU467" i="8" s="1"/>
  <c r="BF448" i="8"/>
  <c r="BG454" i="8" s="1"/>
  <c r="BH460" i="8" s="1"/>
  <c r="BI466" i="8" s="1"/>
  <c r="T449" i="8"/>
  <c r="U455" i="8" s="1"/>
  <c r="V461" i="8" s="1"/>
  <c r="W467" i="8" s="1"/>
  <c r="BH448" i="8"/>
  <c r="BI454" i="8" s="1"/>
  <c r="V449" i="8"/>
  <c r="W455" i="8" s="1"/>
  <c r="X461" i="8" s="1"/>
  <c r="Y467" i="8" s="1"/>
  <c r="X449" i="8"/>
  <c r="Y455" i="8" s="1"/>
  <c r="Z461" i="8" s="1"/>
  <c r="AA467" i="8" s="1"/>
  <c r="BB448" i="8"/>
  <c r="BC454" i="8" s="1"/>
  <c r="BD460" i="8" s="1"/>
  <c r="BE466" i="8" s="1"/>
  <c r="J448" i="8"/>
  <c r="K454" i="8" s="1"/>
  <c r="L460" i="8" s="1"/>
  <c r="M466" i="8" s="1"/>
  <c r="N448" i="8"/>
  <c r="O454" i="8" s="1"/>
  <c r="P460" i="8" s="1"/>
  <c r="Q466" i="8" s="1"/>
  <c r="L448" i="8"/>
  <c r="M454" i="8" s="1"/>
  <c r="N460" i="8" s="1"/>
  <c r="O466" i="8" s="1"/>
  <c r="Z447" i="8"/>
  <c r="AA453" i="8" s="1"/>
  <c r="AB459" i="8" s="1"/>
  <c r="AC465" i="8" s="1"/>
  <c r="AK449" i="8"/>
  <c r="AL455" i="8" s="1"/>
  <c r="AM461" i="8" s="1"/>
  <c r="AN467" i="8" s="1"/>
  <c r="BF447" i="8"/>
  <c r="BG453" i="8" s="1"/>
  <c r="BH459" i="8" s="1"/>
  <c r="BI465" i="8" s="1"/>
  <c r="AB447" i="8"/>
  <c r="AC453" i="8" s="1"/>
  <c r="AD459" i="8" s="1"/>
  <c r="AE465" i="8" s="1"/>
  <c r="M449" i="8"/>
  <c r="N455" i="8" s="1"/>
  <c r="O461" i="8" s="1"/>
  <c r="P467" i="8" s="1"/>
  <c r="AA448" i="8"/>
  <c r="AB454" i="8" s="1"/>
  <c r="AC460" i="8" s="1"/>
  <c r="AD466" i="8" s="1"/>
  <c r="O448" i="8"/>
  <c r="P454" i="8" s="1"/>
  <c r="Q460" i="8" s="1"/>
  <c r="R466" i="8" s="1"/>
  <c r="AM448" i="8"/>
  <c r="AN454" i="8" s="1"/>
  <c r="AO460" i="8" s="1"/>
  <c r="AP466" i="8" s="1"/>
  <c r="AN447" i="8"/>
  <c r="AO453" i="8" s="1"/>
  <c r="AP459" i="8" s="1"/>
  <c r="AQ465" i="8" s="1"/>
  <c r="AG449" i="8"/>
  <c r="AH455" i="8" s="1"/>
  <c r="AI461" i="8" s="1"/>
  <c r="AJ467" i="8" s="1"/>
  <c r="AB155" i="8"/>
  <c r="AC173" i="8"/>
  <c r="AD179" i="8" s="1"/>
  <c r="AE185" i="8" s="1"/>
  <c r="AF191" i="8" s="1"/>
  <c r="AB171" i="8"/>
  <c r="W249" i="8"/>
  <c r="X267" i="8"/>
  <c r="Y273" i="8" s="1"/>
  <c r="Z279" i="8" s="1"/>
  <c r="AA285" i="8" s="1"/>
  <c r="X257" i="8"/>
  <c r="AX447" i="8"/>
  <c r="AY453" i="8" s="1"/>
  <c r="AZ459" i="8" s="1"/>
  <c r="BA465" i="8" s="1"/>
  <c r="R447" i="8"/>
  <c r="S453" i="8" s="1"/>
  <c r="T459" i="8" s="1"/>
  <c r="U465" i="8" s="1"/>
  <c r="BI449" i="8"/>
  <c r="AX448" i="8"/>
  <c r="AY454" i="8" s="1"/>
  <c r="AZ460" i="8" s="1"/>
  <c r="BA466" i="8" s="1"/>
  <c r="V448" i="8"/>
  <c r="W454" i="8" s="1"/>
  <c r="X460" i="8" s="1"/>
  <c r="Y466" i="8" s="1"/>
  <c r="AJ447" i="8"/>
  <c r="AK453" i="8" s="1"/>
  <c r="AL459" i="8" s="1"/>
  <c r="AM465" i="8" s="1"/>
  <c r="X447" i="8"/>
  <c r="Y453" i="8" s="1"/>
  <c r="Z459" i="8" s="1"/>
  <c r="AA465" i="8" s="1"/>
  <c r="AL449" i="8"/>
  <c r="AM455" i="8" s="1"/>
  <c r="AN461" i="8" s="1"/>
  <c r="AO467" i="8" s="1"/>
  <c r="AH447" i="8"/>
  <c r="AI453" i="8" s="1"/>
  <c r="AJ459" i="8" s="1"/>
  <c r="AK465" i="8" s="1"/>
  <c r="AR448" i="8"/>
  <c r="AS454" i="8" s="1"/>
  <c r="AT460" i="8" s="1"/>
  <c r="AU466" i="8" s="1"/>
  <c r="N449" i="8"/>
  <c r="O455" i="8" s="1"/>
  <c r="P461" i="8" s="1"/>
  <c r="Q467" i="8" s="1"/>
  <c r="W448" i="8"/>
  <c r="X454" i="8" s="1"/>
  <c r="Y460" i="8" s="1"/>
  <c r="Z466" i="8" s="1"/>
  <c r="AW447" i="8"/>
  <c r="AX453" i="8" s="1"/>
  <c r="AY459" i="8" s="1"/>
  <c r="AZ465" i="8" s="1"/>
  <c r="U447" i="8"/>
  <c r="V453" i="8" s="1"/>
  <c r="W459" i="8" s="1"/>
  <c r="X465" i="8" s="1"/>
  <c r="AO447" i="8"/>
  <c r="AP453" i="8" s="1"/>
  <c r="AQ459" i="8" s="1"/>
  <c r="AR465" i="8" s="1"/>
  <c r="I448" i="8"/>
  <c r="J454" i="8" s="1"/>
  <c r="K460" i="8" s="1"/>
  <c r="L466" i="8" s="1"/>
  <c r="AD447" i="8"/>
  <c r="AE453" i="8" s="1"/>
  <c r="AF459" i="8" s="1"/>
  <c r="AG465" i="8" s="1"/>
  <c r="AO449" i="8"/>
  <c r="AP455" i="8" s="1"/>
  <c r="AQ461" i="8" s="1"/>
  <c r="AR467" i="8" s="1"/>
  <c r="AC447" i="8"/>
  <c r="AD453" i="8" s="1"/>
  <c r="AE459" i="8" s="1"/>
  <c r="AF465" i="8" s="1"/>
  <c r="BH449" i="8"/>
  <c r="BI455" i="8" s="1"/>
  <c r="P449" i="8"/>
  <c r="Q455" i="8" s="1"/>
  <c r="R461" i="8" s="1"/>
  <c r="S467" i="8" s="1"/>
  <c r="AJ449" i="8"/>
  <c r="AK455" i="8" s="1"/>
  <c r="AL461" i="8" s="1"/>
  <c r="AM467" i="8" s="1"/>
  <c r="BD448" i="8"/>
  <c r="BE454" i="8" s="1"/>
  <c r="BF460" i="8" s="1"/>
  <c r="BG466" i="8" s="1"/>
  <c r="X448" i="8"/>
  <c r="Y454" i="8" s="1"/>
  <c r="Z460" i="8" s="1"/>
  <c r="AA466" i="8" s="1"/>
  <c r="AW449" i="8"/>
  <c r="AX455" i="8" s="1"/>
  <c r="AY461" i="8" s="1"/>
  <c r="AZ467" i="8" s="1"/>
  <c r="T448" i="8"/>
  <c r="U454" i="8" s="1"/>
  <c r="V460" i="8" s="1"/>
  <c r="W466" i="8" s="1"/>
  <c r="AH448" i="8"/>
  <c r="AI454" i="8" s="1"/>
  <c r="AJ460" i="8" s="1"/>
  <c r="AK466" i="8" s="1"/>
  <c r="F448" i="8"/>
  <c r="G454" i="8" s="1"/>
  <c r="H460" i="8" s="1"/>
  <c r="I466" i="8" s="1"/>
  <c r="T447" i="8"/>
  <c r="U453" i="8" s="1"/>
  <c r="V459" i="8" s="1"/>
  <c r="W465" i="8" s="1"/>
  <c r="H447" i="8"/>
  <c r="I453" i="8" s="1"/>
  <c r="J459" i="8" s="1"/>
  <c r="K465" i="8" s="1"/>
  <c r="AV449" i="8"/>
  <c r="AW455" i="8" s="1"/>
  <c r="AX461" i="8" s="1"/>
  <c r="AY467" i="8" s="1"/>
  <c r="AT448" i="8"/>
  <c r="AU454" i="8" s="1"/>
  <c r="AV460" i="8" s="1"/>
  <c r="AW466" i="8" s="1"/>
  <c r="AF81" i="8"/>
  <c r="AG87" i="8" s="1"/>
  <c r="AH93" i="8" s="1"/>
  <c r="AI99" i="8" s="1"/>
  <c r="AE63" i="8"/>
  <c r="AE79" i="8"/>
  <c r="AH40" i="8"/>
  <c r="AI46" i="8" s="1"/>
  <c r="AJ52" i="8" s="1"/>
  <c r="AK58" i="8" s="1"/>
  <c r="AH30" i="8"/>
  <c r="AG22" i="8"/>
  <c r="S308" i="8"/>
  <c r="T314" i="8" s="1"/>
  <c r="U320" i="8" s="1"/>
  <c r="V326" i="8" s="1"/>
  <c r="R306" i="8"/>
  <c r="R290" i="8"/>
  <c r="I394" i="8"/>
  <c r="H386" i="8"/>
  <c r="I404" i="8"/>
  <c r="J410" i="8" s="1"/>
  <c r="K416" i="8" s="1"/>
  <c r="L422" i="8" s="1"/>
  <c r="AC113" i="8"/>
  <c r="AD131" i="8"/>
  <c r="AE137" i="8" s="1"/>
  <c r="AF143" i="8" s="1"/>
  <c r="AG149" i="8" s="1"/>
  <c r="AD121" i="8"/>
  <c r="Y215" i="8"/>
  <c r="Z217" i="8"/>
  <c r="AA223" i="8" s="1"/>
  <c r="AB229" i="8" s="1"/>
  <c r="AC235" i="8" s="1"/>
  <c r="Y199" i="8"/>
  <c r="BA449" i="8"/>
  <c r="BB455" i="8" s="1"/>
  <c r="BC461" i="8" s="1"/>
  <c r="BD467" i="8" s="1"/>
  <c r="AC449" i="8"/>
  <c r="AD455" i="8" s="1"/>
  <c r="AE461" i="8" s="1"/>
  <c r="AF467" i="8" s="1"/>
  <c r="AP449" i="8"/>
  <c r="AQ455" i="8" s="1"/>
  <c r="AR461" i="8" s="1"/>
  <c r="AS467" i="8" s="1"/>
  <c r="AB448" i="8"/>
  <c r="AC454" i="8" s="1"/>
  <c r="AD460" i="8" s="1"/>
  <c r="AE466" i="8" s="1"/>
  <c r="AV448" i="8"/>
  <c r="AW454" i="8" s="1"/>
  <c r="AX460" i="8" s="1"/>
  <c r="AY466" i="8" s="1"/>
  <c r="BD449" i="8"/>
  <c r="BE455" i="8" s="1"/>
  <c r="BF461" i="8" s="1"/>
  <c r="BG467" i="8" s="1"/>
  <c r="AB449" i="8"/>
  <c r="AC455" i="8" s="1"/>
  <c r="AD461" i="8" s="1"/>
  <c r="AE467" i="8" s="1"/>
  <c r="AP448" i="8"/>
  <c r="AQ454" i="8" s="1"/>
  <c r="AR460" i="8" s="1"/>
  <c r="AS466" i="8" s="1"/>
  <c r="BI447" i="8"/>
  <c r="AZ448" i="8"/>
  <c r="BA454" i="8" s="1"/>
  <c r="BB460" i="8" s="1"/>
  <c r="BC466" i="8" s="1"/>
  <c r="AY448" i="8"/>
  <c r="AZ454" i="8" s="1"/>
  <c r="BA460" i="8" s="1"/>
  <c r="BB466" i="8" s="1"/>
  <c r="BH447" i="8"/>
  <c r="BI453" i="8" s="1"/>
  <c r="AF447" i="8"/>
  <c r="AG453" i="8" s="1"/>
  <c r="AH459" i="8" s="1"/>
  <c r="AI465" i="8" s="1"/>
  <c r="Q449" i="8"/>
  <c r="R455" i="8" s="1"/>
  <c r="S461" i="8" s="1"/>
  <c r="T467" i="8" s="1"/>
  <c r="E449" i="8"/>
  <c r="F455" i="8" s="1"/>
  <c r="G461" i="8" s="1"/>
  <c r="H467" i="8" s="1"/>
  <c r="D431" i="8"/>
  <c r="R449" i="8"/>
  <c r="S455" i="8" s="1"/>
  <c r="T461" i="8" s="1"/>
  <c r="U467" i="8" s="1"/>
  <c r="AF448" i="8"/>
  <c r="AG454" i="8" s="1"/>
  <c r="AH460" i="8" s="1"/>
  <c r="AI466" i="8" s="1"/>
  <c r="AL447" i="8"/>
  <c r="AM453" i="8" s="1"/>
  <c r="AN459" i="8" s="1"/>
  <c r="AO465" i="8" s="1"/>
  <c r="F449" i="8"/>
  <c r="G455" i="8" s="1"/>
  <c r="H461" i="8" s="1"/>
  <c r="I467" i="8" s="1"/>
  <c r="H448" i="8"/>
  <c r="I454" i="8" s="1"/>
  <c r="J460" i="8" s="1"/>
  <c r="K466" i="8" s="1"/>
  <c r="L447" i="8"/>
  <c r="M453" i="8" s="1"/>
  <c r="N459" i="8" s="1"/>
  <c r="O465" i="8" s="1"/>
  <c r="AU448" i="8"/>
  <c r="AV454" i="8" s="1"/>
  <c r="AW460" i="8" s="1"/>
  <c r="AX466" i="8" s="1"/>
  <c r="K448" i="8"/>
  <c r="L454" i="8" s="1"/>
  <c r="M460" i="8" s="1"/>
  <c r="N466" i="8" s="1"/>
  <c r="AK447" i="8"/>
  <c r="AL453" i="8" s="1"/>
  <c r="AM459" i="8" s="1"/>
  <c r="AN465" i="8" s="1"/>
  <c r="S448" i="8"/>
  <c r="T454" i="8" s="1"/>
  <c r="U460" i="8" s="1"/>
  <c r="V466" i="8" s="1"/>
  <c r="J449" i="8"/>
  <c r="K455" i="8" s="1"/>
  <c r="L461" i="8" s="1"/>
  <c r="M467" i="8" s="1"/>
  <c r="BB447" i="8"/>
  <c r="BC453" i="8" s="1"/>
  <c r="BD459" i="8" s="1"/>
  <c r="BE465" i="8" s="1"/>
  <c r="P448" i="8"/>
  <c r="Q454" i="8" s="1"/>
  <c r="R460" i="8" s="1"/>
  <c r="S466" i="8" s="1"/>
  <c r="AH449" i="8"/>
  <c r="AI455" i="8" s="1"/>
  <c r="AJ461" i="8" s="1"/>
  <c r="AK467" i="8" s="1"/>
  <c r="BB449" i="8"/>
  <c r="BC455" i="8" s="1"/>
  <c r="BD461" i="8" s="1"/>
  <c r="BE467" i="8" s="1"/>
  <c r="AN449" i="8"/>
  <c r="AO455" i="8" s="1"/>
  <c r="AP461" i="8" s="1"/>
  <c r="AQ467" i="8" s="1"/>
  <c r="L449" i="8"/>
  <c r="M455" i="8" s="1"/>
  <c r="N461" i="8" s="1"/>
  <c r="O467" i="8" s="1"/>
  <c r="Z448" i="8"/>
  <c r="AA454" i="8" s="1"/>
  <c r="AB460" i="8" s="1"/>
  <c r="AC466" i="8" s="1"/>
  <c r="AD448" i="8"/>
  <c r="AE454" i="8" s="1"/>
  <c r="AF460" i="8" s="1"/>
  <c r="AG466" i="8" s="1"/>
  <c r="BA447" i="8"/>
  <c r="BB453" i="8" s="1"/>
  <c r="BC459" i="8" s="1"/>
  <c r="BD465" i="8" s="1"/>
  <c r="AZ449" i="8"/>
  <c r="BA455" i="8" s="1"/>
  <c r="BB461" i="8" s="1"/>
  <c r="BC467" i="8" s="1"/>
  <c r="M352" i="8"/>
  <c r="M336" i="8"/>
  <c r="N354" i="8"/>
  <c r="O360" i="8" s="1"/>
  <c r="P366" i="8" s="1"/>
  <c r="Q372" i="8" s="1"/>
  <c r="AN448" i="8"/>
  <c r="AO454" i="8" s="1"/>
  <c r="AP460" i="8" s="1"/>
  <c r="AQ466" i="8" s="1"/>
  <c r="AX449" i="8"/>
  <c r="AY455" i="8" s="1"/>
  <c r="AZ461" i="8" s="1"/>
  <c r="BA467" i="8" s="1"/>
  <c r="U449" i="8"/>
  <c r="V455" i="8" s="1"/>
  <c r="W461" i="8" s="1"/>
  <c r="X467" i="8" s="1"/>
  <c r="G448" i="8"/>
  <c r="H454" i="8" s="1"/>
  <c r="I460" i="8" s="1"/>
  <c r="J466" i="8" s="1"/>
  <c r="AG447" i="8"/>
  <c r="AH453" i="8" s="1"/>
  <c r="AI459" i="8" s="1"/>
  <c r="AJ465" i="8" s="1"/>
  <c r="D429" i="8"/>
  <c r="E447" i="8"/>
  <c r="F453" i="8" s="1"/>
  <c r="G459" i="8" s="1"/>
  <c r="H465" i="8" s="1"/>
  <c r="D444" i="8"/>
  <c r="Y447" i="8"/>
  <c r="Z453" i="8" s="1"/>
  <c r="AA459" i="8" s="1"/>
  <c r="AB465" i="8" s="1"/>
  <c r="G447" i="8"/>
  <c r="H453" i="8" s="1"/>
  <c r="I459" i="8" s="1"/>
  <c r="J465" i="8" s="1"/>
  <c r="G449" i="8"/>
  <c r="H455" i="8" s="1"/>
  <c r="I461" i="8" s="1"/>
  <c r="J467" i="8" s="1"/>
  <c r="H449" i="8"/>
  <c r="I455" i="8" s="1"/>
  <c r="J461" i="8" s="1"/>
  <c r="K467" i="8" s="1"/>
  <c r="AL448" i="8"/>
  <c r="AM454" i="8" s="1"/>
  <c r="AN460" i="8" s="1"/>
  <c r="AO466" i="8" s="1"/>
  <c r="AZ447" i="8"/>
  <c r="BA453" i="8" s="1"/>
  <c r="BB459" i="8" s="1"/>
  <c r="BC465" i="8" s="1"/>
  <c r="BD447" i="8"/>
  <c r="BE453" i="8" s="1"/>
  <c r="BF459" i="8" s="1"/>
  <c r="BG465" i="8" s="1"/>
  <c r="AQ448" i="8"/>
  <c r="AR454" i="8" s="1"/>
  <c r="AS460" i="8" s="1"/>
  <c r="AT466" i="8" s="1"/>
  <c r="AT447" i="8"/>
  <c r="AU453" i="8" s="1"/>
  <c r="AV459" i="8" s="1"/>
  <c r="AW465" i="8" s="1"/>
  <c r="AD449" i="8"/>
  <c r="AE455" i="8" s="1"/>
  <c r="AF461" i="8" s="1"/>
  <c r="AG467" i="8" s="1"/>
  <c r="BC448" i="8"/>
  <c r="BD454" i="8" s="1"/>
  <c r="BE460" i="8" s="1"/>
  <c r="BF466" i="8" s="1"/>
  <c r="Z449" i="8"/>
  <c r="AA455" i="8" s="1"/>
  <c r="AB461" i="8" s="1"/>
  <c r="AC467" i="8" s="1"/>
  <c r="R448" i="8"/>
  <c r="S454" i="8" s="1"/>
  <c r="T460" i="8" s="1"/>
  <c r="U466" i="8" s="1"/>
  <c r="AV447" i="8"/>
  <c r="AW453" i="8" s="1"/>
  <c r="AX459" i="8" s="1"/>
  <c r="AY465" i="8" s="1"/>
  <c r="J447" i="8"/>
  <c r="K453" i="8" s="1"/>
  <c r="L459" i="8" s="1"/>
  <c r="M465" i="8" s="1"/>
  <c r="E448" i="8"/>
  <c r="F454" i="8" s="1"/>
  <c r="G460" i="8" s="1"/>
  <c r="H466" i="8" s="1"/>
  <c r="D430" i="8"/>
  <c r="AT449" i="8"/>
  <c r="AU455" i="8" s="1"/>
  <c r="AV461" i="8" s="1"/>
  <c r="AW467" i="8" s="1"/>
  <c r="AI448" i="8"/>
  <c r="AJ454" i="8" s="1"/>
  <c r="AK460" i="8" s="1"/>
  <c r="AL466" i="8" s="1"/>
  <c r="AS447" i="8"/>
  <c r="AT453" i="8" s="1"/>
  <c r="AU459" i="8" s="1"/>
  <c r="AV465" i="8" s="1"/>
  <c r="Q447" i="8"/>
  <c r="R453" i="8" s="1"/>
  <c r="S459" i="8" s="1"/>
  <c r="T465" i="8" s="1"/>
  <c r="AF449" i="8"/>
  <c r="AG455" i="8" s="1"/>
  <c r="AH461" i="8" s="1"/>
  <c r="AI467" i="8" s="1"/>
  <c r="I447" i="8"/>
  <c r="J453" i="8" s="1"/>
  <c r="K459" i="8" s="1"/>
  <c r="L465" i="8" s="1"/>
  <c r="Y449" i="8"/>
  <c r="Z455" i="8" s="1"/>
  <c r="AA461" i="8" s="1"/>
  <c r="AB467" i="8" s="1"/>
  <c r="BE447" i="8"/>
  <c r="BF453" i="8" s="1"/>
  <c r="BG459" i="8" s="1"/>
  <c r="BH465" i="8" s="1"/>
  <c r="AD429" i="8" l="1"/>
  <c r="BI430" i="8"/>
  <c r="AR429" i="8"/>
  <c r="P431" i="8"/>
  <c r="F431" i="8"/>
  <c r="E431" i="8"/>
  <c r="O430" i="8"/>
  <c r="AF429" i="8"/>
  <c r="AE429" i="8"/>
  <c r="AS431" i="8"/>
  <c r="X431" i="8"/>
  <c r="AW431" i="8"/>
  <c r="AY429" i="8"/>
  <c r="N431" i="8"/>
  <c r="T431" i="8"/>
  <c r="X429" i="8"/>
  <c r="AC430" i="8"/>
  <c r="BD429" i="8"/>
  <c r="H429" i="8"/>
  <c r="AL431" i="8"/>
  <c r="AC431" i="8"/>
  <c r="BI431" i="8"/>
  <c r="V429" i="8"/>
  <c r="K431" i="8"/>
  <c r="BH429" i="8"/>
  <c r="BC429" i="8"/>
  <c r="G431" i="8"/>
  <c r="AV430" i="8"/>
  <c r="AX430" i="8"/>
  <c r="AM431" i="8"/>
  <c r="P429" i="8"/>
  <c r="AH430" i="8"/>
  <c r="AZ430" i="8"/>
  <c r="BB430" i="8"/>
  <c r="AT430" i="8"/>
  <c r="AJ429" i="8"/>
  <c r="Y430" i="8"/>
  <c r="BG431" i="8"/>
  <c r="BG430" i="8"/>
  <c r="Q431" i="8"/>
  <c r="AE431" i="8"/>
  <c r="AR430" i="8"/>
  <c r="F429" i="8"/>
  <c r="BA431" i="8"/>
  <c r="BI429" i="8"/>
  <c r="AA430" i="8"/>
  <c r="AZ429" i="8"/>
  <c r="AB430" i="8"/>
  <c r="BC431" i="8"/>
  <c r="BF429" i="8"/>
  <c r="AK430" i="8"/>
  <c r="AO431" i="8"/>
  <c r="AG431" i="8"/>
  <c r="AE430" i="8"/>
  <c r="E450" i="8"/>
  <c r="F456" i="8" s="1"/>
  <c r="G462" i="8" s="1"/>
  <c r="H468" i="8" s="1"/>
  <c r="D432" i="8"/>
  <c r="E440" i="8"/>
  <c r="Z431" i="8"/>
  <c r="I429" i="8"/>
  <c r="Q430" i="8"/>
  <c r="AS429" i="8"/>
  <c r="AT431" i="8"/>
  <c r="F430" i="8"/>
  <c r="AL429" i="8"/>
  <c r="AM430" i="8"/>
  <c r="BA429" i="8"/>
  <c r="R430" i="8"/>
  <c r="J430" i="8"/>
  <c r="K429" i="8"/>
  <c r="BB429" i="8"/>
  <c r="AI36" i="8"/>
  <c r="AJ42" i="8" s="1"/>
  <c r="AK48" i="8" s="1"/>
  <c r="AL54" i="8" s="1"/>
  <c r="AH34" i="8"/>
  <c r="AH18" i="8"/>
  <c r="AS430" i="8"/>
  <c r="G429" i="8"/>
  <c r="E430" i="8"/>
  <c r="S430" i="8"/>
  <c r="W430" i="8"/>
  <c r="BC430" i="8"/>
  <c r="O431" i="8"/>
  <c r="AB429" i="8"/>
  <c r="AX431" i="8"/>
  <c r="L430" i="8"/>
  <c r="T429" i="8"/>
  <c r="V430" i="8"/>
  <c r="N429" i="8"/>
  <c r="W429" i="8"/>
  <c r="U430" i="8"/>
  <c r="BH431" i="8"/>
  <c r="AJ430" i="8"/>
  <c r="AF431" i="8"/>
  <c r="AL430" i="8"/>
  <c r="Z430" i="8"/>
  <c r="AA429" i="8"/>
  <c r="Y429" i="8"/>
  <c r="M430" i="8"/>
  <c r="BA430" i="8"/>
  <c r="S431" i="8"/>
  <c r="AQ431" i="8"/>
  <c r="AO429" i="8"/>
  <c r="AI430" i="8"/>
  <c r="R431" i="8"/>
  <c r="BH430" i="8"/>
  <c r="AY431" i="8"/>
  <c r="AX429" i="8"/>
  <c r="AH429" i="8"/>
  <c r="AY430" i="8"/>
  <c r="AA431" i="8"/>
  <c r="AU430" i="8"/>
  <c r="AZ431" i="8"/>
  <c r="Z211" i="8"/>
  <c r="Z221" i="8"/>
  <c r="AA227" i="8" s="1"/>
  <c r="AB233" i="8" s="1"/>
  <c r="AC239" i="8" s="1"/>
  <c r="Y203" i="8"/>
  <c r="R294" i="8"/>
  <c r="S302" i="8"/>
  <c r="S312" i="8"/>
  <c r="T318" i="8" s="1"/>
  <c r="U324" i="8" s="1"/>
  <c r="V330" i="8" s="1"/>
  <c r="AF75" i="8"/>
  <c r="AF85" i="8"/>
  <c r="AG91" i="8" s="1"/>
  <c r="AH97" i="8" s="1"/>
  <c r="AI103" i="8" s="1"/>
  <c r="AE67" i="8"/>
  <c r="AC429" i="8"/>
  <c r="BF431" i="8"/>
  <c r="AQ430" i="8"/>
  <c r="AK431" i="8"/>
  <c r="AW429" i="8"/>
  <c r="AC167" i="8"/>
  <c r="AB159" i="8"/>
  <c r="AC177" i="8"/>
  <c r="AD183" i="8" s="1"/>
  <c r="AE189" i="8" s="1"/>
  <c r="AF195" i="8" s="1"/>
  <c r="AJ431" i="8"/>
  <c r="AP429" i="8"/>
  <c r="AR431" i="8"/>
  <c r="AD430" i="8"/>
  <c r="O429" i="8"/>
  <c r="X430" i="8"/>
  <c r="BE431" i="8"/>
  <c r="AH431" i="8"/>
  <c r="T430" i="8"/>
  <c r="AU429" i="8"/>
  <c r="Y431" i="8"/>
  <c r="AP430" i="8"/>
  <c r="J431" i="8"/>
  <c r="J429" i="8"/>
  <c r="AT429" i="8"/>
  <c r="N348" i="8"/>
  <c r="M340" i="8"/>
  <c r="N358" i="8"/>
  <c r="O364" i="8" s="1"/>
  <c r="P370" i="8" s="1"/>
  <c r="Q376" i="8" s="1"/>
  <c r="I431" i="8"/>
  <c r="G430" i="8"/>
  <c r="AK429" i="8"/>
  <c r="AE127" i="8"/>
  <c r="AF133" i="8" s="1"/>
  <c r="AG139" i="8" s="1"/>
  <c r="AH145" i="8" s="1"/>
  <c r="AD125" i="8"/>
  <c r="AD109" i="8"/>
  <c r="I398" i="8"/>
  <c r="I382" i="8"/>
  <c r="J400" i="8"/>
  <c r="K406" i="8" s="1"/>
  <c r="L412" i="8" s="1"/>
  <c r="M418" i="8" s="1"/>
  <c r="BB431" i="8"/>
  <c r="AU431" i="8"/>
  <c r="S429" i="8"/>
  <c r="AG430" i="8"/>
  <c r="AV431" i="8"/>
  <c r="AP431" i="8"/>
  <c r="AI431" i="8"/>
  <c r="AN431" i="8"/>
  <c r="AN429" i="8"/>
  <c r="AV429" i="8"/>
  <c r="M431" i="8"/>
  <c r="AI429" i="8"/>
  <c r="AW430" i="8"/>
  <c r="Q429" i="8"/>
  <c r="AM429" i="8"/>
  <c r="N430" i="8"/>
  <c r="L431" i="8"/>
  <c r="AD431" i="8"/>
  <c r="K430" i="8"/>
  <c r="I430" i="8"/>
  <c r="W431" i="8"/>
  <c r="AN430" i="8"/>
  <c r="BE430" i="8"/>
  <c r="L429" i="8"/>
  <c r="U429" i="8"/>
  <c r="M429" i="8"/>
  <c r="BD431" i="8"/>
  <c r="AF430" i="8"/>
  <c r="BG429" i="8"/>
  <c r="AO430" i="8"/>
  <c r="AB431" i="8"/>
  <c r="P430" i="8"/>
  <c r="V431" i="8"/>
  <c r="H430" i="8"/>
  <c r="AG429" i="8"/>
  <c r="Z429" i="8"/>
  <c r="Y263" i="8"/>
  <c r="Z269" i="8" s="1"/>
  <c r="AA275" i="8" s="1"/>
  <c r="AB281" i="8" s="1"/>
  <c r="X261" i="8"/>
  <c r="X245" i="8"/>
  <c r="BE429" i="8"/>
  <c r="BD430" i="8"/>
  <c r="U431" i="8"/>
  <c r="R429" i="8"/>
  <c r="H431" i="8"/>
  <c r="BF430" i="8"/>
  <c r="AQ429" i="8"/>
  <c r="E429" i="8"/>
  <c r="AD113" i="8" l="1"/>
  <c r="AE121" i="8"/>
  <c r="AE131" i="8"/>
  <c r="AF137" i="8" s="1"/>
  <c r="AG143" i="8" s="1"/>
  <c r="AH149" i="8" s="1"/>
  <c r="S290" i="8"/>
  <c r="T308" i="8"/>
  <c r="U314" i="8" s="1"/>
  <c r="V320" i="8" s="1"/>
  <c r="W326" i="8" s="1"/>
  <c r="S306" i="8"/>
  <c r="Z199" i="8"/>
  <c r="Z215" i="8"/>
  <c r="AA217" i="8"/>
  <c r="AB223" i="8" s="1"/>
  <c r="AC229" i="8" s="1"/>
  <c r="AD235" i="8" s="1"/>
  <c r="N352" i="8"/>
  <c r="O354" i="8"/>
  <c r="P360" i="8" s="1"/>
  <c r="Q366" i="8" s="1"/>
  <c r="R372" i="8" s="1"/>
  <c r="N336" i="8"/>
  <c r="AD173" i="8"/>
  <c r="AE179" i="8" s="1"/>
  <c r="AF185" i="8" s="1"/>
  <c r="AG191" i="8" s="1"/>
  <c r="AC171" i="8"/>
  <c r="AC155" i="8"/>
  <c r="AI40" i="8"/>
  <c r="AJ46" i="8" s="1"/>
  <c r="AK52" i="8" s="1"/>
  <c r="AL58" i="8" s="1"/>
  <c r="AI30" i="8"/>
  <c r="AH22" i="8"/>
  <c r="E428" i="8"/>
  <c r="F446" i="8"/>
  <c r="G452" i="8" s="1"/>
  <c r="H458" i="8" s="1"/>
  <c r="I464" i="8" s="1"/>
  <c r="E444" i="8"/>
  <c r="Y267" i="8"/>
  <c r="Z273" i="8" s="1"/>
  <c r="AA279" i="8" s="1"/>
  <c r="AB285" i="8" s="1"/>
  <c r="Y257" i="8"/>
  <c r="X249" i="8"/>
  <c r="I386" i="8"/>
  <c r="J394" i="8"/>
  <c r="J404" i="8"/>
  <c r="K410" i="8" s="1"/>
  <c r="L416" i="8" s="1"/>
  <c r="M422" i="8" s="1"/>
  <c r="AF79" i="8"/>
  <c r="AG81" i="8"/>
  <c r="AH87" i="8" s="1"/>
  <c r="AI93" i="8" s="1"/>
  <c r="AJ99" i="8" s="1"/>
  <c r="AF63" i="8"/>
  <c r="AG75" i="8" l="1"/>
  <c r="AG85" i="8"/>
  <c r="AH91" i="8" s="1"/>
  <c r="AI97" i="8" s="1"/>
  <c r="AJ103" i="8" s="1"/>
  <c r="AF67" i="8"/>
  <c r="F450" i="8"/>
  <c r="G456" i="8" s="1"/>
  <c r="H462" i="8" s="1"/>
  <c r="I468" i="8" s="1"/>
  <c r="E432" i="8"/>
  <c r="F440" i="8"/>
  <c r="AJ36" i="8"/>
  <c r="AK42" i="8" s="1"/>
  <c r="AL48" i="8" s="1"/>
  <c r="AM54" i="8" s="1"/>
  <c r="AI34" i="8"/>
  <c r="AI18" i="8"/>
  <c r="S294" i="8"/>
  <c r="T312" i="8"/>
  <c r="U318" i="8" s="1"/>
  <c r="V324" i="8" s="1"/>
  <c r="W330" i="8" s="1"/>
  <c r="T302" i="8"/>
  <c r="Y261" i="8"/>
  <c r="Z263" i="8"/>
  <c r="AA269" i="8" s="1"/>
  <c r="AB275" i="8" s="1"/>
  <c r="AC281" i="8" s="1"/>
  <c r="Y245" i="8"/>
  <c r="AC159" i="8"/>
  <c r="AD167" i="8"/>
  <c r="AD177" i="8"/>
  <c r="AE183" i="8" s="1"/>
  <c r="AF189" i="8" s="1"/>
  <c r="AG195" i="8" s="1"/>
  <c r="O348" i="8"/>
  <c r="N340" i="8"/>
  <c r="O358" i="8"/>
  <c r="P364" i="8" s="1"/>
  <c r="Q370" i="8" s="1"/>
  <c r="R376" i="8" s="1"/>
  <c r="Z203" i="8"/>
  <c r="AA211" i="8"/>
  <c r="AA221" i="8"/>
  <c r="AB227" i="8" s="1"/>
  <c r="AC233" i="8" s="1"/>
  <c r="AD239" i="8" s="1"/>
  <c r="AE125" i="8"/>
  <c r="AF127" i="8"/>
  <c r="AG133" i="8" s="1"/>
  <c r="AH139" i="8" s="1"/>
  <c r="AI145" i="8" s="1"/>
  <c r="AE109" i="8"/>
  <c r="K400" i="8"/>
  <c r="L406" i="8" s="1"/>
  <c r="M412" i="8" s="1"/>
  <c r="N418" i="8" s="1"/>
  <c r="J382" i="8"/>
  <c r="J398" i="8"/>
  <c r="K394" i="8" l="1"/>
  <c r="K404" i="8"/>
  <c r="L410" i="8" s="1"/>
  <c r="M416" i="8" s="1"/>
  <c r="N422" i="8" s="1"/>
  <c r="J386" i="8"/>
  <c r="AA199" i="8"/>
  <c r="AB217" i="8"/>
  <c r="AC223" i="8" s="1"/>
  <c r="AD229" i="8" s="1"/>
  <c r="AE235" i="8" s="1"/>
  <c r="AA215" i="8"/>
  <c r="O336" i="8"/>
  <c r="O352" i="8"/>
  <c r="P354" i="8"/>
  <c r="Q360" i="8" s="1"/>
  <c r="R366" i="8" s="1"/>
  <c r="S372" i="8" s="1"/>
  <c r="F444" i="8"/>
  <c r="F428" i="8"/>
  <c r="G446" i="8"/>
  <c r="H452" i="8" s="1"/>
  <c r="I458" i="8" s="1"/>
  <c r="J464" i="8" s="1"/>
  <c r="AG79" i="8"/>
  <c r="AG63" i="8"/>
  <c r="AH81" i="8"/>
  <c r="AI87" i="8" s="1"/>
  <c r="AJ93" i="8" s="1"/>
  <c r="AK99" i="8" s="1"/>
  <c r="U308" i="8"/>
  <c r="V314" i="8" s="1"/>
  <c r="W320" i="8" s="1"/>
  <c r="X326" i="8" s="1"/>
  <c r="T290" i="8"/>
  <c r="T306" i="8"/>
  <c r="Z257" i="8"/>
  <c r="Z267" i="8"/>
  <c r="AA273" i="8" s="1"/>
  <c r="AB279" i="8" s="1"/>
  <c r="AC285" i="8" s="1"/>
  <c r="Y249" i="8"/>
  <c r="AF131" i="8"/>
  <c r="AG137" i="8" s="1"/>
  <c r="AH143" i="8" s="1"/>
  <c r="AI149" i="8" s="1"/>
  <c r="AE113" i="8"/>
  <c r="AF121" i="8"/>
  <c r="AD171" i="8"/>
  <c r="AD155" i="8"/>
  <c r="AE173" i="8"/>
  <c r="AF179" i="8" s="1"/>
  <c r="AG185" i="8" s="1"/>
  <c r="AH191" i="8" s="1"/>
  <c r="AJ40" i="8"/>
  <c r="AK46" i="8" s="1"/>
  <c r="AL52" i="8" s="1"/>
  <c r="AM58" i="8" s="1"/>
  <c r="AI22" i="8"/>
  <c r="AJ30" i="8"/>
  <c r="AE177" i="8" l="1"/>
  <c r="AF183" i="8" s="1"/>
  <c r="AG189" i="8" s="1"/>
  <c r="AH195" i="8" s="1"/>
  <c r="AD159" i="8"/>
  <c r="AE167" i="8"/>
  <c r="AF109" i="8"/>
  <c r="AF125" i="8"/>
  <c r="AG127" i="8"/>
  <c r="AH133" i="8" s="1"/>
  <c r="AI139" i="8" s="1"/>
  <c r="AJ145" i="8" s="1"/>
  <c r="O340" i="8"/>
  <c r="P358" i="8"/>
  <c r="Q364" i="8" s="1"/>
  <c r="R370" i="8" s="1"/>
  <c r="S376" i="8" s="1"/>
  <c r="P348" i="8"/>
  <c r="K398" i="8"/>
  <c r="K382" i="8"/>
  <c r="L400" i="8"/>
  <c r="M406" i="8" s="1"/>
  <c r="N412" i="8" s="1"/>
  <c r="O418" i="8" s="1"/>
  <c r="AJ34" i="8"/>
  <c r="AK36" i="8"/>
  <c r="AL42" i="8" s="1"/>
  <c r="AM48" i="8" s="1"/>
  <c r="AN54" i="8" s="1"/>
  <c r="AJ18" i="8"/>
  <c r="Z261" i="8"/>
  <c r="AA263" i="8"/>
  <c r="AB269" i="8" s="1"/>
  <c r="AC275" i="8" s="1"/>
  <c r="AD281" i="8" s="1"/>
  <c r="Z245" i="8"/>
  <c r="T294" i="8"/>
  <c r="U302" i="8"/>
  <c r="U312" i="8"/>
  <c r="V318" i="8" s="1"/>
  <c r="W324" i="8" s="1"/>
  <c r="X330" i="8" s="1"/>
  <c r="G450" i="8"/>
  <c r="H456" i="8" s="1"/>
  <c r="I462" i="8" s="1"/>
  <c r="J468" i="8" s="1"/>
  <c r="F432" i="8"/>
  <c r="G440" i="8"/>
  <c r="AA203" i="8"/>
  <c r="AB221" i="8"/>
  <c r="AC227" i="8" s="1"/>
  <c r="AD233" i="8" s="1"/>
  <c r="AE239" i="8" s="1"/>
  <c r="AB211" i="8"/>
  <c r="AG67" i="8"/>
  <c r="AH75" i="8"/>
  <c r="AH85" i="8"/>
  <c r="AI91" i="8" s="1"/>
  <c r="AJ97" i="8" s="1"/>
  <c r="AK103" i="8" s="1"/>
  <c r="P352" i="8" l="1"/>
  <c r="P336" i="8"/>
  <c r="Q354" i="8"/>
  <c r="R360" i="8" s="1"/>
  <c r="S366" i="8" s="1"/>
  <c r="T372" i="8" s="1"/>
  <c r="AG131" i="8"/>
  <c r="AH137" i="8" s="1"/>
  <c r="AI143" i="8" s="1"/>
  <c r="AJ149" i="8" s="1"/>
  <c r="AF113" i="8"/>
  <c r="AG121" i="8"/>
  <c r="V308" i="8"/>
  <c r="W314" i="8" s="1"/>
  <c r="X320" i="8" s="1"/>
  <c r="Y326" i="8" s="1"/>
  <c r="U306" i="8"/>
  <c r="U290" i="8"/>
  <c r="AA267" i="8"/>
  <c r="AB273" i="8" s="1"/>
  <c r="AC279" i="8" s="1"/>
  <c r="AD285" i="8" s="1"/>
  <c r="Z249" i="8"/>
  <c r="AA257" i="8"/>
  <c r="AK40" i="8"/>
  <c r="AL46" i="8" s="1"/>
  <c r="AM52" i="8" s="1"/>
  <c r="AN58" i="8" s="1"/>
  <c r="AK30" i="8"/>
  <c r="AJ22" i="8"/>
  <c r="AE171" i="8"/>
  <c r="AF173" i="8"/>
  <c r="AG179" i="8" s="1"/>
  <c r="AH185" i="8" s="1"/>
  <c r="AI191" i="8" s="1"/>
  <c r="AE155" i="8"/>
  <c r="L404" i="8"/>
  <c r="M410" i="8" s="1"/>
  <c r="N416" i="8" s="1"/>
  <c r="O422" i="8" s="1"/>
  <c r="K386" i="8"/>
  <c r="L394" i="8"/>
  <c r="G428" i="8"/>
  <c r="G444" i="8"/>
  <c r="H446" i="8"/>
  <c r="I452" i="8" s="1"/>
  <c r="J458" i="8" s="1"/>
  <c r="K464" i="8" s="1"/>
  <c r="AH79" i="8"/>
  <c r="AH63" i="8"/>
  <c r="AI81" i="8"/>
  <c r="AJ87" i="8" s="1"/>
  <c r="AK93" i="8" s="1"/>
  <c r="AL99" i="8" s="1"/>
  <c r="AC217" i="8"/>
  <c r="AD223" i="8" s="1"/>
  <c r="AE229" i="8" s="1"/>
  <c r="AF235" i="8" s="1"/>
  <c r="AB215" i="8"/>
  <c r="AB199" i="8"/>
  <c r="AC211" i="8" l="1"/>
  <c r="AB203" i="8"/>
  <c r="AC221" i="8"/>
  <c r="AD227" i="8" s="1"/>
  <c r="AE233" i="8" s="1"/>
  <c r="AF239" i="8" s="1"/>
  <c r="AI75" i="8"/>
  <c r="AI85" i="8"/>
  <c r="AJ91" i="8" s="1"/>
  <c r="AK97" i="8" s="1"/>
  <c r="AL103" i="8" s="1"/>
  <c r="AH67" i="8"/>
  <c r="L382" i="8"/>
  <c r="M400" i="8"/>
  <c r="N406" i="8" s="1"/>
  <c r="O412" i="8" s="1"/>
  <c r="P418" i="8" s="1"/>
  <c r="L398" i="8"/>
  <c r="AK34" i="8"/>
  <c r="AL36" i="8"/>
  <c r="AM42" i="8" s="1"/>
  <c r="AN48" i="8" s="1"/>
  <c r="AO54" i="8" s="1"/>
  <c r="AK18" i="8"/>
  <c r="AF177" i="8"/>
  <c r="AG183" i="8" s="1"/>
  <c r="AH189" i="8" s="1"/>
  <c r="AI195" i="8" s="1"/>
  <c r="AE159" i="8"/>
  <c r="AF167" i="8"/>
  <c r="AH127" i="8"/>
  <c r="AI133" i="8" s="1"/>
  <c r="AJ139" i="8" s="1"/>
  <c r="AK145" i="8" s="1"/>
  <c r="AG125" i="8"/>
  <c r="AG109" i="8"/>
  <c r="Q348" i="8"/>
  <c r="Q358" i="8"/>
  <c r="R364" i="8" s="1"/>
  <c r="S370" i="8" s="1"/>
  <c r="T376" i="8" s="1"/>
  <c r="P340" i="8"/>
  <c r="H440" i="8"/>
  <c r="G432" i="8"/>
  <c r="H450" i="8"/>
  <c r="I456" i="8" s="1"/>
  <c r="J462" i="8" s="1"/>
  <c r="K468" i="8" s="1"/>
  <c r="AA261" i="8"/>
  <c r="AA245" i="8"/>
  <c r="AB263" i="8"/>
  <c r="AC269" i="8" s="1"/>
  <c r="AD275" i="8" s="1"/>
  <c r="AE281" i="8" s="1"/>
  <c r="V312" i="8"/>
  <c r="W318" i="8" s="1"/>
  <c r="X324" i="8" s="1"/>
  <c r="Y330" i="8" s="1"/>
  <c r="V302" i="8"/>
  <c r="U294" i="8"/>
  <c r="I446" i="8" l="1"/>
  <c r="J452" i="8" s="1"/>
  <c r="K458" i="8" s="1"/>
  <c r="L464" i="8" s="1"/>
  <c r="H428" i="8"/>
  <c r="H444" i="8"/>
  <c r="AG113" i="8"/>
  <c r="AH131" i="8"/>
  <c r="AI137" i="8" s="1"/>
  <c r="AJ143" i="8" s="1"/>
  <c r="AK149" i="8" s="1"/>
  <c r="AH121" i="8"/>
  <c r="AF171" i="8"/>
  <c r="AF155" i="8"/>
  <c r="AG173" i="8"/>
  <c r="AH179" i="8" s="1"/>
  <c r="AI185" i="8" s="1"/>
  <c r="AJ191" i="8" s="1"/>
  <c r="AJ81" i="8"/>
  <c r="AK87" i="8" s="1"/>
  <c r="AL93" i="8" s="1"/>
  <c r="AM99" i="8" s="1"/>
  <c r="AI63" i="8"/>
  <c r="AI79" i="8"/>
  <c r="W308" i="8"/>
  <c r="X314" i="8" s="1"/>
  <c r="Y320" i="8" s="1"/>
  <c r="Z326" i="8" s="1"/>
  <c r="V306" i="8"/>
  <c r="V290" i="8"/>
  <c r="AB257" i="8"/>
  <c r="AA249" i="8"/>
  <c r="AB267" i="8"/>
  <c r="AC273" i="8" s="1"/>
  <c r="AD279" i="8" s="1"/>
  <c r="AE285" i="8" s="1"/>
  <c r="R354" i="8"/>
  <c r="S360" i="8" s="1"/>
  <c r="T366" i="8" s="1"/>
  <c r="U372" i="8" s="1"/>
  <c r="Q336" i="8"/>
  <c r="Q352" i="8"/>
  <c r="AL40" i="8"/>
  <c r="AM46" i="8" s="1"/>
  <c r="AN52" i="8" s="1"/>
  <c r="AO58" i="8" s="1"/>
  <c r="AL30" i="8"/>
  <c r="AK22" i="8"/>
  <c r="L386" i="8"/>
  <c r="M404" i="8"/>
  <c r="N410" i="8" s="1"/>
  <c r="O416" i="8" s="1"/>
  <c r="P422" i="8" s="1"/>
  <c r="M394" i="8"/>
  <c r="AC199" i="8"/>
  <c r="AD217" i="8"/>
  <c r="AE223" i="8" s="1"/>
  <c r="AF229" i="8" s="1"/>
  <c r="AG235" i="8" s="1"/>
  <c r="AC215" i="8"/>
  <c r="AD211" i="8" l="1"/>
  <c r="AD221" i="8"/>
  <c r="AE227" i="8" s="1"/>
  <c r="AF233" i="8" s="1"/>
  <c r="AG239" i="8" s="1"/>
  <c r="AC203" i="8"/>
  <c r="R358" i="8"/>
  <c r="S364" i="8" s="1"/>
  <c r="T370" i="8" s="1"/>
  <c r="U376" i="8" s="1"/>
  <c r="Q340" i="8"/>
  <c r="R348" i="8"/>
  <c r="N400" i="8"/>
  <c r="O406" i="8" s="1"/>
  <c r="P412" i="8" s="1"/>
  <c r="Q418" i="8" s="1"/>
  <c r="M382" i="8"/>
  <c r="M398" i="8"/>
  <c r="AC263" i="8"/>
  <c r="AD269" i="8" s="1"/>
  <c r="AE275" i="8" s="1"/>
  <c r="AF281" i="8" s="1"/>
  <c r="AB261" i="8"/>
  <c r="AB245" i="8"/>
  <c r="AJ85" i="8"/>
  <c r="AK91" i="8" s="1"/>
  <c r="AL97" i="8" s="1"/>
  <c r="AM103" i="8" s="1"/>
  <c r="AI67" i="8"/>
  <c r="AJ75" i="8"/>
  <c r="AF159" i="8"/>
  <c r="AG177" i="8"/>
  <c r="AH183" i="8" s="1"/>
  <c r="AI189" i="8" s="1"/>
  <c r="AJ195" i="8" s="1"/>
  <c r="AG167" i="8"/>
  <c r="AM36" i="8"/>
  <c r="AN42" i="8" s="1"/>
  <c r="AO48" i="8" s="1"/>
  <c r="AP54" i="8" s="1"/>
  <c r="AL18" i="8"/>
  <c r="AL34" i="8"/>
  <c r="AI127" i="8"/>
  <c r="AJ133" i="8" s="1"/>
  <c r="AK139" i="8" s="1"/>
  <c r="AL145" i="8" s="1"/>
  <c r="AH125" i="8"/>
  <c r="AH109" i="8"/>
  <c r="I450" i="8"/>
  <c r="J456" i="8" s="1"/>
  <c r="K462" i="8" s="1"/>
  <c r="L468" i="8" s="1"/>
  <c r="H432" i="8"/>
  <c r="I440" i="8"/>
  <c r="W312" i="8"/>
  <c r="X318" i="8" s="1"/>
  <c r="Y324" i="8" s="1"/>
  <c r="Z330" i="8" s="1"/>
  <c r="W302" i="8"/>
  <c r="V294" i="8"/>
  <c r="J446" i="8" l="1"/>
  <c r="K452" i="8" s="1"/>
  <c r="L458" i="8" s="1"/>
  <c r="M464" i="8" s="1"/>
  <c r="I444" i="8"/>
  <c r="I428" i="8"/>
  <c r="AH113" i="8"/>
  <c r="AI121" i="8"/>
  <c r="AI131" i="8"/>
  <c r="AJ137" i="8" s="1"/>
  <c r="AK143" i="8" s="1"/>
  <c r="AL149" i="8" s="1"/>
  <c r="AH173" i="8"/>
  <c r="AI179" i="8" s="1"/>
  <c r="AJ185" i="8" s="1"/>
  <c r="AK191" i="8" s="1"/>
  <c r="AG171" i="8"/>
  <c r="AG155" i="8"/>
  <c r="R336" i="8"/>
  <c r="R352" i="8"/>
  <c r="S354" i="8"/>
  <c r="T360" i="8" s="1"/>
  <c r="U366" i="8" s="1"/>
  <c r="V372" i="8" s="1"/>
  <c r="W306" i="8"/>
  <c r="W290" i="8"/>
  <c r="X308" i="8"/>
  <c r="Y314" i="8" s="1"/>
  <c r="Z320" i="8" s="1"/>
  <c r="AA326" i="8" s="1"/>
  <c r="AJ63" i="8"/>
  <c r="AJ79" i="8"/>
  <c r="AK81" i="8"/>
  <c r="AL87" i="8" s="1"/>
  <c r="AM93" i="8" s="1"/>
  <c r="AN99" i="8" s="1"/>
  <c r="N404" i="8"/>
  <c r="O410" i="8" s="1"/>
  <c r="P416" i="8" s="1"/>
  <c r="Q422" i="8" s="1"/>
  <c r="M386" i="8"/>
  <c r="N394" i="8"/>
  <c r="AM30" i="8"/>
  <c r="AL22" i="8"/>
  <c r="AM40" i="8"/>
  <c r="AN46" i="8" s="1"/>
  <c r="AO52" i="8" s="1"/>
  <c r="AP58" i="8" s="1"/>
  <c r="AB249" i="8"/>
  <c r="AC267" i="8"/>
  <c r="AD273" i="8" s="1"/>
  <c r="AE279" i="8" s="1"/>
  <c r="AF285" i="8" s="1"/>
  <c r="AC257" i="8"/>
  <c r="AD199" i="8"/>
  <c r="AD215" i="8"/>
  <c r="AE217" i="8"/>
  <c r="AF223" i="8" s="1"/>
  <c r="AG229" i="8" s="1"/>
  <c r="AH235" i="8" s="1"/>
  <c r="N382" i="8" l="1"/>
  <c r="O400" i="8"/>
  <c r="P406" i="8" s="1"/>
  <c r="Q412" i="8" s="1"/>
  <c r="R418" i="8" s="1"/>
  <c r="N398" i="8"/>
  <c r="AN36" i="8"/>
  <c r="AO42" i="8" s="1"/>
  <c r="AP48" i="8" s="1"/>
  <c r="AQ54" i="8" s="1"/>
  <c r="AM18" i="8"/>
  <c r="AM34" i="8"/>
  <c r="AK85" i="8"/>
  <c r="AL91" i="8" s="1"/>
  <c r="AM97" i="8" s="1"/>
  <c r="AN103" i="8" s="1"/>
  <c r="AJ67" i="8"/>
  <c r="AK75" i="8"/>
  <c r="X312" i="8"/>
  <c r="Y318" i="8" s="1"/>
  <c r="Z324" i="8" s="1"/>
  <c r="AA330" i="8" s="1"/>
  <c r="X302" i="8"/>
  <c r="W294" i="8"/>
  <c r="J440" i="8"/>
  <c r="J450" i="8"/>
  <c r="K456" i="8" s="1"/>
  <c r="L462" i="8" s="1"/>
  <c r="M468" i="8" s="1"/>
  <c r="I432" i="8"/>
  <c r="AC261" i="8"/>
  <c r="AD263" i="8"/>
  <c r="AE269" i="8" s="1"/>
  <c r="AF275" i="8" s="1"/>
  <c r="AG281" i="8" s="1"/>
  <c r="AC245" i="8"/>
  <c r="AJ127" i="8"/>
  <c r="AK133" i="8" s="1"/>
  <c r="AL139" i="8" s="1"/>
  <c r="AM145" i="8" s="1"/>
  <c r="AI109" i="8"/>
  <c r="AI125" i="8"/>
  <c r="AD203" i="8"/>
  <c r="AE211" i="8"/>
  <c r="AE221" i="8"/>
  <c r="AF227" i="8" s="1"/>
  <c r="AG233" i="8" s="1"/>
  <c r="AH239" i="8" s="1"/>
  <c r="S348" i="8"/>
  <c r="S358" i="8"/>
  <c r="T364" i="8" s="1"/>
  <c r="U370" i="8" s="1"/>
  <c r="V376" i="8" s="1"/>
  <c r="R340" i="8"/>
  <c r="AG159" i="8"/>
  <c r="AH167" i="8"/>
  <c r="AH177" i="8"/>
  <c r="AI183" i="8" s="1"/>
  <c r="AJ189" i="8" s="1"/>
  <c r="AK195" i="8" s="1"/>
  <c r="Y308" i="8" l="1"/>
  <c r="Z314" i="8" s="1"/>
  <c r="AA320" i="8" s="1"/>
  <c r="AB326" i="8" s="1"/>
  <c r="X290" i="8"/>
  <c r="X306" i="8"/>
  <c r="AJ131" i="8"/>
  <c r="AK137" i="8" s="1"/>
  <c r="AL143" i="8" s="1"/>
  <c r="AM149" i="8" s="1"/>
  <c r="AI113" i="8"/>
  <c r="AJ121" i="8"/>
  <c r="N386" i="8"/>
  <c r="O404" i="8"/>
  <c r="P410" i="8" s="1"/>
  <c r="Q416" i="8" s="1"/>
  <c r="R422" i="8" s="1"/>
  <c r="O394" i="8"/>
  <c r="K446" i="8"/>
  <c r="L452" i="8" s="1"/>
  <c r="M458" i="8" s="1"/>
  <c r="N464" i="8" s="1"/>
  <c r="J444" i="8"/>
  <c r="J428" i="8"/>
  <c r="AH171" i="8"/>
  <c r="AI173" i="8"/>
  <c r="AJ179" i="8" s="1"/>
  <c r="AK185" i="8" s="1"/>
  <c r="AL191" i="8" s="1"/>
  <c r="AH155" i="8"/>
  <c r="S352" i="8"/>
  <c r="S336" i="8"/>
  <c r="T354" i="8"/>
  <c r="U360" i="8" s="1"/>
  <c r="V366" i="8" s="1"/>
  <c r="W372" i="8" s="1"/>
  <c r="AK79" i="8"/>
  <c r="AK63" i="8"/>
  <c r="AL81" i="8"/>
  <c r="AM87" i="8" s="1"/>
  <c r="AN93" i="8" s="1"/>
  <c r="AO99" i="8" s="1"/>
  <c r="AN40" i="8"/>
  <c r="AO46" i="8" s="1"/>
  <c r="AP52" i="8" s="1"/>
  <c r="AQ58" i="8" s="1"/>
  <c r="AN30" i="8"/>
  <c r="AM22" i="8"/>
  <c r="AE199" i="8"/>
  <c r="AE215" i="8"/>
  <c r="AF217" i="8"/>
  <c r="AG223" i="8" s="1"/>
  <c r="AH229" i="8" s="1"/>
  <c r="AI235" i="8" s="1"/>
  <c r="AD257" i="8"/>
  <c r="AC249" i="8"/>
  <c r="AD267" i="8"/>
  <c r="AE273" i="8" s="1"/>
  <c r="AF279" i="8" s="1"/>
  <c r="AG285" i="8" s="1"/>
  <c r="AI177" i="8" l="1"/>
  <c r="AJ183" i="8" s="1"/>
  <c r="AK189" i="8" s="1"/>
  <c r="AL195" i="8" s="1"/>
  <c r="AH159" i="8"/>
  <c r="AI167" i="8"/>
  <c r="P400" i="8"/>
  <c r="Q406" i="8" s="1"/>
  <c r="R412" i="8" s="1"/>
  <c r="S418" i="8" s="1"/>
  <c r="O398" i="8"/>
  <c r="O382" i="8"/>
  <c r="AJ109" i="8"/>
  <c r="AJ125" i="8"/>
  <c r="AK127" i="8"/>
  <c r="AL133" i="8" s="1"/>
  <c r="AM139" i="8" s="1"/>
  <c r="AN145" i="8" s="1"/>
  <c r="AF221" i="8"/>
  <c r="AG227" i="8" s="1"/>
  <c r="AH233" i="8" s="1"/>
  <c r="AI239" i="8" s="1"/>
  <c r="AF211" i="8"/>
  <c r="AE203" i="8"/>
  <c r="AN34" i="8"/>
  <c r="AO36" i="8"/>
  <c r="AP42" i="8" s="1"/>
  <c r="AQ48" i="8" s="1"/>
  <c r="AR54" i="8" s="1"/>
  <c r="AN18" i="8"/>
  <c r="AK67" i="8"/>
  <c r="AL75" i="8"/>
  <c r="AL85" i="8"/>
  <c r="AM91" i="8" s="1"/>
  <c r="AN97" i="8" s="1"/>
  <c r="AO103" i="8" s="1"/>
  <c r="S340" i="8"/>
  <c r="T358" i="8"/>
  <c r="U364" i="8" s="1"/>
  <c r="V370" i="8" s="1"/>
  <c r="W376" i="8" s="1"/>
  <c r="T348" i="8"/>
  <c r="K450" i="8"/>
  <c r="L456" i="8" s="1"/>
  <c r="M462" i="8" s="1"/>
  <c r="N468" i="8" s="1"/>
  <c r="J432" i="8"/>
  <c r="K440" i="8"/>
  <c r="AE263" i="8"/>
  <c r="AF269" i="8" s="1"/>
  <c r="AG275" i="8" s="1"/>
  <c r="AH281" i="8" s="1"/>
  <c r="AD245" i="8"/>
  <c r="AD261" i="8"/>
  <c r="Y312" i="8"/>
  <c r="Z318" i="8" s="1"/>
  <c r="AA324" i="8" s="1"/>
  <c r="AB330" i="8" s="1"/>
  <c r="Y302" i="8"/>
  <c r="X294" i="8"/>
  <c r="K428" i="8" l="1"/>
  <c r="K444" i="8"/>
  <c r="L446" i="8"/>
  <c r="M452" i="8" s="1"/>
  <c r="N458" i="8" s="1"/>
  <c r="O464" i="8" s="1"/>
  <c r="P404" i="8"/>
  <c r="Q410" i="8" s="1"/>
  <c r="R416" i="8" s="1"/>
  <c r="S422" i="8" s="1"/>
  <c r="O386" i="8"/>
  <c r="P394" i="8"/>
  <c r="AG217" i="8"/>
  <c r="AH223" i="8" s="1"/>
  <c r="AI229" i="8" s="1"/>
  <c r="AJ235" i="8" s="1"/>
  <c r="AF199" i="8"/>
  <c r="AF215" i="8"/>
  <c r="AK131" i="8"/>
  <c r="AL137" i="8" s="1"/>
  <c r="AM143" i="8" s="1"/>
  <c r="AN149" i="8" s="1"/>
  <c r="AJ113" i="8"/>
  <c r="AK121" i="8"/>
  <c r="Y306" i="8"/>
  <c r="Y290" i="8"/>
  <c r="Z308" i="8"/>
  <c r="AA314" i="8" s="1"/>
  <c r="AB320" i="8" s="1"/>
  <c r="AC326" i="8" s="1"/>
  <c r="AE267" i="8"/>
  <c r="AF273" i="8" s="1"/>
  <c r="AG279" i="8" s="1"/>
  <c r="AH285" i="8" s="1"/>
  <c r="AE257" i="8"/>
  <c r="AD249" i="8"/>
  <c r="U354" i="8"/>
  <c r="V360" i="8" s="1"/>
  <c r="W366" i="8" s="1"/>
  <c r="X372" i="8" s="1"/>
  <c r="T352" i="8"/>
  <c r="T336" i="8"/>
  <c r="AL63" i="8"/>
  <c r="AM81" i="8"/>
  <c r="AN87" i="8" s="1"/>
  <c r="AO93" i="8" s="1"/>
  <c r="AP99" i="8" s="1"/>
  <c r="AL79" i="8"/>
  <c r="AO40" i="8"/>
  <c r="AP46" i="8" s="1"/>
  <c r="AQ52" i="8" s="1"/>
  <c r="AR58" i="8" s="1"/>
  <c r="AN22" i="8"/>
  <c r="AO30" i="8"/>
  <c r="AI171" i="8"/>
  <c r="AJ173" i="8"/>
  <c r="AK179" i="8" s="1"/>
  <c r="AL185" i="8" s="1"/>
  <c r="AM191" i="8" s="1"/>
  <c r="AI155" i="8"/>
  <c r="AJ177" i="8" l="1"/>
  <c r="AK183" i="8" s="1"/>
  <c r="AL189" i="8" s="1"/>
  <c r="AM195" i="8" s="1"/>
  <c r="AI159" i="8"/>
  <c r="AJ167" i="8"/>
  <c r="AL67" i="8"/>
  <c r="AM75" i="8"/>
  <c r="AM85" i="8"/>
  <c r="AN91" i="8" s="1"/>
  <c r="AO97" i="8" s="1"/>
  <c r="AP103" i="8" s="1"/>
  <c r="U358" i="8"/>
  <c r="V364" i="8" s="1"/>
  <c r="W370" i="8" s="1"/>
  <c r="X376" i="8" s="1"/>
  <c r="T340" i="8"/>
  <c r="U348" i="8"/>
  <c r="AO34" i="8"/>
  <c r="AP36" i="8"/>
  <c r="AQ42" i="8" s="1"/>
  <c r="AR48" i="8" s="1"/>
  <c r="AS54" i="8" s="1"/>
  <c r="AO18" i="8"/>
  <c r="P398" i="8"/>
  <c r="P382" i="8"/>
  <c r="Q400" i="8"/>
  <c r="R406" i="8" s="1"/>
  <c r="S412" i="8" s="1"/>
  <c r="T418" i="8" s="1"/>
  <c r="AF263" i="8"/>
  <c r="AG269" i="8" s="1"/>
  <c r="AH275" i="8" s="1"/>
  <c r="AI281" i="8" s="1"/>
  <c r="AE261" i="8"/>
  <c r="AE245" i="8"/>
  <c r="Y294" i="8"/>
  <c r="Z312" i="8"/>
  <c r="AA318" i="8" s="1"/>
  <c r="AB324" i="8" s="1"/>
  <c r="AC330" i="8" s="1"/>
  <c r="Z302" i="8"/>
  <c r="AF203" i="8"/>
  <c r="AG211" i="8"/>
  <c r="AG221" i="8"/>
  <c r="AH227" i="8" s="1"/>
  <c r="AI233" i="8" s="1"/>
  <c r="AJ239" i="8" s="1"/>
  <c r="AL127" i="8"/>
  <c r="AM133" i="8" s="1"/>
  <c r="AN139" i="8" s="1"/>
  <c r="AO145" i="8" s="1"/>
  <c r="AK109" i="8"/>
  <c r="AK125" i="8"/>
  <c r="K432" i="8"/>
  <c r="L450" i="8"/>
  <c r="M456" i="8" s="1"/>
  <c r="N462" i="8" s="1"/>
  <c r="O468" i="8" s="1"/>
  <c r="L440" i="8"/>
  <c r="AP40" i="8" l="1"/>
  <c r="AQ46" i="8" s="1"/>
  <c r="AR52" i="8" s="1"/>
  <c r="AS58" i="8" s="1"/>
  <c r="AP30" i="8"/>
  <c r="AO22" i="8"/>
  <c r="U352" i="8"/>
  <c r="V354" i="8"/>
  <c r="W360" i="8" s="1"/>
  <c r="X366" i="8" s="1"/>
  <c r="Y372" i="8" s="1"/>
  <c r="U336" i="8"/>
  <c r="AM63" i="8"/>
  <c r="AN81" i="8"/>
  <c r="AO87" i="8" s="1"/>
  <c r="AP93" i="8" s="1"/>
  <c r="AQ99" i="8" s="1"/>
  <c r="AM79" i="8"/>
  <c r="AZ494" i="8"/>
  <c r="BA500" i="8" s="1"/>
  <c r="BB506" i="8" s="1"/>
  <c r="BC512" i="8" s="1"/>
  <c r="X494" i="8"/>
  <c r="Y500" i="8" s="1"/>
  <c r="Z506" i="8" s="1"/>
  <c r="AA512" i="8" s="1"/>
  <c r="AN494" i="8"/>
  <c r="AO500" i="8" s="1"/>
  <c r="AP506" i="8" s="1"/>
  <c r="AQ512" i="8" s="1"/>
  <c r="AK495" i="8"/>
  <c r="AL501" i="8" s="1"/>
  <c r="AM507" i="8" s="1"/>
  <c r="AN513" i="8" s="1"/>
  <c r="AO495" i="8"/>
  <c r="AP501" i="8" s="1"/>
  <c r="AQ507" i="8" s="1"/>
  <c r="AR513" i="8" s="1"/>
  <c r="AD495" i="8"/>
  <c r="AE501" i="8" s="1"/>
  <c r="AF507" i="8" s="1"/>
  <c r="AG513" i="8" s="1"/>
  <c r="AT495" i="8"/>
  <c r="AU501" i="8" s="1"/>
  <c r="AV507" i="8" s="1"/>
  <c r="AW513" i="8" s="1"/>
  <c r="N493" i="8"/>
  <c r="O499" i="8" s="1"/>
  <c r="P505" i="8" s="1"/>
  <c r="Q511" i="8" s="1"/>
  <c r="BA495" i="8"/>
  <c r="BB501" i="8" s="1"/>
  <c r="BC507" i="8" s="1"/>
  <c r="BD513" i="8" s="1"/>
  <c r="R493" i="8"/>
  <c r="S499" i="8" s="1"/>
  <c r="T505" i="8" s="1"/>
  <c r="U511" i="8" s="1"/>
  <c r="BE495" i="8"/>
  <c r="BF501" i="8" s="1"/>
  <c r="BG507" i="8" s="1"/>
  <c r="BH513" i="8" s="1"/>
  <c r="AH493" i="8"/>
  <c r="AI499" i="8" s="1"/>
  <c r="AJ505" i="8" s="1"/>
  <c r="AK511" i="8" s="1"/>
  <c r="AG215" i="8"/>
  <c r="AH217" i="8"/>
  <c r="AI223" i="8" s="1"/>
  <c r="AJ229" i="8" s="1"/>
  <c r="AK235" i="8" s="1"/>
  <c r="AG199" i="8"/>
  <c r="Q404" i="8"/>
  <c r="R410" i="8" s="1"/>
  <c r="S416" i="8" s="1"/>
  <c r="T422" i="8" s="1"/>
  <c r="Q394" i="8"/>
  <c r="P386" i="8"/>
  <c r="AE249" i="8"/>
  <c r="AF267" i="8"/>
  <c r="AG273" i="8" s="1"/>
  <c r="AH279" i="8" s="1"/>
  <c r="AI285" i="8" s="1"/>
  <c r="AF257" i="8"/>
  <c r="AJ171" i="8"/>
  <c r="AJ155" i="8"/>
  <c r="AK173" i="8"/>
  <c r="AL179" i="8" s="1"/>
  <c r="AM185" i="8" s="1"/>
  <c r="AN191" i="8" s="1"/>
  <c r="M446" i="8"/>
  <c r="N452" i="8" s="1"/>
  <c r="O458" i="8" s="1"/>
  <c r="P464" i="8" s="1"/>
  <c r="L428" i="8"/>
  <c r="L444" i="8"/>
  <c r="AL131" i="8"/>
  <c r="AM137" i="8" s="1"/>
  <c r="AN143" i="8" s="1"/>
  <c r="AO149" i="8" s="1"/>
  <c r="AL121" i="8"/>
  <c r="AK113" i="8"/>
  <c r="Z306" i="8"/>
  <c r="Z290" i="8"/>
  <c r="AA308" i="8"/>
  <c r="AB314" i="8" s="1"/>
  <c r="AC320" i="8" s="1"/>
  <c r="AD326" i="8" s="1"/>
  <c r="AG263" i="8" l="1"/>
  <c r="AH269" i="8" s="1"/>
  <c r="AI275" i="8" s="1"/>
  <c r="AJ281" i="8" s="1"/>
  <c r="AF261" i="8"/>
  <c r="AF245" i="8"/>
  <c r="AH211" i="8"/>
  <c r="AH221" i="8"/>
  <c r="AI227" i="8" s="1"/>
  <c r="AJ233" i="8" s="1"/>
  <c r="AK239" i="8" s="1"/>
  <c r="AG203" i="8"/>
  <c r="BI495" i="8"/>
  <c r="N494" i="8"/>
  <c r="O500" i="8" s="1"/>
  <c r="P506" i="8" s="1"/>
  <c r="Q512" i="8" s="1"/>
  <c r="BI494" i="8"/>
  <c r="AC493" i="8"/>
  <c r="AD499" i="8" s="1"/>
  <c r="AE505" i="8" s="1"/>
  <c r="AF511" i="8" s="1"/>
  <c r="K493" i="8"/>
  <c r="L499" i="8" s="1"/>
  <c r="M505" i="8" s="1"/>
  <c r="N511" i="8" s="1"/>
  <c r="AL494" i="8"/>
  <c r="AM500" i="8" s="1"/>
  <c r="AN506" i="8" s="1"/>
  <c r="AO512" i="8" s="1"/>
  <c r="BH494" i="8"/>
  <c r="BI500" i="8" s="1"/>
  <c r="AQ495" i="8"/>
  <c r="AR501" i="8" s="1"/>
  <c r="AS507" i="8" s="1"/>
  <c r="AT513" i="8" s="1"/>
  <c r="K494" i="8"/>
  <c r="L500" i="8" s="1"/>
  <c r="M506" i="8" s="1"/>
  <c r="N512" i="8" s="1"/>
  <c r="BF493" i="8"/>
  <c r="BG499" i="8" s="1"/>
  <c r="BH505" i="8" s="1"/>
  <c r="BI511" i="8" s="1"/>
  <c r="Z493" i="8"/>
  <c r="AA499" i="8" s="1"/>
  <c r="AB505" i="8" s="1"/>
  <c r="AC511" i="8" s="1"/>
  <c r="AD494" i="8"/>
  <c r="AE500" i="8" s="1"/>
  <c r="AF506" i="8" s="1"/>
  <c r="AG512" i="8" s="1"/>
  <c r="BB495" i="8"/>
  <c r="BC501" i="8" s="1"/>
  <c r="BD507" i="8" s="1"/>
  <c r="BE513" i="8" s="1"/>
  <c r="S495" i="8"/>
  <c r="T501" i="8" s="1"/>
  <c r="U507" i="8" s="1"/>
  <c r="V513" i="8" s="1"/>
  <c r="AS493" i="8"/>
  <c r="AT499" i="8" s="1"/>
  <c r="AU505" i="8" s="1"/>
  <c r="AV511" i="8" s="1"/>
  <c r="AA493" i="8"/>
  <c r="AB499" i="8" s="1"/>
  <c r="AC505" i="8" s="1"/>
  <c r="AD511" i="8" s="1"/>
  <c r="BB494" i="8"/>
  <c r="BC500" i="8" s="1"/>
  <c r="BD506" i="8" s="1"/>
  <c r="BE512" i="8" s="1"/>
  <c r="BB493" i="8"/>
  <c r="BC499" i="8" s="1"/>
  <c r="BD505" i="8" s="1"/>
  <c r="BE511" i="8" s="1"/>
  <c r="BG495" i="8"/>
  <c r="BH501" i="8" s="1"/>
  <c r="BI507" i="8" s="1"/>
  <c r="AA494" i="8"/>
  <c r="AB500" i="8" s="1"/>
  <c r="AC506" i="8" s="1"/>
  <c r="AD512" i="8" s="1"/>
  <c r="S493" i="8"/>
  <c r="T499" i="8" s="1"/>
  <c r="U505" i="8" s="1"/>
  <c r="V511" i="8" s="1"/>
  <c r="AT494" i="8"/>
  <c r="AU500" i="8" s="1"/>
  <c r="AV506" i="8" s="1"/>
  <c r="AW512" i="8" s="1"/>
  <c r="AH495" i="8"/>
  <c r="AI501" i="8" s="1"/>
  <c r="AJ507" i="8" s="1"/>
  <c r="AK513" i="8" s="1"/>
  <c r="AI495" i="8"/>
  <c r="AJ501" i="8" s="1"/>
  <c r="AK507" i="8" s="1"/>
  <c r="AL513" i="8" s="1"/>
  <c r="BI493" i="8"/>
  <c r="AQ493" i="8"/>
  <c r="AR499" i="8" s="1"/>
  <c r="AS505" i="8" s="1"/>
  <c r="AT511" i="8" s="1"/>
  <c r="L495" i="8"/>
  <c r="M501" i="8" s="1"/>
  <c r="N507" i="8" s="1"/>
  <c r="O513" i="8" s="1"/>
  <c r="AL495" i="8"/>
  <c r="AM501" i="8" s="1"/>
  <c r="AN507" i="8" s="1"/>
  <c r="AO513" i="8" s="1"/>
  <c r="T493" i="8"/>
  <c r="U499" i="8" s="1"/>
  <c r="V505" i="8" s="1"/>
  <c r="W511" i="8" s="1"/>
  <c r="AQ494" i="8"/>
  <c r="AR500" i="8" s="1"/>
  <c r="AS506" i="8" s="1"/>
  <c r="AT512" i="8" s="1"/>
  <c r="AO494" i="8"/>
  <c r="AP500" i="8" s="1"/>
  <c r="AQ506" i="8" s="1"/>
  <c r="AR512" i="8" s="1"/>
  <c r="I493" i="8"/>
  <c r="J499" i="8" s="1"/>
  <c r="K505" i="8" s="1"/>
  <c r="L511" i="8" s="1"/>
  <c r="BH493" i="8"/>
  <c r="BI499" i="8" s="1"/>
  <c r="AC495" i="8"/>
  <c r="AD501" i="8" s="1"/>
  <c r="AE507" i="8" s="1"/>
  <c r="AF513" i="8" s="1"/>
  <c r="G495" i="8"/>
  <c r="H501" i="8" s="1"/>
  <c r="I507" i="8" s="1"/>
  <c r="J513" i="8" s="1"/>
  <c r="AG493" i="8"/>
  <c r="AH499" i="8" s="1"/>
  <c r="AI505" i="8" s="1"/>
  <c r="AJ511" i="8" s="1"/>
  <c r="O493" i="8"/>
  <c r="P499" i="8" s="1"/>
  <c r="Q505" i="8" s="1"/>
  <c r="R511" i="8" s="1"/>
  <c r="AP494" i="8"/>
  <c r="AQ500" i="8" s="1"/>
  <c r="AR506" i="8" s="1"/>
  <c r="AS512" i="8" s="1"/>
  <c r="AN75" i="8"/>
  <c r="AM67" i="8"/>
  <c r="AN85" i="8"/>
  <c r="AO91" i="8" s="1"/>
  <c r="AP97" i="8" s="1"/>
  <c r="AQ103" i="8" s="1"/>
  <c r="L432" i="8"/>
  <c r="M440" i="8"/>
  <c r="M450" i="8"/>
  <c r="N456" i="8" s="1"/>
  <c r="O462" i="8" s="1"/>
  <c r="P468" i="8" s="1"/>
  <c r="AG495" i="8"/>
  <c r="AH501" i="8" s="1"/>
  <c r="AI507" i="8" s="1"/>
  <c r="AJ513" i="8" s="1"/>
  <c r="AY493" i="8"/>
  <c r="AZ499" i="8" s="1"/>
  <c r="BA505" i="8" s="1"/>
  <c r="BB511" i="8" s="1"/>
  <c r="T495" i="8"/>
  <c r="U501" i="8" s="1"/>
  <c r="V507" i="8" s="1"/>
  <c r="W513" i="8" s="1"/>
  <c r="V493" i="8"/>
  <c r="W499" i="8" s="1"/>
  <c r="X505" i="8" s="1"/>
  <c r="Y511" i="8" s="1"/>
  <c r="L493" i="8"/>
  <c r="M499" i="8" s="1"/>
  <c r="N505" i="8" s="1"/>
  <c r="O511" i="8" s="1"/>
  <c r="AI494" i="8"/>
  <c r="AJ500" i="8" s="1"/>
  <c r="AK506" i="8" s="1"/>
  <c r="AL512" i="8" s="1"/>
  <c r="Q494" i="8"/>
  <c r="R500" i="8" s="1"/>
  <c r="S506" i="8" s="1"/>
  <c r="T512" i="8" s="1"/>
  <c r="AR495" i="8"/>
  <c r="AS501" i="8" s="1"/>
  <c r="AT507" i="8" s="1"/>
  <c r="AU513" i="8" s="1"/>
  <c r="BD494" i="8"/>
  <c r="BE500" i="8" s="1"/>
  <c r="BF506" i="8" s="1"/>
  <c r="BG512" i="8" s="1"/>
  <c r="AZ493" i="8"/>
  <c r="BA499" i="8" s="1"/>
  <c r="BB505" i="8" s="1"/>
  <c r="BC511" i="8" s="1"/>
  <c r="U495" i="8"/>
  <c r="V501" i="8" s="1"/>
  <c r="W507" i="8" s="1"/>
  <c r="X513" i="8" s="1"/>
  <c r="BF495" i="8"/>
  <c r="BG501" i="8" s="1"/>
  <c r="BH507" i="8" s="1"/>
  <c r="BI513" i="8" s="1"/>
  <c r="I494" i="8"/>
  <c r="J500" i="8" s="1"/>
  <c r="K506" i="8" s="1"/>
  <c r="L512" i="8" s="1"/>
  <c r="AJ495" i="8"/>
  <c r="AK501" i="8" s="1"/>
  <c r="AL507" i="8" s="1"/>
  <c r="AM513" i="8" s="1"/>
  <c r="P494" i="8"/>
  <c r="Q500" i="8" s="1"/>
  <c r="R506" i="8" s="1"/>
  <c r="S512" i="8" s="1"/>
  <c r="AB493" i="8"/>
  <c r="AC499" i="8" s="1"/>
  <c r="AD505" i="8" s="1"/>
  <c r="AE511" i="8" s="1"/>
  <c r="AY494" i="8"/>
  <c r="AZ500" i="8" s="1"/>
  <c r="BA506" i="8" s="1"/>
  <c r="BB512" i="8" s="1"/>
  <c r="AG494" i="8"/>
  <c r="AH500" i="8" s="1"/>
  <c r="AI506" i="8" s="1"/>
  <c r="AJ512" i="8" s="1"/>
  <c r="BH495" i="8"/>
  <c r="BI501" i="8" s="1"/>
  <c r="AX493" i="8"/>
  <c r="AY499" i="8" s="1"/>
  <c r="AZ505" i="8" s="1"/>
  <c r="BA511" i="8" s="1"/>
  <c r="J494" i="8"/>
  <c r="K500" i="8" s="1"/>
  <c r="L506" i="8" s="1"/>
  <c r="M512" i="8" s="1"/>
  <c r="AS495" i="8"/>
  <c r="AT501" i="8" s="1"/>
  <c r="AU507" i="8" s="1"/>
  <c r="AV513" i="8" s="1"/>
  <c r="Y494" i="8"/>
  <c r="Z500" i="8" s="1"/>
  <c r="AA506" i="8" s="1"/>
  <c r="AB512" i="8" s="1"/>
  <c r="AZ495" i="8"/>
  <c r="BA501" i="8" s="1"/>
  <c r="BB507" i="8" s="1"/>
  <c r="BC513" i="8" s="1"/>
  <c r="AR493" i="8"/>
  <c r="AS499" i="8" s="1"/>
  <c r="AT505" i="8" s="1"/>
  <c r="AU511" i="8" s="1"/>
  <c r="M495" i="8"/>
  <c r="N501" i="8" s="1"/>
  <c r="O507" i="8" s="1"/>
  <c r="P513" i="8" s="1"/>
  <c r="AW494" i="8"/>
  <c r="AX500" i="8" s="1"/>
  <c r="AY506" i="8" s="1"/>
  <c r="AZ512" i="8" s="1"/>
  <c r="Q493" i="8"/>
  <c r="R499" i="8" s="1"/>
  <c r="S505" i="8" s="1"/>
  <c r="T511" i="8" s="1"/>
  <c r="AF494" i="8"/>
  <c r="AG500" i="8" s="1"/>
  <c r="AH506" i="8" s="1"/>
  <c r="AI512" i="8" s="1"/>
  <c r="Z494" i="8"/>
  <c r="AA500" i="8" s="1"/>
  <c r="AB506" i="8" s="1"/>
  <c r="AC512" i="8" s="1"/>
  <c r="BG494" i="8"/>
  <c r="BH500" i="8" s="1"/>
  <c r="BI506" i="8" s="1"/>
  <c r="AR494" i="8"/>
  <c r="AS500" i="8" s="1"/>
  <c r="AT506" i="8" s="1"/>
  <c r="AU512" i="8" s="1"/>
  <c r="AU495" i="8"/>
  <c r="AV501" i="8" s="1"/>
  <c r="AW507" i="8" s="1"/>
  <c r="AX513" i="8" s="1"/>
  <c r="O494" i="8"/>
  <c r="P500" i="8" s="1"/>
  <c r="Q506" i="8" s="1"/>
  <c r="R512" i="8" s="1"/>
  <c r="AM493" i="8"/>
  <c r="AN499" i="8" s="1"/>
  <c r="AO505" i="8" s="1"/>
  <c r="AP511" i="8" s="1"/>
  <c r="H495" i="8"/>
  <c r="I501" i="8" s="1"/>
  <c r="J507" i="8" s="1"/>
  <c r="K513" i="8" s="1"/>
  <c r="F493" i="8"/>
  <c r="G499" i="8" s="1"/>
  <c r="H505" i="8" s="1"/>
  <c r="I511" i="8" s="1"/>
  <c r="P493" i="8"/>
  <c r="Q499" i="8" s="1"/>
  <c r="R505" i="8" s="1"/>
  <c r="S511" i="8" s="1"/>
  <c r="AM494" i="8"/>
  <c r="AN500" i="8" s="1"/>
  <c r="AO506" i="8" s="1"/>
  <c r="AP512" i="8" s="1"/>
  <c r="U494" i="8"/>
  <c r="V500" i="8" s="1"/>
  <c r="W506" i="8" s="1"/>
  <c r="X512" i="8" s="1"/>
  <c r="AV495" i="8"/>
  <c r="AW501" i="8" s="1"/>
  <c r="AX507" i="8" s="1"/>
  <c r="AY513" i="8" s="1"/>
  <c r="V348" i="8"/>
  <c r="V358" i="8"/>
  <c r="W364" i="8" s="1"/>
  <c r="X370" i="8" s="1"/>
  <c r="Y376" i="8" s="1"/>
  <c r="U340" i="8"/>
  <c r="Z294" i="8"/>
  <c r="AA302" i="8"/>
  <c r="AA312" i="8"/>
  <c r="AB318" i="8" s="1"/>
  <c r="AC324" i="8" s="1"/>
  <c r="AD330" i="8" s="1"/>
  <c r="AK177" i="8"/>
  <c r="AL183" i="8" s="1"/>
  <c r="AM189" i="8" s="1"/>
  <c r="AN195" i="8" s="1"/>
  <c r="AK167" i="8"/>
  <c r="AJ159" i="8"/>
  <c r="J493" i="8"/>
  <c r="K499" i="8" s="1"/>
  <c r="L505" i="8" s="1"/>
  <c r="M511" i="8" s="1"/>
  <c r="AJ494" i="8"/>
  <c r="AK500" i="8" s="1"/>
  <c r="AL506" i="8" s="1"/>
  <c r="AM512" i="8" s="1"/>
  <c r="BE494" i="8"/>
  <c r="BF500" i="8" s="1"/>
  <c r="BG506" i="8" s="1"/>
  <c r="BH512" i="8" s="1"/>
  <c r="Y493" i="8"/>
  <c r="Z499" i="8" s="1"/>
  <c r="AA505" i="8" s="1"/>
  <c r="AB511" i="8" s="1"/>
  <c r="R494" i="8"/>
  <c r="S500" i="8" s="1"/>
  <c r="T506" i="8" s="1"/>
  <c r="U512" i="8" s="1"/>
  <c r="J495" i="8"/>
  <c r="K501" i="8" s="1"/>
  <c r="L507" i="8" s="1"/>
  <c r="M513" i="8" s="1"/>
  <c r="W495" i="8"/>
  <c r="X501" i="8" s="1"/>
  <c r="Y507" i="8" s="1"/>
  <c r="Z513" i="8" s="1"/>
  <c r="AW493" i="8"/>
  <c r="AX499" i="8" s="1"/>
  <c r="AY505" i="8" s="1"/>
  <c r="AZ511" i="8" s="1"/>
  <c r="AE493" i="8"/>
  <c r="AF499" i="8" s="1"/>
  <c r="AG505" i="8" s="1"/>
  <c r="AH511" i="8" s="1"/>
  <c r="BF494" i="8"/>
  <c r="BG500" i="8" s="1"/>
  <c r="BH506" i="8" s="1"/>
  <c r="BI512" i="8" s="1"/>
  <c r="T494" i="8"/>
  <c r="U500" i="8" s="1"/>
  <c r="V506" i="8" s="1"/>
  <c r="W512" i="8" s="1"/>
  <c r="O495" i="8"/>
  <c r="P501" i="8" s="1"/>
  <c r="Q507" i="8" s="1"/>
  <c r="R513" i="8" s="1"/>
  <c r="AO493" i="8"/>
  <c r="AP499" i="8" s="1"/>
  <c r="AQ505" i="8" s="1"/>
  <c r="AR511" i="8" s="1"/>
  <c r="G493" i="8"/>
  <c r="H499" i="8" s="1"/>
  <c r="I505" i="8" s="1"/>
  <c r="J511" i="8" s="1"/>
  <c r="AH494" i="8"/>
  <c r="AI500" i="8" s="1"/>
  <c r="AJ506" i="8" s="1"/>
  <c r="AK512" i="8" s="1"/>
  <c r="R495" i="8"/>
  <c r="S501" i="8" s="1"/>
  <c r="T507" i="8" s="1"/>
  <c r="U513" i="8" s="1"/>
  <c r="AM495" i="8"/>
  <c r="AN501" i="8" s="1"/>
  <c r="AO507" i="8" s="1"/>
  <c r="AP513" i="8" s="1"/>
  <c r="G494" i="8"/>
  <c r="H500" i="8" s="1"/>
  <c r="I506" i="8" s="1"/>
  <c r="J512" i="8" s="1"/>
  <c r="AU493" i="8"/>
  <c r="AV499" i="8" s="1"/>
  <c r="AW505" i="8" s="1"/>
  <c r="AX511" i="8" s="1"/>
  <c r="P495" i="8"/>
  <c r="Q501" i="8" s="1"/>
  <c r="R507" i="8" s="1"/>
  <c r="S513" i="8" s="1"/>
  <c r="AP495" i="8"/>
  <c r="AQ501" i="8" s="1"/>
  <c r="AR507" i="8" s="1"/>
  <c r="AS513" i="8" s="1"/>
  <c r="AX495" i="8"/>
  <c r="AY501" i="8" s="1"/>
  <c r="AZ507" i="8" s="1"/>
  <c r="BA513" i="8" s="1"/>
  <c r="AE495" i="8"/>
  <c r="AF501" i="8" s="1"/>
  <c r="AG507" i="8" s="1"/>
  <c r="AH513" i="8" s="1"/>
  <c r="BE493" i="8"/>
  <c r="BF499" i="8" s="1"/>
  <c r="BG505" i="8" s="1"/>
  <c r="BH511" i="8" s="1"/>
  <c r="W493" i="8"/>
  <c r="X499" i="8" s="1"/>
  <c r="Y505" i="8" s="1"/>
  <c r="Z511" i="8" s="1"/>
  <c r="AX494" i="8"/>
  <c r="AY500" i="8" s="1"/>
  <c r="AZ506" i="8" s="1"/>
  <c r="BA512" i="8" s="1"/>
  <c r="L494" i="8"/>
  <c r="M500" i="8" s="1"/>
  <c r="N506" i="8" s="1"/>
  <c r="O512" i="8" s="1"/>
  <c r="BC495" i="8"/>
  <c r="BD501" i="8" s="1"/>
  <c r="BE507" i="8" s="1"/>
  <c r="BF513" i="8" s="1"/>
  <c r="W494" i="8"/>
  <c r="X500" i="8" s="1"/>
  <c r="Y506" i="8" s="1"/>
  <c r="Z512" i="8" s="1"/>
  <c r="E494" i="8"/>
  <c r="F500" i="8" s="1"/>
  <c r="G506" i="8" s="1"/>
  <c r="H512" i="8" s="1"/>
  <c r="D476" i="8"/>
  <c r="D8" i="8" s="1"/>
  <c r="AF495" i="8"/>
  <c r="AG501" i="8" s="1"/>
  <c r="AH507" i="8" s="1"/>
  <c r="AI513" i="8" s="1"/>
  <c r="AW495" i="8"/>
  <c r="AX501" i="8" s="1"/>
  <c r="AY507" i="8" s="1"/>
  <c r="AZ513" i="8" s="1"/>
  <c r="BD493" i="8"/>
  <c r="BE499" i="8" s="1"/>
  <c r="BF505" i="8" s="1"/>
  <c r="BG511" i="8" s="1"/>
  <c r="Y495" i="8"/>
  <c r="Z501" i="8" s="1"/>
  <c r="AA507" i="8" s="1"/>
  <c r="AB513" i="8" s="1"/>
  <c r="AS494" i="8"/>
  <c r="AT500" i="8" s="1"/>
  <c r="AU506" i="8" s="1"/>
  <c r="AV512" i="8" s="1"/>
  <c r="M493" i="8"/>
  <c r="N499" i="8" s="1"/>
  <c r="O505" i="8" s="1"/>
  <c r="P511" i="8" s="1"/>
  <c r="V495" i="8"/>
  <c r="W501" i="8" s="1"/>
  <c r="X507" i="8" s="1"/>
  <c r="Y513" i="8" s="1"/>
  <c r="V494" i="8"/>
  <c r="W500" i="8" s="1"/>
  <c r="X506" i="8" s="1"/>
  <c r="Y512" i="8" s="1"/>
  <c r="AA495" i="8"/>
  <c r="AB501" i="8" s="1"/>
  <c r="AC507" i="8" s="1"/>
  <c r="AD513" i="8" s="1"/>
  <c r="BA493" i="8"/>
  <c r="BB499" i="8" s="1"/>
  <c r="BC505" i="8" s="1"/>
  <c r="BD511" i="8" s="1"/>
  <c r="AM127" i="8"/>
  <c r="AN133" i="8" s="1"/>
  <c r="AO139" i="8" s="1"/>
  <c r="AP145" i="8" s="1"/>
  <c r="AL125" i="8"/>
  <c r="AL109" i="8"/>
  <c r="Q398" i="8"/>
  <c r="R400" i="8"/>
  <c r="S406" i="8" s="1"/>
  <c r="T412" i="8" s="1"/>
  <c r="U418" i="8" s="1"/>
  <c r="Q382" i="8"/>
  <c r="AT493" i="8"/>
  <c r="AU499" i="8" s="1"/>
  <c r="AV505" i="8" s="1"/>
  <c r="AW511" i="8" s="1"/>
  <c r="AL493" i="8"/>
  <c r="AM499" i="8" s="1"/>
  <c r="AN505" i="8" s="1"/>
  <c r="AO511" i="8" s="1"/>
  <c r="H493" i="8"/>
  <c r="I499" i="8" s="1"/>
  <c r="J505" i="8" s="1"/>
  <c r="K511" i="8" s="1"/>
  <c r="AE494" i="8"/>
  <c r="AF500" i="8" s="1"/>
  <c r="AG506" i="8" s="1"/>
  <c r="AH512" i="8" s="1"/>
  <c r="BC493" i="8"/>
  <c r="BD499" i="8" s="1"/>
  <c r="BE505" i="8" s="1"/>
  <c r="BF511" i="8" s="1"/>
  <c r="X495" i="8"/>
  <c r="Y501" i="8" s="1"/>
  <c r="Z507" i="8" s="1"/>
  <c r="AA513" i="8" s="1"/>
  <c r="AP493" i="8"/>
  <c r="AQ499" i="8" s="1"/>
  <c r="AR505" i="8" s="1"/>
  <c r="AS511" i="8" s="1"/>
  <c r="AF493" i="8"/>
  <c r="AG499" i="8" s="1"/>
  <c r="AH505" i="8" s="1"/>
  <c r="AI511" i="8" s="1"/>
  <c r="BC494" i="8"/>
  <c r="BD500" i="8" s="1"/>
  <c r="BE506" i="8" s="1"/>
  <c r="BF512" i="8" s="1"/>
  <c r="AK494" i="8"/>
  <c r="AL500" i="8" s="1"/>
  <c r="AM506" i="8" s="1"/>
  <c r="AN512" i="8" s="1"/>
  <c r="D475" i="8"/>
  <c r="E493" i="8"/>
  <c r="F499" i="8" s="1"/>
  <c r="G505" i="8" s="1"/>
  <c r="H511" i="8" s="1"/>
  <c r="D490" i="8"/>
  <c r="Z495" i="8"/>
  <c r="AA501" i="8" s="1"/>
  <c r="AB507" i="8" s="1"/>
  <c r="AC513" i="8" s="1"/>
  <c r="F495" i="8"/>
  <c r="G501" i="8" s="1"/>
  <c r="H507" i="8" s="1"/>
  <c r="I513" i="8" s="1"/>
  <c r="X493" i="8"/>
  <c r="Y499" i="8" s="1"/>
  <c r="Z505" i="8" s="1"/>
  <c r="AA511" i="8" s="1"/>
  <c r="AU494" i="8"/>
  <c r="AV500" i="8" s="1"/>
  <c r="AW506" i="8" s="1"/>
  <c r="AX512" i="8" s="1"/>
  <c r="M494" i="8"/>
  <c r="N500" i="8" s="1"/>
  <c r="O506" i="8" s="1"/>
  <c r="P512" i="8" s="1"/>
  <c r="AN495" i="8"/>
  <c r="AO501" i="8" s="1"/>
  <c r="AP507" i="8" s="1"/>
  <c r="AQ513" i="8" s="1"/>
  <c r="N495" i="8"/>
  <c r="O501" i="8" s="1"/>
  <c r="P507" i="8" s="1"/>
  <c r="Q513" i="8" s="1"/>
  <c r="AV493" i="8"/>
  <c r="AW499" i="8" s="1"/>
  <c r="AX505" i="8" s="1"/>
  <c r="AY511" i="8" s="1"/>
  <c r="Q495" i="8"/>
  <c r="R501" i="8" s="1"/>
  <c r="S507" i="8" s="1"/>
  <c r="T513" i="8" s="1"/>
  <c r="BA494" i="8"/>
  <c r="BB500" i="8" s="1"/>
  <c r="BC506" i="8" s="1"/>
  <c r="BD512" i="8" s="1"/>
  <c r="U493" i="8"/>
  <c r="V499" i="8" s="1"/>
  <c r="W505" i="8" s="1"/>
  <c r="X511" i="8" s="1"/>
  <c r="AV494" i="8"/>
  <c r="AW500" i="8" s="1"/>
  <c r="AX506" i="8" s="1"/>
  <c r="AY512" i="8" s="1"/>
  <c r="AN493" i="8"/>
  <c r="AO499" i="8" s="1"/>
  <c r="AP505" i="8" s="1"/>
  <c r="AQ511" i="8" s="1"/>
  <c r="I495" i="8"/>
  <c r="J501" i="8" s="1"/>
  <c r="K507" i="8" s="1"/>
  <c r="L513" i="8" s="1"/>
  <c r="AC494" i="8"/>
  <c r="AD500" i="8" s="1"/>
  <c r="AE506" i="8" s="1"/>
  <c r="AF512" i="8" s="1"/>
  <c r="BD495" i="8"/>
  <c r="BE501" i="8" s="1"/>
  <c r="BF507" i="8" s="1"/>
  <c r="BG513" i="8" s="1"/>
  <c r="H494" i="8"/>
  <c r="I500" i="8" s="1"/>
  <c r="J506" i="8" s="1"/>
  <c r="K512" i="8" s="1"/>
  <c r="F494" i="8"/>
  <c r="G500" i="8" s="1"/>
  <c r="H506" i="8" s="1"/>
  <c r="I512" i="8" s="1"/>
  <c r="K495" i="8"/>
  <c r="L501" i="8" s="1"/>
  <c r="M507" i="8" s="1"/>
  <c r="N513" i="8" s="1"/>
  <c r="AK493" i="8"/>
  <c r="AL499" i="8" s="1"/>
  <c r="AM505" i="8" s="1"/>
  <c r="AN511" i="8" s="1"/>
  <c r="AD493" i="8"/>
  <c r="AE499" i="8" s="1"/>
  <c r="AF505" i="8" s="1"/>
  <c r="AG511" i="8" s="1"/>
  <c r="AI493" i="8"/>
  <c r="AJ499" i="8" s="1"/>
  <c r="AK505" i="8" s="1"/>
  <c r="AL511" i="8" s="1"/>
  <c r="AB494" i="8"/>
  <c r="AC500" i="8" s="1"/>
  <c r="AD506" i="8" s="1"/>
  <c r="AE512" i="8" s="1"/>
  <c r="AY495" i="8"/>
  <c r="AZ501" i="8" s="1"/>
  <c r="BA507" i="8" s="1"/>
  <c r="BB513" i="8" s="1"/>
  <c r="S494" i="8"/>
  <c r="T500" i="8" s="1"/>
  <c r="U506" i="8" s="1"/>
  <c r="V512" i="8" s="1"/>
  <c r="BG493" i="8"/>
  <c r="BH499" i="8" s="1"/>
  <c r="BI505" i="8" s="1"/>
  <c r="AB495" i="8"/>
  <c r="AC501" i="8" s="1"/>
  <c r="AD507" i="8" s="1"/>
  <c r="AE513" i="8" s="1"/>
  <c r="AJ493" i="8"/>
  <c r="AK499" i="8" s="1"/>
  <c r="AL505" i="8" s="1"/>
  <c r="AM511" i="8" s="1"/>
  <c r="E495" i="8"/>
  <c r="F501" i="8" s="1"/>
  <c r="G507" i="8" s="1"/>
  <c r="H513" i="8" s="1"/>
  <c r="D477" i="8"/>
  <c r="AQ36" i="8"/>
  <c r="AR42" i="8" s="1"/>
  <c r="AS48" i="8" s="1"/>
  <c r="AT54" i="8" s="1"/>
  <c r="AP34" i="8"/>
  <c r="AP18" i="8"/>
  <c r="AI477" i="8" l="1"/>
  <c r="AA475" i="8"/>
  <c r="T475" i="8"/>
  <c r="E476" i="8"/>
  <c r="R476" i="8"/>
  <c r="AA476" i="8"/>
  <c r="K476" i="8"/>
  <c r="AE477" i="8"/>
  <c r="BB477" i="8"/>
  <c r="AJ476" i="8"/>
  <c r="BI477" i="8"/>
  <c r="AM477" i="8"/>
  <c r="L475" i="8"/>
  <c r="L476" i="8"/>
  <c r="H477" i="8"/>
  <c r="AH475" i="8"/>
  <c r="Q476" i="8"/>
  <c r="J477" i="8"/>
  <c r="AZ476" i="8"/>
  <c r="BG477" i="8"/>
  <c r="AT476" i="8"/>
  <c r="AS475" i="8"/>
  <c r="AA477" i="8"/>
  <c r="AC475" i="8"/>
  <c r="BC477" i="8"/>
  <c r="AU475" i="8"/>
  <c r="W477" i="8"/>
  <c r="AT477" i="8"/>
  <c r="AU476" i="8"/>
  <c r="AY475" i="8"/>
  <c r="AM475" i="8"/>
  <c r="BF475" i="8"/>
  <c r="AX477" i="8"/>
  <c r="AY476" i="8"/>
  <c r="BB475" i="8"/>
  <c r="AZ475" i="8"/>
  <c r="U477" i="8"/>
  <c r="AR476" i="8"/>
  <c r="AS477" i="8"/>
  <c r="AL477" i="8"/>
  <c r="G476" i="8"/>
  <c r="AB476" i="8"/>
  <c r="AO475" i="8"/>
  <c r="AW476" i="8"/>
  <c r="F476" i="8"/>
  <c r="Q477" i="8"/>
  <c r="S476" i="8"/>
  <c r="M475" i="8"/>
  <c r="BI476" i="8"/>
  <c r="AZ477" i="8"/>
  <c r="AD477" i="8"/>
  <c r="O477" i="8"/>
  <c r="P477" i="8"/>
  <c r="M477" i="8"/>
  <c r="W475" i="8"/>
  <c r="V476" i="8"/>
  <c r="V475" i="8"/>
  <c r="N477" i="8"/>
  <c r="V477" i="8"/>
  <c r="AI476" i="8"/>
  <c r="AK477" i="8"/>
  <c r="U476" i="8"/>
  <c r="F475" i="8"/>
  <c r="AD475" i="8"/>
  <c r="X475" i="8"/>
  <c r="AJ477" i="8"/>
  <c r="AQ40" i="8"/>
  <c r="AR46" i="8" s="1"/>
  <c r="AS52" i="8" s="1"/>
  <c r="AT58" i="8" s="1"/>
  <c r="AQ30" i="8"/>
  <c r="AP22" i="8"/>
  <c r="Y477" i="8"/>
  <c r="Z477" i="8"/>
  <c r="BC475" i="8"/>
  <c r="AI475" i="8"/>
  <c r="AG475" i="8"/>
  <c r="AC477" i="8"/>
  <c r="AE475" i="8"/>
  <c r="AD476" i="8"/>
  <c r="AK475" i="8"/>
  <c r="AL113" i="8"/>
  <c r="AM121" i="8"/>
  <c r="AM131" i="8"/>
  <c r="AN137" i="8" s="1"/>
  <c r="AO143" i="8" s="1"/>
  <c r="AP149" i="8" s="1"/>
  <c r="AO477" i="8"/>
  <c r="W476" i="8"/>
  <c r="I475" i="8"/>
  <c r="AL173" i="8"/>
  <c r="AM179" i="8" s="1"/>
  <c r="AN185" i="8" s="1"/>
  <c r="AO191" i="8" s="1"/>
  <c r="AK171" i="8"/>
  <c r="AK155" i="8"/>
  <c r="T476" i="8"/>
  <c r="O475" i="8"/>
  <c r="G477" i="8"/>
  <c r="N476" i="8"/>
  <c r="AQ476" i="8"/>
  <c r="Y476" i="8"/>
  <c r="P475" i="8"/>
  <c r="L477" i="8"/>
  <c r="AY477" i="8"/>
  <c r="Q475" i="8"/>
  <c r="AF477" i="8"/>
  <c r="N446" i="8"/>
  <c r="O452" i="8" s="1"/>
  <c r="P458" i="8" s="1"/>
  <c r="Q464" i="8" s="1"/>
  <c r="M444" i="8"/>
  <c r="M428" i="8"/>
  <c r="AO476" i="8"/>
  <c r="AF475" i="8"/>
  <c r="AB477" i="8"/>
  <c r="H475" i="8"/>
  <c r="AN477" i="8"/>
  <c r="BF477" i="8"/>
  <c r="BA476" i="8"/>
  <c r="AR475" i="8"/>
  <c r="BA477" i="8"/>
  <c r="Y475" i="8"/>
  <c r="J476" i="8"/>
  <c r="BG476" i="8"/>
  <c r="J475" i="8"/>
  <c r="BH476" i="8"/>
  <c r="BH477" i="8"/>
  <c r="AH199" i="8"/>
  <c r="AH215" i="8"/>
  <c r="AI217" i="8"/>
  <c r="AJ223" i="8" s="1"/>
  <c r="AK229" i="8" s="1"/>
  <c r="AL235" i="8" s="1"/>
  <c r="AJ475" i="8"/>
  <c r="E496" i="8"/>
  <c r="F502" i="8" s="1"/>
  <c r="G508" i="8" s="1"/>
  <c r="H514" i="8" s="1"/>
  <c r="E486" i="8"/>
  <c r="D478" i="8"/>
  <c r="BD475" i="8"/>
  <c r="AW477" i="8"/>
  <c r="BE476" i="8"/>
  <c r="AV475" i="8"/>
  <c r="I477" i="8"/>
  <c r="AA306" i="8"/>
  <c r="AB308" i="8"/>
  <c r="AC314" i="8" s="1"/>
  <c r="AD320" i="8" s="1"/>
  <c r="AE326" i="8" s="1"/>
  <c r="AA290" i="8"/>
  <c r="W354" i="8"/>
  <c r="X360" i="8" s="1"/>
  <c r="Y366" i="8" s="1"/>
  <c r="Z372" i="8" s="1"/>
  <c r="V336" i="8"/>
  <c r="V352" i="8"/>
  <c r="AR477" i="8"/>
  <c r="AW475" i="8"/>
  <c r="AF476" i="8"/>
  <c r="BE477" i="8"/>
  <c r="AQ477" i="8"/>
  <c r="AH476" i="8"/>
  <c r="U475" i="8"/>
  <c r="AX475" i="8"/>
  <c r="AP476" i="8"/>
  <c r="AP475" i="8"/>
  <c r="AH477" i="8"/>
  <c r="AS476" i="8"/>
  <c r="BD477" i="8"/>
  <c r="E477" i="8"/>
  <c r="X477" i="8"/>
  <c r="BB476" i="8"/>
  <c r="G475" i="8"/>
  <c r="R404" i="8"/>
  <c r="S410" i="8" s="1"/>
  <c r="T416" i="8" s="1"/>
  <c r="U422" i="8" s="1"/>
  <c r="Q386" i="8"/>
  <c r="R394" i="8"/>
  <c r="AV477" i="8"/>
  <c r="AM476" i="8"/>
  <c r="AU477" i="8"/>
  <c r="AL476" i="8"/>
  <c r="E475" i="8"/>
  <c r="AL475" i="8"/>
  <c r="BF476" i="8"/>
  <c r="AE476" i="8"/>
  <c r="AV476" i="8"/>
  <c r="AQ475" i="8"/>
  <c r="X476" i="8"/>
  <c r="N475" i="8"/>
  <c r="F477" i="8"/>
  <c r="BG475" i="8"/>
  <c r="AN476" i="8"/>
  <c r="Z476" i="8"/>
  <c r="BA475" i="8"/>
  <c r="Z475" i="8"/>
  <c r="R477" i="8"/>
  <c r="AC476" i="8"/>
  <c r="BE475" i="8"/>
  <c r="AP477" i="8"/>
  <c r="AK476" i="8"/>
  <c r="AB475" i="8"/>
  <c r="M476" i="8"/>
  <c r="AG257" i="8"/>
  <c r="AG267" i="8"/>
  <c r="AH273" i="8" s="1"/>
  <c r="AI279" i="8" s="1"/>
  <c r="AJ285" i="8" s="1"/>
  <c r="AF249" i="8"/>
  <c r="AT475" i="8"/>
  <c r="AG476" i="8"/>
  <c r="AN475" i="8"/>
  <c r="BD476" i="8"/>
  <c r="I476" i="8"/>
  <c r="AX476" i="8"/>
  <c r="O476" i="8"/>
  <c r="H476" i="8"/>
  <c r="T477" i="8"/>
  <c r="BC476" i="8"/>
  <c r="P476" i="8"/>
  <c r="K475" i="8"/>
  <c r="S477" i="8"/>
  <c r="AN63" i="8"/>
  <c r="AO81" i="8"/>
  <c r="AP87" i="8" s="1"/>
  <c r="AQ93" i="8" s="1"/>
  <c r="AR99" i="8" s="1"/>
  <c r="AN79" i="8"/>
  <c r="S475" i="8"/>
  <c r="K477" i="8"/>
  <c r="BH475" i="8"/>
  <c r="AG477" i="8"/>
  <c r="R475" i="8"/>
  <c r="BI475" i="8"/>
  <c r="S400" i="8" l="1"/>
  <c r="T406" i="8" s="1"/>
  <c r="U412" i="8" s="1"/>
  <c r="V418" i="8" s="1"/>
  <c r="R382" i="8"/>
  <c r="R398" i="8"/>
  <c r="W348" i="8"/>
  <c r="W358" i="8"/>
  <c r="X364" i="8" s="1"/>
  <c r="Y370" i="8" s="1"/>
  <c r="Z376" i="8" s="1"/>
  <c r="V340" i="8"/>
  <c r="AI221" i="8"/>
  <c r="AJ227" i="8" s="1"/>
  <c r="AK233" i="8" s="1"/>
  <c r="AL239" i="8" s="1"/>
  <c r="AH203" i="8"/>
  <c r="AI211" i="8"/>
  <c r="AB312" i="8"/>
  <c r="AC318" i="8" s="1"/>
  <c r="AD324" i="8" s="1"/>
  <c r="AE330" i="8" s="1"/>
  <c r="AB302" i="8"/>
  <c r="AA294" i="8"/>
  <c r="M432" i="8"/>
  <c r="N440" i="8"/>
  <c r="N450" i="8"/>
  <c r="O456" i="8" s="1"/>
  <c r="P462" i="8" s="1"/>
  <c r="Q468" i="8" s="1"/>
  <c r="AM109" i="8"/>
  <c r="AM125" i="8"/>
  <c r="AN127" i="8"/>
  <c r="AO133" i="8" s="1"/>
  <c r="AP139" i="8" s="1"/>
  <c r="AQ145" i="8" s="1"/>
  <c r="AO85" i="8"/>
  <c r="AP91" i="8" s="1"/>
  <c r="AQ97" i="8" s="1"/>
  <c r="AR103" i="8" s="1"/>
  <c r="AO75" i="8"/>
  <c r="AN67" i="8"/>
  <c r="AG245" i="8"/>
  <c r="AG261" i="8"/>
  <c r="AH263" i="8"/>
  <c r="AI269" i="8" s="1"/>
  <c r="AJ275" i="8" s="1"/>
  <c r="AK281" i="8" s="1"/>
  <c r="E474" i="8"/>
  <c r="E490" i="8"/>
  <c r="F492" i="8"/>
  <c r="G498" i="8" s="1"/>
  <c r="H504" i="8" s="1"/>
  <c r="I510" i="8" s="1"/>
  <c r="AL177" i="8"/>
  <c r="AM183" i="8" s="1"/>
  <c r="AN189" i="8" s="1"/>
  <c r="AO195" i="8" s="1"/>
  <c r="AK159" i="8"/>
  <c r="AL167" i="8"/>
  <c r="AQ34" i="8"/>
  <c r="AQ18" i="8"/>
  <c r="AR36" i="8"/>
  <c r="AS42" i="8" s="1"/>
  <c r="AT48" i="8" s="1"/>
  <c r="AU54" i="8" s="1"/>
  <c r="F486" i="8" l="1"/>
  <c r="F496" i="8"/>
  <c r="G502" i="8" s="1"/>
  <c r="H508" i="8" s="1"/>
  <c r="I514" i="8" s="1"/>
  <c r="E478" i="8"/>
  <c r="AH267" i="8"/>
  <c r="AI273" i="8" s="1"/>
  <c r="AJ279" i="8" s="1"/>
  <c r="AK285" i="8" s="1"/>
  <c r="AH257" i="8"/>
  <c r="AG249" i="8"/>
  <c r="S404" i="8"/>
  <c r="T410" i="8" s="1"/>
  <c r="U416" i="8" s="1"/>
  <c r="V422" i="8" s="1"/>
  <c r="R386" i="8"/>
  <c r="S394" i="8"/>
  <c r="AL171" i="8"/>
  <c r="AM173" i="8"/>
  <c r="AN179" i="8" s="1"/>
  <c r="AO185" i="8" s="1"/>
  <c r="AP191" i="8" s="1"/>
  <c r="AL155" i="8"/>
  <c r="AO63" i="8"/>
  <c r="AO79" i="8"/>
  <c r="AP81" i="8"/>
  <c r="AQ87" i="8" s="1"/>
  <c r="AR93" i="8" s="1"/>
  <c r="AS99" i="8" s="1"/>
  <c r="AB290" i="8"/>
  <c r="AB306" i="8"/>
  <c r="AC308" i="8"/>
  <c r="AD314" i="8" s="1"/>
  <c r="AE320" i="8" s="1"/>
  <c r="AF326" i="8" s="1"/>
  <c r="AI215" i="8"/>
  <c r="AI199" i="8"/>
  <c r="AJ217" i="8"/>
  <c r="AK223" i="8" s="1"/>
  <c r="AL229" i="8" s="1"/>
  <c r="AM235" i="8" s="1"/>
  <c r="X354" i="8"/>
  <c r="Y360" i="8" s="1"/>
  <c r="Z366" i="8" s="1"/>
  <c r="AA372" i="8" s="1"/>
  <c r="W352" i="8"/>
  <c r="W336" i="8"/>
  <c r="O446" i="8"/>
  <c r="P452" i="8" s="1"/>
  <c r="Q458" i="8" s="1"/>
  <c r="R464" i="8" s="1"/>
  <c r="N444" i="8"/>
  <c r="N428" i="8"/>
  <c r="AR30" i="8"/>
  <c r="AR40" i="8"/>
  <c r="AS46" i="8" s="1"/>
  <c r="AT52" i="8" s="1"/>
  <c r="AU58" i="8" s="1"/>
  <c r="AQ22" i="8"/>
  <c r="AM113" i="8"/>
  <c r="AN121" i="8"/>
  <c r="AN131" i="8"/>
  <c r="AO137" i="8" s="1"/>
  <c r="AP143" i="8" s="1"/>
  <c r="AQ149" i="8" s="1"/>
  <c r="AN125" i="8" l="1"/>
  <c r="AO127" i="8"/>
  <c r="AP133" i="8" s="1"/>
  <c r="AQ139" i="8" s="1"/>
  <c r="AR145" i="8" s="1"/>
  <c r="AN109" i="8"/>
  <c r="AR34" i="8"/>
  <c r="AR18" i="8"/>
  <c r="AS36" i="8"/>
  <c r="AT42" i="8" s="1"/>
  <c r="AU48" i="8" s="1"/>
  <c r="AV54" i="8" s="1"/>
  <c r="X358" i="8"/>
  <c r="Y364" i="8" s="1"/>
  <c r="Z370" i="8" s="1"/>
  <c r="AA376" i="8" s="1"/>
  <c r="X348" i="8"/>
  <c r="W340" i="8"/>
  <c r="AJ221" i="8"/>
  <c r="AK227" i="8" s="1"/>
  <c r="AL233" i="8" s="1"/>
  <c r="AM239" i="8" s="1"/>
  <c r="AJ211" i="8"/>
  <c r="AI203" i="8"/>
  <c r="AO67" i="8"/>
  <c r="AP75" i="8"/>
  <c r="AP85" i="8"/>
  <c r="AQ91" i="8" s="1"/>
  <c r="AR97" i="8" s="1"/>
  <c r="AS103" i="8" s="1"/>
  <c r="AL159" i="8"/>
  <c r="AM167" i="8"/>
  <c r="AM177" i="8"/>
  <c r="AN183" i="8" s="1"/>
  <c r="AO189" i="8" s="1"/>
  <c r="AP195" i="8" s="1"/>
  <c r="O450" i="8"/>
  <c r="P456" i="8" s="1"/>
  <c r="Q462" i="8" s="1"/>
  <c r="R468" i="8" s="1"/>
  <c r="N432" i="8"/>
  <c r="O440" i="8"/>
  <c r="AC312" i="8"/>
  <c r="AD318" i="8" s="1"/>
  <c r="AE324" i="8" s="1"/>
  <c r="AF330" i="8" s="1"/>
  <c r="AB294" i="8"/>
  <c r="AC302" i="8"/>
  <c r="S398" i="8"/>
  <c r="S382" i="8"/>
  <c r="T400" i="8"/>
  <c r="U406" i="8" s="1"/>
  <c r="V412" i="8" s="1"/>
  <c r="W418" i="8" s="1"/>
  <c r="AI263" i="8"/>
  <c r="AJ269" i="8" s="1"/>
  <c r="AK275" i="8" s="1"/>
  <c r="AL281" i="8" s="1"/>
  <c r="AH245" i="8"/>
  <c r="AH261" i="8"/>
  <c r="F490" i="8"/>
  <c r="G492" i="8"/>
  <c r="H498" i="8" s="1"/>
  <c r="I504" i="8" s="1"/>
  <c r="J510" i="8" s="1"/>
  <c r="F474" i="8"/>
  <c r="AC306" i="8" l="1"/>
  <c r="AC290" i="8"/>
  <c r="AD308" i="8"/>
  <c r="AE314" i="8" s="1"/>
  <c r="AF320" i="8" s="1"/>
  <c r="AG326" i="8" s="1"/>
  <c r="AQ81" i="8"/>
  <c r="AR87" i="8" s="1"/>
  <c r="AS93" i="8" s="1"/>
  <c r="AT99" i="8" s="1"/>
  <c r="AP79" i="8"/>
  <c r="AP63" i="8"/>
  <c r="AN113" i="8"/>
  <c r="AO121" i="8"/>
  <c r="AO131" i="8"/>
  <c r="AP137" i="8" s="1"/>
  <c r="AQ143" i="8" s="1"/>
  <c r="AR149" i="8" s="1"/>
  <c r="X352" i="8"/>
  <c r="X336" i="8"/>
  <c r="Y354" i="8"/>
  <c r="Z360" i="8" s="1"/>
  <c r="AA366" i="8" s="1"/>
  <c r="AB372" i="8" s="1"/>
  <c r="AS40" i="8"/>
  <c r="AT46" i="8" s="1"/>
  <c r="AU52" i="8" s="1"/>
  <c r="AV58" i="8" s="1"/>
  <c r="AS30" i="8"/>
  <c r="AR22" i="8"/>
  <c r="AI257" i="8"/>
  <c r="AH249" i="8"/>
  <c r="AI267" i="8"/>
  <c r="AJ273" i="8" s="1"/>
  <c r="AK279" i="8" s="1"/>
  <c r="AL285" i="8" s="1"/>
  <c r="AN173" i="8"/>
  <c r="AO179" i="8" s="1"/>
  <c r="AP185" i="8" s="1"/>
  <c r="AQ191" i="8" s="1"/>
  <c r="AM155" i="8"/>
  <c r="AM171" i="8"/>
  <c r="AJ215" i="8"/>
  <c r="AJ199" i="8"/>
  <c r="AK217" i="8"/>
  <c r="AL223" i="8" s="1"/>
  <c r="AM229" i="8" s="1"/>
  <c r="AN235" i="8" s="1"/>
  <c r="G496" i="8"/>
  <c r="H502" i="8" s="1"/>
  <c r="I508" i="8" s="1"/>
  <c r="J514" i="8" s="1"/>
  <c r="F478" i="8"/>
  <c r="G486" i="8"/>
  <c r="T404" i="8"/>
  <c r="U410" i="8" s="1"/>
  <c r="V416" i="8" s="1"/>
  <c r="W422" i="8" s="1"/>
  <c r="S386" i="8"/>
  <c r="T394" i="8"/>
  <c r="O428" i="8"/>
  <c r="O444" i="8"/>
  <c r="P446" i="8"/>
  <c r="Q452" i="8" s="1"/>
  <c r="R458" i="8" s="1"/>
  <c r="S464" i="8" s="1"/>
  <c r="AP127" i="8" l="1"/>
  <c r="AQ133" i="8" s="1"/>
  <c r="AR139" i="8" s="1"/>
  <c r="AS145" i="8" s="1"/>
  <c r="AO125" i="8"/>
  <c r="AO109" i="8"/>
  <c r="AD312" i="8"/>
  <c r="AE318" i="8" s="1"/>
  <c r="AF324" i="8" s="1"/>
  <c r="AG330" i="8" s="1"/>
  <c r="AD302" i="8"/>
  <c r="AC294" i="8"/>
  <c r="P450" i="8"/>
  <c r="Q456" i="8" s="1"/>
  <c r="R462" i="8" s="1"/>
  <c r="S468" i="8" s="1"/>
  <c r="P440" i="8"/>
  <c r="O432" i="8"/>
  <c r="AJ203" i="8"/>
  <c r="AK211" i="8"/>
  <c r="AK221" i="8"/>
  <c r="AL227" i="8" s="1"/>
  <c r="AM233" i="8" s="1"/>
  <c r="AN239" i="8" s="1"/>
  <c r="AQ75" i="8"/>
  <c r="AP67" i="8"/>
  <c r="AQ85" i="8"/>
  <c r="AR91" i="8" s="1"/>
  <c r="AS97" i="8" s="1"/>
  <c r="AT103" i="8" s="1"/>
  <c r="AN177" i="8"/>
  <c r="AO183" i="8" s="1"/>
  <c r="AP189" i="8" s="1"/>
  <c r="AQ195" i="8" s="1"/>
  <c r="AM159" i="8"/>
  <c r="AN167" i="8"/>
  <c r="AS34" i="8"/>
  <c r="AT36" i="8"/>
  <c r="AU42" i="8" s="1"/>
  <c r="AV48" i="8" s="1"/>
  <c r="AW54" i="8" s="1"/>
  <c r="AS18" i="8"/>
  <c r="Y358" i="8"/>
  <c r="Z364" i="8" s="1"/>
  <c r="AA370" i="8" s="1"/>
  <c r="AB376" i="8" s="1"/>
  <c r="X340" i="8"/>
  <c r="Y348" i="8"/>
  <c r="T398" i="8"/>
  <c r="T382" i="8"/>
  <c r="U400" i="8"/>
  <c r="V406" i="8" s="1"/>
  <c r="W412" i="8" s="1"/>
  <c r="X418" i="8" s="1"/>
  <c r="G490" i="8"/>
  <c r="G474" i="8"/>
  <c r="H492" i="8"/>
  <c r="I498" i="8" s="1"/>
  <c r="J504" i="8" s="1"/>
  <c r="K510" i="8" s="1"/>
  <c r="AJ263" i="8"/>
  <c r="AK269" i="8" s="1"/>
  <c r="AL275" i="8" s="1"/>
  <c r="AM281" i="8" s="1"/>
  <c r="AI245" i="8"/>
  <c r="AI261" i="8"/>
  <c r="U394" i="8" l="1"/>
  <c r="T386" i="8"/>
  <c r="U404" i="8"/>
  <c r="V410" i="8" s="1"/>
  <c r="W416" i="8" s="1"/>
  <c r="X422" i="8" s="1"/>
  <c r="Y336" i="8"/>
  <c r="Y352" i="8"/>
  <c r="Z354" i="8"/>
  <c r="AA360" i="8" s="1"/>
  <c r="AB366" i="8" s="1"/>
  <c r="AC372" i="8" s="1"/>
  <c r="AE308" i="8"/>
  <c r="AF314" i="8" s="1"/>
  <c r="AG320" i="8" s="1"/>
  <c r="AH326" i="8" s="1"/>
  <c r="AD306" i="8"/>
  <c r="AD290" i="8"/>
  <c r="AP131" i="8"/>
  <c r="AQ137" i="8" s="1"/>
  <c r="AR143" i="8" s="1"/>
  <c r="AS149" i="8" s="1"/>
  <c r="AP121" i="8"/>
  <c r="AO113" i="8"/>
  <c r="H496" i="8"/>
  <c r="I502" i="8" s="1"/>
  <c r="J508" i="8" s="1"/>
  <c r="K514" i="8" s="1"/>
  <c r="H486" i="8"/>
  <c r="G478" i="8"/>
  <c r="AT40" i="8"/>
  <c r="AU46" i="8" s="1"/>
  <c r="AV52" i="8" s="1"/>
  <c r="AW58" i="8" s="1"/>
  <c r="AS22" i="8"/>
  <c r="AT30" i="8"/>
  <c r="AO173" i="8"/>
  <c r="AP179" i="8" s="1"/>
  <c r="AQ185" i="8" s="1"/>
  <c r="AR191" i="8" s="1"/>
  <c r="AN171" i="8"/>
  <c r="AN155" i="8"/>
  <c r="AI249" i="8"/>
  <c r="AJ267" i="8"/>
  <c r="AK273" i="8" s="1"/>
  <c r="AL279" i="8" s="1"/>
  <c r="AM285" i="8" s="1"/>
  <c r="AJ257" i="8"/>
  <c r="P428" i="8"/>
  <c r="P444" i="8"/>
  <c r="Q446" i="8"/>
  <c r="R452" i="8" s="1"/>
  <c r="S458" i="8" s="1"/>
  <c r="T464" i="8" s="1"/>
  <c r="AR81" i="8"/>
  <c r="AS87" i="8" s="1"/>
  <c r="AT93" i="8" s="1"/>
  <c r="AU99" i="8" s="1"/>
  <c r="AQ63" i="8"/>
  <c r="AQ79" i="8"/>
  <c r="AK199" i="8"/>
  <c r="AL217" i="8"/>
  <c r="AM223" i="8" s="1"/>
  <c r="AN229" i="8" s="1"/>
  <c r="AO235" i="8" s="1"/>
  <c r="AK215" i="8"/>
  <c r="AK203" i="8" l="1"/>
  <c r="AL211" i="8"/>
  <c r="AL221" i="8"/>
  <c r="AM227" i="8" s="1"/>
  <c r="AN233" i="8" s="1"/>
  <c r="AO239" i="8" s="1"/>
  <c r="AO177" i="8"/>
  <c r="AP183" i="8" s="1"/>
  <c r="AQ189" i="8" s="1"/>
  <c r="AR195" i="8" s="1"/>
  <c r="AO167" i="8"/>
  <c r="AN159" i="8"/>
  <c r="AD294" i="8"/>
  <c r="AE312" i="8"/>
  <c r="AF318" i="8" s="1"/>
  <c r="AG324" i="8" s="1"/>
  <c r="AH330" i="8" s="1"/>
  <c r="AE302" i="8"/>
  <c r="Z348" i="8"/>
  <c r="Y340" i="8"/>
  <c r="Z358" i="8"/>
  <c r="AA364" i="8" s="1"/>
  <c r="AB370" i="8" s="1"/>
  <c r="AC376" i="8" s="1"/>
  <c r="U382" i="8"/>
  <c r="U398" i="8"/>
  <c r="V400" i="8"/>
  <c r="W406" i="8" s="1"/>
  <c r="X412" i="8" s="1"/>
  <c r="Y418" i="8" s="1"/>
  <c r="Q450" i="8"/>
  <c r="R456" i="8" s="1"/>
  <c r="S462" i="8" s="1"/>
  <c r="T468" i="8" s="1"/>
  <c r="P432" i="8"/>
  <c r="Q440" i="8"/>
  <c r="AP125" i="8"/>
  <c r="AP109" i="8"/>
  <c r="AQ127" i="8"/>
  <c r="AR133" i="8" s="1"/>
  <c r="AS139" i="8" s="1"/>
  <c r="AT145" i="8" s="1"/>
  <c r="AR75" i="8"/>
  <c r="AR85" i="8"/>
  <c r="AS91" i="8" s="1"/>
  <c r="AT97" i="8" s="1"/>
  <c r="AU103" i="8" s="1"/>
  <c r="AQ67" i="8"/>
  <c r="AK263" i="8"/>
  <c r="AL269" i="8" s="1"/>
  <c r="AM275" i="8" s="1"/>
  <c r="AN281" i="8" s="1"/>
  <c r="AJ261" i="8"/>
  <c r="AJ245" i="8"/>
  <c r="AT18" i="8"/>
  <c r="AU36" i="8"/>
  <c r="AV42" i="8" s="1"/>
  <c r="AW48" i="8" s="1"/>
  <c r="AX54" i="8" s="1"/>
  <c r="AT34" i="8"/>
  <c r="I492" i="8"/>
  <c r="J498" i="8" s="1"/>
  <c r="K504" i="8" s="1"/>
  <c r="L510" i="8" s="1"/>
  <c r="H490" i="8"/>
  <c r="H474" i="8"/>
  <c r="AP173" i="8" l="1"/>
  <c r="AQ179" i="8" s="1"/>
  <c r="AR185" i="8" s="1"/>
  <c r="AS191" i="8" s="1"/>
  <c r="AO171" i="8"/>
  <c r="AO155" i="8"/>
  <c r="R446" i="8"/>
  <c r="S452" i="8" s="1"/>
  <c r="T458" i="8" s="1"/>
  <c r="U464" i="8" s="1"/>
  <c r="Q444" i="8"/>
  <c r="Q428" i="8"/>
  <c r="AR63" i="8"/>
  <c r="AR79" i="8"/>
  <c r="AS81" i="8"/>
  <c r="AT87" i="8" s="1"/>
  <c r="AU93" i="8" s="1"/>
  <c r="AV99" i="8" s="1"/>
  <c r="AL199" i="8"/>
  <c r="AL215" i="8"/>
  <c r="AM217" i="8"/>
  <c r="AN223" i="8" s="1"/>
  <c r="AO229" i="8" s="1"/>
  <c r="AP235" i="8" s="1"/>
  <c r="I496" i="8"/>
  <c r="J502" i="8" s="1"/>
  <c r="K508" i="8" s="1"/>
  <c r="L514" i="8" s="1"/>
  <c r="I486" i="8"/>
  <c r="H478" i="8"/>
  <c r="AT22" i="8"/>
  <c r="AU40" i="8"/>
  <c r="AV46" i="8" s="1"/>
  <c r="AW52" i="8" s="1"/>
  <c r="AX58" i="8" s="1"/>
  <c r="AU30" i="8"/>
  <c r="AK267" i="8"/>
  <c r="AL273" i="8" s="1"/>
  <c r="AM279" i="8" s="1"/>
  <c r="AN285" i="8" s="1"/>
  <c r="AK257" i="8"/>
  <c r="AJ249" i="8"/>
  <c r="AP113" i="8"/>
  <c r="AQ121" i="8"/>
  <c r="AQ131" i="8"/>
  <c r="AR137" i="8" s="1"/>
  <c r="AS143" i="8" s="1"/>
  <c r="AT149" i="8" s="1"/>
  <c r="U386" i="8"/>
  <c r="V394" i="8"/>
  <c r="V404" i="8"/>
  <c r="W410" i="8" s="1"/>
  <c r="X416" i="8" s="1"/>
  <c r="Y422" i="8" s="1"/>
  <c r="AA354" i="8"/>
  <c r="AB360" i="8" s="1"/>
  <c r="AC366" i="8" s="1"/>
  <c r="AD372" i="8" s="1"/>
  <c r="Z336" i="8"/>
  <c r="Z352" i="8"/>
  <c r="AE290" i="8"/>
  <c r="AE306" i="8"/>
  <c r="AF308" i="8"/>
  <c r="AG314" i="8" s="1"/>
  <c r="AH320" i="8" s="1"/>
  <c r="AI326" i="8" s="1"/>
  <c r="AF312" i="8" l="1"/>
  <c r="AG318" i="8" s="1"/>
  <c r="AH324" i="8" s="1"/>
  <c r="AI330" i="8" s="1"/>
  <c r="AF302" i="8"/>
  <c r="AE294" i="8"/>
  <c r="AQ125" i="8"/>
  <c r="AQ109" i="8"/>
  <c r="AR127" i="8"/>
  <c r="AS133" i="8" s="1"/>
  <c r="AT139" i="8" s="1"/>
  <c r="AU145" i="8" s="1"/>
  <c r="AV36" i="8"/>
  <c r="AW42" i="8" s="1"/>
  <c r="AX48" i="8" s="1"/>
  <c r="AY54" i="8" s="1"/>
  <c r="AU34" i="8"/>
  <c r="AU18" i="8"/>
  <c r="AM221" i="8"/>
  <c r="AN227" i="8" s="1"/>
  <c r="AO233" i="8" s="1"/>
  <c r="AP239" i="8" s="1"/>
  <c r="AL203" i="8"/>
  <c r="AM211" i="8"/>
  <c r="AA348" i="8"/>
  <c r="AA358" i="8"/>
  <c r="AB364" i="8" s="1"/>
  <c r="AC370" i="8" s="1"/>
  <c r="AD376" i="8" s="1"/>
  <c r="Z340" i="8"/>
  <c r="V398" i="8"/>
  <c r="V382" i="8"/>
  <c r="W400" i="8"/>
  <c r="X406" i="8" s="1"/>
  <c r="Y412" i="8" s="1"/>
  <c r="Z418" i="8" s="1"/>
  <c r="I474" i="8"/>
  <c r="I490" i="8"/>
  <c r="J492" i="8"/>
  <c r="K498" i="8" s="1"/>
  <c r="L504" i="8" s="1"/>
  <c r="M510" i="8" s="1"/>
  <c r="AK261" i="8"/>
  <c r="AL263" i="8"/>
  <c r="AM269" i="8" s="1"/>
  <c r="AN275" i="8" s="1"/>
  <c r="AO281" i="8" s="1"/>
  <c r="AK245" i="8"/>
  <c r="AR67" i="8"/>
  <c r="AS85" i="8"/>
  <c r="AT91" i="8" s="1"/>
  <c r="AU97" i="8" s="1"/>
  <c r="AV103" i="8" s="1"/>
  <c r="AS75" i="8"/>
  <c r="R450" i="8"/>
  <c r="S456" i="8" s="1"/>
  <c r="T462" i="8" s="1"/>
  <c r="U468" i="8" s="1"/>
  <c r="Q432" i="8"/>
  <c r="R440" i="8"/>
  <c r="AP177" i="8"/>
  <c r="AQ183" i="8" s="1"/>
  <c r="AR189" i="8" s="1"/>
  <c r="AS195" i="8" s="1"/>
  <c r="AO159" i="8"/>
  <c r="AP167" i="8"/>
  <c r="S446" i="8" l="1"/>
  <c r="T452" i="8" s="1"/>
  <c r="U458" i="8" s="1"/>
  <c r="V464" i="8" s="1"/>
  <c r="R444" i="8"/>
  <c r="R428" i="8"/>
  <c r="AL267" i="8"/>
  <c r="AM273" i="8" s="1"/>
  <c r="AN279" i="8" s="1"/>
  <c r="AO285" i="8" s="1"/>
  <c r="AL257" i="8"/>
  <c r="AK249" i="8"/>
  <c r="AM215" i="8"/>
  <c r="AM199" i="8"/>
  <c r="AN217" i="8"/>
  <c r="AO223" i="8" s="1"/>
  <c r="AP229" i="8" s="1"/>
  <c r="AQ235" i="8" s="1"/>
  <c r="J496" i="8"/>
  <c r="K502" i="8" s="1"/>
  <c r="L508" i="8" s="1"/>
  <c r="M514" i="8" s="1"/>
  <c r="I478" i="8"/>
  <c r="J486" i="8"/>
  <c r="AV30" i="8"/>
  <c r="AV40" i="8"/>
  <c r="AW46" i="8" s="1"/>
  <c r="AX52" i="8" s="1"/>
  <c r="AY58" i="8" s="1"/>
  <c r="AU22" i="8"/>
  <c r="AG308" i="8"/>
  <c r="AH314" i="8" s="1"/>
  <c r="AI320" i="8" s="1"/>
  <c r="AJ326" i="8" s="1"/>
  <c r="AF290" i="8"/>
  <c r="AF306" i="8"/>
  <c r="AP171" i="8"/>
  <c r="AP155" i="8"/>
  <c r="AQ173" i="8"/>
  <c r="AR179" i="8" s="1"/>
  <c r="AS185" i="8" s="1"/>
  <c r="AT191" i="8" s="1"/>
  <c r="AS63" i="8"/>
  <c r="AT81" i="8"/>
  <c r="AU87" i="8" s="1"/>
  <c r="AV93" i="8" s="1"/>
  <c r="AW99" i="8" s="1"/>
  <c r="AS79" i="8"/>
  <c r="AA352" i="8"/>
  <c r="AA336" i="8"/>
  <c r="AB354" i="8"/>
  <c r="AC360" i="8" s="1"/>
  <c r="AD366" i="8" s="1"/>
  <c r="AE372" i="8" s="1"/>
  <c r="AR121" i="8"/>
  <c r="AQ113" i="8"/>
  <c r="AR131" i="8"/>
  <c r="AS137" i="8" s="1"/>
  <c r="AT143" i="8" s="1"/>
  <c r="AU149" i="8" s="1"/>
  <c r="W404" i="8"/>
  <c r="X410" i="8" s="1"/>
  <c r="Y416" i="8" s="1"/>
  <c r="Z422" i="8" s="1"/>
  <c r="V386" i="8"/>
  <c r="W394" i="8"/>
  <c r="AG312" i="8" l="1"/>
  <c r="AH318" i="8" s="1"/>
  <c r="AI324" i="8" s="1"/>
  <c r="AJ330" i="8" s="1"/>
  <c r="AG302" i="8"/>
  <c r="AF294" i="8"/>
  <c r="J490" i="8"/>
  <c r="K492" i="8"/>
  <c r="L498" i="8" s="1"/>
  <c r="M504" i="8" s="1"/>
  <c r="N510" i="8" s="1"/>
  <c r="J474" i="8"/>
  <c r="S450" i="8"/>
  <c r="T456" i="8" s="1"/>
  <c r="U462" i="8" s="1"/>
  <c r="V468" i="8" s="1"/>
  <c r="R432" i="8"/>
  <c r="S440" i="8"/>
  <c r="AM263" i="8"/>
  <c r="AN269" i="8" s="1"/>
  <c r="AO275" i="8" s="1"/>
  <c r="AP281" i="8" s="1"/>
  <c r="AL245" i="8"/>
  <c r="AL261" i="8"/>
  <c r="AB358" i="8"/>
  <c r="AC364" i="8" s="1"/>
  <c r="AD370" i="8" s="1"/>
  <c r="AE376" i="8" s="1"/>
  <c r="AB348" i="8"/>
  <c r="AA340" i="8"/>
  <c r="AT85" i="8"/>
  <c r="AU91" i="8" s="1"/>
  <c r="AV97" i="8" s="1"/>
  <c r="AW103" i="8" s="1"/>
  <c r="AS67" i="8"/>
  <c r="AT75" i="8"/>
  <c r="AV18" i="8"/>
  <c r="AV34" i="8"/>
  <c r="AW36" i="8"/>
  <c r="AX42" i="8" s="1"/>
  <c r="AY48" i="8" s="1"/>
  <c r="AZ54" i="8" s="1"/>
  <c r="W382" i="8"/>
  <c r="X400" i="8"/>
  <c r="Y406" i="8" s="1"/>
  <c r="Z412" i="8" s="1"/>
  <c r="AA418" i="8" s="1"/>
  <c r="W398" i="8"/>
  <c r="AS127" i="8"/>
  <c r="AT133" i="8" s="1"/>
  <c r="AU139" i="8" s="1"/>
  <c r="AV145" i="8" s="1"/>
  <c r="AR109" i="8"/>
  <c r="AR125" i="8"/>
  <c r="AP159" i="8"/>
  <c r="AQ177" i="8"/>
  <c r="AR183" i="8" s="1"/>
  <c r="AS189" i="8" s="1"/>
  <c r="AT195" i="8" s="1"/>
  <c r="AQ167" i="8"/>
  <c r="AN211" i="8"/>
  <c r="AM203" i="8"/>
  <c r="AN221" i="8"/>
  <c r="AO227" i="8" s="1"/>
  <c r="AP233" i="8" s="1"/>
  <c r="AQ239" i="8" s="1"/>
  <c r="AN199" i="8" l="1"/>
  <c r="AO217" i="8"/>
  <c r="AP223" i="8" s="1"/>
  <c r="AQ229" i="8" s="1"/>
  <c r="AR235" i="8" s="1"/>
  <c r="AN215" i="8"/>
  <c r="S428" i="8"/>
  <c r="S444" i="8"/>
  <c r="T446" i="8"/>
  <c r="U452" i="8" s="1"/>
  <c r="V458" i="8" s="1"/>
  <c r="W464" i="8" s="1"/>
  <c r="X404" i="8"/>
  <c r="Y410" i="8" s="1"/>
  <c r="Z416" i="8" s="1"/>
  <c r="AA422" i="8" s="1"/>
  <c r="W386" i="8"/>
  <c r="X394" i="8"/>
  <c r="AH308" i="8"/>
  <c r="AI314" i="8" s="1"/>
  <c r="AJ320" i="8" s="1"/>
  <c r="AK326" i="8" s="1"/>
  <c r="AG306" i="8"/>
  <c r="AG290" i="8"/>
  <c r="AQ171" i="8"/>
  <c r="AR173" i="8"/>
  <c r="AS179" i="8" s="1"/>
  <c r="AT185" i="8" s="1"/>
  <c r="AU191" i="8" s="1"/>
  <c r="AQ155" i="8"/>
  <c r="AW40" i="8"/>
  <c r="AX46" i="8" s="1"/>
  <c r="AY52" i="8" s="1"/>
  <c r="AZ58" i="8" s="1"/>
  <c r="AW30" i="8"/>
  <c r="AV22" i="8"/>
  <c r="AT79" i="8"/>
  <c r="AU81" i="8"/>
  <c r="AV87" i="8" s="1"/>
  <c r="AW93" i="8" s="1"/>
  <c r="AX99" i="8" s="1"/>
  <c r="AT63" i="8"/>
  <c r="AC354" i="8"/>
  <c r="AD360" i="8" s="1"/>
  <c r="AE366" i="8" s="1"/>
  <c r="AF372" i="8" s="1"/>
  <c r="AB352" i="8"/>
  <c r="AB336" i="8"/>
  <c r="J478" i="8"/>
  <c r="K496" i="8"/>
  <c r="L502" i="8" s="1"/>
  <c r="M508" i="8" s="1"/>
  <c r="N514" i="8" s="1"/>
  <c r="K486" i="8"/>
  <c r="AR113" i="8"/>
  <c r="AS121" i="8"/>
  <c r="AS131" i="8"/>
  <c r="AT137" i="8" s="1"/>
  <c r="AU143" i="8" s="1"/>
  <c r="AV149" i="8" s="1"/>
  <c r="AL249" i="8"/>
  <c r="AM267" i="8"/>
  <c r="AN273" i="8" s="1"/>
  <c r="AO279" i="8" s="1"/>
  <c r="AP285" i="8" s="1"/>
  <c r="AM257" i="8"/>
  <c r="AC358" i="8" l="1"/>
  <c r="AD364" i="8" s="1"/>
  <c r="AE370" i="8" s="1"/>
  <c r="AF376" i="8" s="1"/>
  <c r="AB340" i="8"/>
  <c r="AC348" i="8"/>
  <c r="AT67" i="8"/>
  <c r="AU75" i="8"/>
  <c r="AU85" i="8"/>
  <c r="AV91" i="8" s="1"/>
  <c r="AW97" i="8" s="1"/>
  <c r="AX103" i="8" s="1"/>
  <c r="AQ159" i="8"/>
  <c r="AR167" i="8"/>
  <c r="AR177" i="8"/>
  <c r="AS183" i="8" s="1"/>
  <c r="AT189" i="8" s="1"/>
  <c r="AU195" i="8" s="1"/>
  <c r="T450" i="8"/>
  <c r="U456" i="8" s="1"/>
  <c r="V462" i="8" s="1"/>
  <c r="W468" i="8" s="1"/>
  <c r="T440" i="8"/>
  <c r="S432" i="8"/>
  <c r="AN203" i="8"/>
  <c r="AO211" i="8"/>
  <c r="AO221" i="8"/>
  <c r="AP227" i="8" s="1"/>
  <c r="AQ233" i="8" s="1"/>
  <c r="AR239" i="8" s="1"/>
  <c r="AN263" i="8"/>
  <c r="AO269" i="8" s="1"/>
  <c r="AP275" i="8" s="1"/>
  <c r="AQ281" i="8" s="1"/>
  <c r="AM245" i="8"/>
  <c r="AM261" i="8"/>
  <c r="AW34" i="8"/>
  <c r="AX36" i="8"/>
  <c r="AY42" i="8" s="1"/>
  <c r="AZ48" i="8" s="1"/>
  <c r="BA54" i="8" s="1"/>
  <c r="AW18" i="8"/>
  <c r="AG294" i="8"/>
  <c r="AH312" i="8"/>
  <c r="AI318" i="8" s="1"/>
  <c r="AJ324" i="8" s="1"/>
  <c r="AK330" i="8" s="1"/>
  <c r="AH302" i="8"/>
  <c r="Y400" i="8"/>
  <c r="Z406" i="8" s="1"/>
  <c r="AA412" i="8" s="1"/>
  <c r="AB418" i="8" s="1"/>
  <c r="X398" i="8"/>
  <c r="X382" i="8"/>
  <c r="AS125" i="8"/>
  <c r="AS109" i="8"/>
  <c r="AT127" i="8"/>
  <c r="AU133" i="8" s="1"/>
  <c r="AV139" i="8" s="1"/>
  <c r="AW145" i="8" s="1"/>
  <c r="K474" i="8"/>
  <c r="K490" i="8"/>
  <c r="L492" i="8"/>
  <c r="M498" i="8" s="1"/>
  <c r="N504" i="8" s="1"/>
  <c r="O510" i="8" s="1"/>
  <c r="AN267" i="8" l="1"/>
  <c r="AO273" i="8" s="1"/>
  <c r="AP279" i="8" s="1"/>
  <c r="AQ285" i="8" s="1"/>
  <c r="AN257" i="8"/>
  <c r="AM249" i="8"/>
  <c r="AI308" i="8"/>
  <c r="AJ314" i="8" s="1"/>
  <c r="AK320" i="8" s="1"/>
  <c r="AL326" i="8" s="1"/>
  <c r="AH306" i="8"/>
  <c r="AH290" i="8"/>
  <c r="AU63" i="8"/>
  <c r="AV81" i="8"/>
  <c r="AW87" i="8" s="1"/>
  <c r="AX93" i="8" s="1"/>
  <c r="AY99" i="8" s="1"/>
  <c r="AU79" i="8"/>
  <c r="AX40" i="8"/>
  <c r="AY46" i="8" s="1"/>
  <c r="AZ52" i="8" s="1"/>
  <c r="BA58" i="8" s="1"/>
  <c r="AX30" i="8"/>
  <c r="AW22" i="8"/>
  <c r="T428" i="8"/>
  <c r="T444" i="8"/>
  <c r="U446" i="8"/>
  <c r="V452" i="8" s="1"/>
  <c r="W458" i="8" s="1"/>
  <c r="X464" i="8" s="1"/>
  <c r="L486" i="8"/>
  <c r="K478" i="8"/>
  <c r="L496" i="8"/>
  <c r="M502" i="8" s="1"/>
  <c r="N508" i="8" s="1"/>
  <c r="O514" i="8" s="1"/>
  <c r="AT121" i="8"/>
  <c r="AS113" i="8"/>
  <c r="AT131" i="8"/>
  <c r="AU137" i="8" s="1"/>
  <c r="AV143" i="8" s="1"/>
  <c r="AW149" i="8" s="1"/>
  <c r="Y394" i="8"/>
  <c r="X386" i="8"/>
  <c r="Y404" i="8"/>
  <c r="Z410" i="8" s="1"/>
  <c r="AA416" i="8" s="1"/>
  <c r="AB422" i="8" s="1"/>
  <c r="AP217" i="8"/>
  <c r="AQ223" i="8" s="1"/>
  <c r="AR229" i="8" s="1"/>
  <c r="AS235" i="8" s="1"/>
  <c r="AO199" i="8"/>
  <c r="AO215" i="8"/>
  <c r="AS173" i="8"/>
  <c r="AT179" i="8" s="1"/>
  <c r="AU185" i="8" s="1"/>
  <c r="AV191" i="8" s="1"/>
  <c r="AR171" i="8"/>
  <c r="AR155" i="8"/>
  <c r="AC352" i="8"/>
  <c r="AD354" i="8"/>
  <c r="AE360" i="8" s="1"/>
  <c r="AF366" i="8" s="1"/>
  <c r="AG372" i="8" s="1"/>
  <c r="AC336" i="8"/>
  <c r="AD348" i="8" l="1"/>
  <c r="AD358" i="8"/>
  <c r="AE364" i="8" s="1"/>
  <c r="AF370" i="8" s="1"/>
  <c r="AG376" i="8" s="1"/>
  <c r="AC340" i="8"/>
  <c r="AS177" i="8"/>
  <c r="AT183" i="8" s="1"/>
  <c r="AU189" i="8" s="1"/>
  <c r="AV195" i="8" s="1"/>
  <c r="AS167" i="8"/>
  <c r="AR159" i="8"/>
  <c r="M492" i="8"/>
  <c r="N498" i="8" s="1"/>
  <c r="O504" i="8" s="1"/>
  <c r="P510" i="8" s="1"/>
  <c r="L490" i="8"/>
  <c r="L474" i="8"/>
  <c r="AN261" i="8"/>
  <c r="AN245" i="8"/>
  <c r="AO263" i="8"/>
  <c r="AP269" i="8" s="1"/>
  <c r="AQ275" i="8" s="1"/>
  <c r="AR281" i="8" s="1"/>
  <c r="AT125" i="8"/>
  <c r="AT109" i="8"/>
  <c r="AU127" i="8"/>
  <c r="AV133" i="8" s="1"/>
  <c r="AW139" i="8" s="1"/>
  <c r="AX145" i="8" s="1"/>
  <c r="AP221" i="8"/>
  <c r="AQ227" i="8" s="1"/>
  <c r="AR233" i="8" s="1"/>
  <c r="AS239" i="8" s="1"/>
  <c r="AO203" i="8"/>
  <c r="AP211" i="8"/>
  <c r="Y398" i="8"/>
  <c r="Y382" i="8"/>
  <c r="Z400" i="8"/>
  <c r="AA406" i="8" s="1"/>
  <c r="AB412" i="8" s="1"/>
  <c r="AC418" i="8" s="1"/>
  <c r="AX18" i="8"/>
  <c r="AY36" i="8"/>
  <c r="AZ42" i="8" s="1"/>
  <c r="BA48" i="8" s="1"/>
  <c r="BB54" i="8" s="1"/>
  <c r="AX34" i="8"/>
  <c r="AV85" i="8"/>
  <c r="AW91" i="8" s="1"/>
  <c r="AX97" i="8" s="1"/>
  <c r="AY103" i="8" s="1"/>
  <c r="AV75" i="8"/>
  <c r="AU67" i="8"/>
  <c r="AI302" i="8"/>
  <c r="AI312" i="8"/>
  <c r="AJ318" i="8" s="1"/>
  <c r="AK324" i="8" s="1"/>
  <c r="AL330" i="8" s="1"/>
  <c r="AH294" i="8"/>
  <c r="U440" i="8"/>
  <c r="U450" i="8"/>
  <c r="V456" i="8" s="1"/>
  <c r="W462" i="8" s="1"/>
  <c r="X468" i="8" s="1"/>
  <c r="T432" i="8"/>
  <c r="M496" i="8" l="1"/>
  <c r="N502" i="8" s="1"/>
  <c r="O508" i="8" s="1"/>
  <c r="P514" i="8" s="1"/>
  <c r="M486" i="8"/>
  <c r="L478" i="8"/>
  <c r="AT173" i="8"/>
  <c r="AU179" i="8" s="1"/>
  <c r="AV185" i="8" s="1"/>
  <c r="AW191" i="8" s="1"/>
  <c r="AS171" i="8"/>
  <c r="AS155" i="8"/>
  <c r="AU131" i="8"/>
  <c r="AV137" i="8" s="1"/>
  <c r="AW143" i="8" s="1"/>
  <c r="AX149" i="8" s="1"/>
  <c r="AT113" i="8"/>
  <c r="AU121" i="8"/>
  <c r="AO257" i="8"/>
  <c r="AO267" i="8"/>
  <c r="AP273" i="8" s="1"/>
  <c r="AQ279" i="8" s="1"/>
  <c r="AR285" i="8" s="1"/>
  <c r="AN249" i="8"/>
  <c r="AY40" i="8"/>
  <c r="AZ46" i="8" s="1"/>
  <c r="BA52" i="8" s="1"/>
  <c r="BB58" i="8" s="1"/>
  <c r="AY30" i="8"/>
  <c r="AX22" i="8"/>
  <c r="U444" i="8"/>
  <c r="U428" i="8"/>
  <c r="V446" i="8"/>
  <c r="W452" i="8" s="1"/>
  <c r="X458" i="8" s="1"/>
  <c r="Y464" i="8" s="1"/>
  <c r="Z404" i="8"/>
  <c r="AA410" i="8" s="1"/>
  <c r="AB416" i="8" s="1"/>
  <c r="AC422" i="8" s="1"/>
  <c r="Y386" i="8"/>
  <c r="Z394" i="8"/>
  <c r="AI290" i="8"/>
  <c r="AI306" i="8"/>
  <c r="AJ308" i="8"/>
  <c r="AK314" i="8" s="1"/>
  <c r="AL320" i="8" s="1"/>
  <c r="AM326" i="8" s="1"/>
  <c r="AV63" i="8"/>
  <c r="AV79" i="8"/>
  <c r="AW81" i="8"/>
  <c r="AX87" i="8" s="1"/>
  <c r="AY93" i="8" s="1"/>
  <c r="AZ99" i="8" s="1"/>
  <c r="AP199" i="8"/>
  <c r="AP215" i="8"/>
  <c r="AQ217" i="8"/>
  <c r="AR223" i="8" s="1"/>
  <c r="AS229" i="8" s="1"/>
  <c r="AT235" i="8" s="1"/>
  <c r="AD336" i="8"/>
  <c r="AD352" i="8"/>
  <c r="AE354" i="8"/>
  <c r="AF360" i="8" s="1"/>
  <c r="AG366" i="8" s="1"/>
  <c r="AH372" i="8" s="1"/>
  <c r="AD340" i="8" l="1"/>
  <c r="AE348" i="8"/>
  <c r="AE358" i="8"/>
  <c r="AF364" i="8" s="1"/>
  <c r="AG370" i="8" s="1"/>
  <c r="AH376" i="8" s="1"/>
  <c r="AW75" i="8"/>
  <c r="AV67" i="8"/>
  <c r="AW85" i="8"/>
  <c r="AX91" i="8" s="1"/>
  <c r="AY97" i="8" s="1"/>
  <c r="AZ103" i="8" s="1"/>
  <c r="AQ211" i="8"/>
  <c r="AQ221" i="8"/>
  <c r="AR227" i="8" s="1"/>
  <c r="AS233" i="8" s="1"/>
  <c r="AT239" i="8" s="1"/>
  <c r="AP203" i="8"/>
  <c r="U432" i="8"/>
  <c r="V440" i="8"/>
  <c r="V450" i="8"/>
  <c r="W456" i="8" s="1"/>
  <c r="X462" i="8" s="1"/>
  <c r="Y468" i="8" s="1"/>
  <c r="AU125" i="8"/>
  <c r="AV127" i="8"/>
  <c r="AW133" i="8" s="1"/>
  <c r="AX139" i="8" s="1"/>
  <c r="AY145" i="8" s="1"/>
  <c r="AU109" i="8"/>
  <c r="AJ312" i="8"/>
  <c r="AK318" i="8" s="1"/>
  <c r="AL324" i="8" s="1"/>
  <c r="AM330" i="8" s="1"/>
  <c r="AJ302" i="8"/>
  <c r="AI294" i="8"/>
  <c r="Z398" i="8"/>
  <c r="Z382" i="8"/>
  <c r="AA400" i="8"/>
  <c r="AB406" i="8" s="1"/>
  <c r="AC412" i="8" s="1"/>
  <c r="AD418" i="8" s="1"/>
  <c r="AY18" i="8"/>
  <c r="AY34" i="8"/>
  <c r="AZ36" i="8"/>
  <c r="BA42" i="8" s="1"/>
  <c r="BB48" i="8" s="1"/>
  <c r="BC54" i="8" s="1"/>
  <c r="M490" i="8"/>
  <c r="N492" i="8"/>
  <c r="O498" i="8" s="1"/>
  <c r="P504" i="8" s="1"/>
  <c r="Q510" i="8" s="1"/>
  <c r="M474" i="8"/>
  <c r="AO261" i="8"/>
  <c r="AP263" i="8"/>
  <c r="AQ269" i="8" s="1"/>
  <c r="AR275" i="8" s="1"/>
  <c r="AS281" i="8" s="1"/>
  <c r="AO245" i="8"/>
  <c r="AT177" i="8"/>
  <c r="AU183" i="8" s="1"/>
  <c r="AV189" i="8" s="1"/>
  <c r="AW195" i="8" s="1"/>
  <c r="AS159" i="8"/>
  <c r="AT167" i="8"/>
  <c r="AR217" i="8" l="1"/>
  <c r="AS223" i="8" s="1"/>
  <c r="AT229" i="8" s="1"/>
  <c r="AU235" i="8" s="1"/>
  <c r="AQ215" i="8"/>
  <c r="AQ199" i="8"/>
  <c r="AW63" i="8"/>
  <c r="AW79" i="8"/>
  <c r="AX81" i="8"/>
  <c r="AY87" i="8" s="1"/>
  <c r="AZ93" i="8" s="1"/>
  <c r="BA99" i="8" s="1"/>
  <c r="AT171" i="8"/>
  <c r="AT155" i="8"/>
  <c r="AU173" i="8"/>
  <c r="AV179" i="8" s="1"/>
  <c r="AW185" i="8" s="1"/>
  <c r="AX191" i="8" s="1"/>
  <c r="AZ40" i="8"/>
  <c r="BA46" i="8" s="1"/>
  <c r="BB52" i="8" s="1"/>
  <c r="BC58" i="8" s="1"/>
  <c r="AZ30" i="8"/>
  <c r="AY22" i="8"/>
  <c r="AA404" i="8"/>
  <c r="AB410" i="8" s="1"/>
  <c r="AC416" i="8" s="1"/>
  <c r="AD422" i="8" s="1"/>
  <c r="Z386" i="8"/>
  <c r="AA394" i="8"/>
  <c r="AV131" i="8"/>
  <c r="AW137" i="8" s="1"/>
  <c r="AX143" i="8" s="1"/>
  <c r="AY149" i="8" s="1"/>
  <c r="AU113" i="8"/>
  <c r="AV121" i="8"/>
  <c r="AP257" i="8"/>
  <c r="AO249" i="8"/>
  <c r="AP267" i="8"/>
  <c r="AQ273" i="8" s="1"/>
  <c r="AR279" i="8" s="1"/>
  <c r="AS285" i="8" s="1"/>
  <c r="N486" i="8"/>
  <c r="N496" i="8"/>
  <c r="O502" i="8" s="1"/>
  <c r="P508" i="8" s="1"/>
  <c r="Q514" i="8" s="1"/>
  <c r="M478" i="8"/>
  <c r="AE352" i="8"/>
  <c r="AE336" i="8"/>
  <c r="AF354" i="8"/>
  <c r="AG360" i="8" s="1"/>
  <c r="AH366" i="8" s="1"/>
  <c r="AI372" i="8" s="1"/>
  <c r="AJ290" i="8"/>
  <c r="AJ306" i="8"/>
  <c r="AK308" i="8"/>
  <c r="AL314" i="8" s="1"/>
  <c r="AM320" i="8" s="1"/>
  <c r="AN326" i="8" s="1"/>
  <c r="W446" i="8"/>
  <c r="X452" i="8" s="1"/>
  <c r="Y458" i="8" s="1"/>
  <c r="Z464" i="8" s="1"/>
  <c r="V444" i="8"/>
  <c r="V428" i="8"/>
  <c r="V432" i="8" l="1"/>
  <c r="W440" i="8"/>
  <c r="W450" i="8"/>
  <c r="X456" i="8" s="1"/>
  <c r="Y462" i="8" s="1"/>
  <c r="Z468" i="8" s="1"/>
  <c r="AX85" i="8"/>
  <c r="AY91" i="8" s="1"/>
  <c r="AZ97" i="8" s="1"/>
  <c r="BA103" i="8" s="1"/>
  <c r="AX75" i="8"/>
  <c r="AW67" i="8"/>
  <c r="AK302" i="8"/>
  <c r="AK312" i="8"/>
  <c r="AL318" i="8" s="1"/>
  <c r="AM324" i="8" s="1"/>
  <c r="AN330" i="8" s="1"/>
  <c r="AJ294" i="8"/>
  <c r="AF348" i="8"/>
  <c r="AE340" i="8"/>
  <c r="AF358" i="8"/>
  <c r="AG364" i="8" s="1"/>
  <c r="AH370" i="8" s="1"/>
  <c r="AI376" i="8" s="1"/>
  <c r="AE539" i="8"/>
  <c r="AF545" i="8" s="1"/>
  <c r="AG551" i="8" s="1"/>
  <c r="AH557" i="8" s="1"/>
  <c r="L539" i="8"/>
  <c r="M545" i="8" s="1"/>
  <c r="N551" i="8" s="1"/>
  <c r="O557" i="8" s="1"/>
  <c r="AI541" i="8"/>
  <c r="AJ547" i="8" s="1"/>
  <c r="AK553" i="8" s="1"/>
  <c r="AL559" i="8" s="1"/>
  <c r="X540" i="8"/>
  <c r="Y546" i="8" s="1"/>
  <c r="Z552" i="8" s="1"/>
  <c r="AA558" i="8" s="1"/>
  <c r="BD541" i="8"/>
  <c r="BE547" i="8" s="1"/>
  <c r="BF553" i="8" s="1"/>
  <c r="BG559" i="8" s="1"/>
  <c r="AS540" i="8"/>
  <c r="AT546" i="8" s="1"/>
  <c r="AU552" i="8" s="1"/>
  <c r="AV558" i="8" s="1"/>
  <c r="Q540" i="8"/>
  <c r="R546" i="8" s="1"/>
  <c r="S552" i="8" s="1"/>
  <c r="T558" i="8" s="1"/>
  <c r="U540" i="8"/>
  <c r="V546" i="8" s="1"/>
  <c r="W552" i="8" s="1"/>
  <c r="X558" i="8" s="1"/>
  <c r="BC539" i="8"/>
  <c r="BD545" i="8" s="1"/>
  <c r="BE551" i="8" s="1"/>
  <c r="BF557" i="8" s="1"/>
  <c r="AA541" i="8"/>
  <c r="AB547" i="8" s="1"/>
  <c r="AC553" i="8" s="1"/>
  <c r="AD559" i="8" s="1"/>
  <c r="Y539" i="8"/>
  <c r="Z545" i="8" s="1"/>
  <c r="AA551" i="8" s="1"/>
  <c r="AB557" i="8" s="1"/>
  <c r="AK540" i="8"/>
  <c r="AL546" i="8" s="1"/>
  <c r="AM552" i="8" s="1"/>
  <c r="AN558" i="8" s="1"/>
  <c r="AD541" i="8"/>
  <c r="AE547" i="8" s="1"/>
  <c r="AF553" i="8" s="1"/>
  <c r="AG559" i="8" s="1"/>
  <c r="AY541" i="8"/>
  <c r="AZ547" i="8" s="1"/>
  <c r="BA553" i="8" s="1"/>
  <c r="BB559" i="8" s="1"/>
  <c r="AH539" i="8"/>
  <c r="AI545" i="8" s="1"/>
  <c r="AJ551" i="8" s="1"/>
  <c r="AK557" i="8" s="1"/>
  <c r="W541" i="8"/>
  <c r="X547" i="8" s="1"/>
  <c r="Y553" i="8" s="1"/>
  <c r="Z559" i="8" s="1"/>
  <c r="BI540" i="8"/>
  <c r="AX539" i="8"/>
  <c r="AY545" i="8" s="1"/>
  <c r="AZ551" i="8" s="1"/>
  <c r="BA557" i="8" s="1"/>
  <c r="AQ541" i="8"/>
  <c r="AR547" i="8" s="1"/>
  <c r="AS553" i="8" s="1"/>
  <c r="AT559" i="8" s="1"/>
  <c r="T541" i="8"/>
  <c r="U547" i="8" s="1"/>
  <c r="V553" i="8" s="1"/>
  <c r="W559" i="8" s="1"/>
  <c r="W539" i="8"/>
  <c r="X545" i="8" s="1"/>
  <c r="Y551" i="8" s="1"/>
  <c r="Z557" i="8" s="1"/>
  <c r="AN540" i="8"/>
  <c r="AO546" i="8" s="1"/>
  <c r="AP552" i="8" s="1"/>
  <c r="AQ558" i="8" s="1"/>
  <c r="K541" i="8"/>
  <c r="L547" i="8" s="1"/>
  <c r="M553" i="8" s="1"/>
  <c r="N559" i="8" s="1"/>
  <c r="BD540" i="8"/>
  <c r="BE546" i="8" s="1"/>
  <c r="BF552" i="8" s="1"/>
  <c r="BG558" i="8" s="1"/>
  <c r="N541" i="8"/>
  <c r="O547" i="8" s="1"/>
  <c r="P553" i="8" s="1"/>
  <c r="Q559" i="8" s="1"/>
  <c r="AX540" i="8"/>
  <c r="AY546" i="8" s="1"/>
  <c r="AZ552" i="8" s="1"/>
  <c r="BA558" i="8" s="1"/>
  <c r="AK541" i="8"/>
  <c r="AL547" i="8" s="1"/>
  <c r="AM553" i="8" s="1"/>
  <c r="AN559" i="8" s="1"/>
  <c r="AC540" i="8"/>
  <c r="AD546" i="8" s="1"/>
  <c r="AE552" i="8" s="1"/>
  <c r="AF558" i="8" s="1"/>
  <c r="R539" i="8"/>
  <c r="S545" i="8" s="1"/>
  <c r="T551" i="8" s="1"/>
  <c r="U557" i="8" s="1"/>
  <c r="AE540" i="8"/>
  <c r="AF546" i="8" s="1"/>
  <c r="AG552" i="8" s="1"/>
  <c r="AH558" i="8" s="1"/>
  <c r="AM539" i="8"/>
  <c r="AN545" i="8" s="1"/>
  <c r="AO551" i="8" s="1"/>
  <c r="AP557" i="8" s="1"/>
  <c r="AT541" i="8"/>
  <c r="AU547" i="8" s="1"/>
  <c r="AV553" i="8" s="1"/>
  <c r="AW559" i="8" s="1"/>
  <c r="N540" i="8"/>
  <c r="O546" i="8" s="1"/>
  <c r="P552" i="8" s="1"/>
  <c r="Q558" i="8" s="1"/>
  <c r="AQ539" i="8"/>
  <c r="AR545" i="8" s="1"/>
  <c r="AS551" i="8" s="1"/>
  <c r="AT557" i="8" s="1"/>
  <c r="AQ263" i="8"/>
  <c r="AR269" i="8" s="1"/>
  <c r="AS275" i="8" s="1"/>
  <c r="AT281" i="8" s="1"/>
  <c r="AP245" i="8"/>
  <c r="AP261" i="8"/>
  <c r="AB400" i="8"/>
  <c r="AC406" i="8" s="1"/>
  <c r="AD412" i="8" s="1"/>
  <c r="AE418" i="8" s="1"/>
  <c r="AA398" i="8"/>
  <c r="AA382" i="8"/>
  <c r="AZ18" i="8"/>
  <c r="AZ34" i="8"/>
  <c r="BA36" i="8"/>
  <c r="BB42" i="8" s="1"/>
  <c r="BC48" i="8" s="1"/>
  <c r="BD54" i="8" s="1"/>
  <c r="AU167" i="8"/>
  <c r="AU177" i="8"/>
  <c r="AV183" i="8" s="1"/>
  <c r="AW189" i="8" s="1"/>
  <c r="AX195" i="8" s="1"/>
  <c r="AT159" i="8"/>
  <c r="N474" i="8"/>
  <c r="N490" i="8"/>
  <c r="O492" i="8"/>
  <c r="P498" i="8" s="1"/>
  <c r="Q504" i="8" s="1"/>
  <c r="R510" i="8" s="1"/>
  <c r="AV125" i="8"/>
  <c r="AW127" i="8"/>
  <c r="AX133" i="8" s="1"/>
  <c r="AY139" i="8" s="1"/>
  <c r="AZ145" i="8" s="1"/>
  <c r="AV109" i="8"/>
  <c r="AQ203" i="8"/>
  <c r="AR221" i="8"/>
  <c r="AS227" i="8" s="1"/>
  <c r="AT233" i="8" s="1"/>
  <c r="AU239" i="8" s="1"/>
  <c r="AR211" i="8"/>
  <c r="AA386" i="8" l="1"/>
  <c r="AB394" i="8"/>
  <c r="AB404" i="8"/>
  <c r="AC410" i="8" s="1"/>
  <c r="AD416" i="8" s="1"/>
  <c r="AE422" i="8" s="1"/>
  <c r="AG539" i="8"/>
  <c r="AH545" i="8" s="1"/>
  <c r="AI551" i="8" s="1"/>
  <c r="AJ557" i="8" s="1"/>
  <c r="BF539" i="8"/>
  <c r="BG545" i="8" s="1"/>
  <c r="BH551" i="8" s="1"/>
  <c r="BI557" i="8" s="1"/>
  <c r="G539" i="8"/>
  <c r="H545" i="8" s="1"/>
  <c r="I551" i="8" s="1"/>
  <c r="J557" i="8" s="1"/>
  <c r="AP539" i="8"/>
  <c r="AQ545" i="8" s="1"/>
  <c r="AR551" i="8" s="1"/>
  <c r="AS557" i="8" s="1"/>
  <c r="AJ541" i="8"/>
  <c r="AK547" i="8" s="1"/>
  <c r="AL553" i="8" s="1"/>
  <c r="AM559" i="8" s="1"/>
  <c r="AL541" i="8"/>
  <c r="AM547" i="8" s="1"/>
  <c r="AN553" i="8" s="1"/>
  <c r="AO559" i="8" s="1"/>
  <c r="AI539" i="8"/>
  <c r="AJ545" i="8" s="1"/>
  <c r="AK551" i="8" s="1"/>
  <c r="AL557" i="8" s="1"/>
  <c r="Q541" i="8"/>
  <c r="R547" i="8" s="1"/>
  <c r="S553" i="8" s="1"/>
  <c r="T559" i="8" s="1"/>
  <c r="K539" i="8"/>
  <c r="L545" i="8" s="1"/>
  <c r="M551" i="8" s="1"/>
  <c r="N557" i="8" s="1"/>
  <c r="AK539" i="8"/>
  <c r="AL545" i="8" s="1"/>
  <c r="AM551" i="8" s="1"/>
  <c r="AN557" i="8" s="1"/>
  <c r="AZ540" i="8"/>
  <c r="BA546" i="8" s="1"/>
  <c r="BB552" i="8" s="1"/>
  <c r="BC558" i="8" s="1"/>
  <c r="AN539" i="8"/>
  <c r="AO545" i="8" s="1"/>
  <c r="AP551" i="8" s="1"/>
  <c r="AQ557" i="8" s="1"/>
  <c r="AJ540" i="8"/>
  <c r="AK546" i="8" s="1"/>
  <c r="AL552" i="8" s="1"/>
  <c r="AM558" i="8" s="1"/>
  <c r="Z541" i="8"/>
  <c r="AA547" i="8" s="1"/>
  <c r="AB553" i="8" s="1"/>
  <c r="AC559" i="8" s="1"/>
  <c r="AO539" i="8"/>
  <c r="AP545" i="8" s="1"/>
  <c r="AQ551" i="8" s="1"/>
  <c r="AR557" i="8" s="1"/>
  <c r="AT540" i="8"/>
  <c r="AU546" i="8" s="1"/>
  <c r="AV552" i="8" s="1"/>
  <c r="AW558" i="8" s="1"/>
  <c r="AQ540" i="8"/>
  <c r="AR546" i="8" s="1"/>
  <c r="AS552" i="8" s="1"/>
  <c r="AT558" i="8" s="1"/>
  <c r="AL540" i="8"/>
  <c r="AM546" i="8" s="1"/>
  <c r="AN552" i="8" s="1"/>
  <c r="AO558" i="8" s="1"/>
  <c r="AT539" i="8"/>
  <c r="AU545" i="8" s="1"/>
  <c r="AV551" i="8" s="1"/>
  <c r="AW557" i="8" s="1"/>
  <c r="AL539" i="8"/>
  <c r="AM545" i="8" s="1"/>
  <c r="AN551" i="8" s="1"/>
  <c r="AO557" i="8" s="1"/>
  <c r="AD539" i="8"/>
  <c r="AE545" i="8" s="1"/>
  <c r="AF551" i="8" s="1"/>
  <c r="AG557" i="8" s="1"/>
  <c r="BG541" i="8"/>
  <c r="BH547" i="8" s="1"/>
  <c r="BI553" i="8" s="1"/>
  <c r="T540" i="8"/>
  <c r="U546" i="8" s="1"/>
  <c r="V552" i="8" s="1"/>
  <c r="W558" i="8" s="1"/>
  <c r="AX541" i="8"/>
  <c r="AY547" i="8" s="1"/>
  <c r="AZ553" i="8" s="1"/>
  <c r="BA559" i="8" s="1"/>
  <c r="J541" i="8"/>
  <c r="K547" i="8" s="1"/>
  <c r="L553" i="8" s="1"/>
  <c r="M559" i="8" s="1"/>
  <c r="BH540" i="8"/>
  <c r="BI546" i="8" s="1"/>
  <c r="BA541" i="8"/>
  <c r="BB547" i="8" s="1"/>
  <c r="BC553" i="8" s="1"/>
  <c r="BD559" i="8" s="1"/>
  <c r="AB539" i="8"/>
  <c r="AC545" i="8" s="1"/>
  <c r="AD551" i="8" s="1"/>
  <c r="AE557" i="8" s="1"/>
  <c r="E541" i="8"/>
  <c r="F547" i="8" s="1"/>
  <c r="G553" i="8" s="1"/>
  <c r="H559" i="8" s="1"/>
  <c r="AH541" i="8"/>
  <c r="AI547" i="8" s="1"/>
  <c r="AJ553" i="8" s="1"/>
  <c r="AK559" i="8" s="1"/>
  <c r="BH541" i="8"/>
  <c r="BI547" i="8" s="1"/>
  <c r="AB540" i="8"/>
  <c r="AC546" i="8" s="1"/>
  <c r="AD552" i="8" s="1"/>
  <c r="AE558" i="8" s="1"/>
  <c r="N539" i="8"/>
  <c r="O545" i="8" s="1"/>
  <c r="P551" i="8" s="1"/>
  <c r="Q557" i="8" s="1"/>
  <c r="BA540" i="8"/>
  <c r="BB546" i="8" s="1"/>
  <c r="BC552" i="8" s="1"/>
  <c r="BD558" i="8" s="1"/>
  <c r="L541" i="8"/>
  <c r="M547" i="8" s="1"/>
  <c r="N553" i="8" s="1"/>
  <c r="O559" i="8" s="1"/>
  <c r="E540" i="8"/>
  <c r="F546" i="8" s="1"/>
  <c r="G552" i="8" s="1"/>
  <c r="H558" i="8" s="1"/>
  <c r="H541" i="8"/>
  <c r="I547" i="8" s="1"/>
  <c r="J553" i="8" s="1"/>
  <c r="K559" i="8" s="1"/>
  <c r="AK290" i="8"/>
  <c r="AL308" i="8"/>
  <c r="AM314" i="8" s="1"/>
  <c r="AN320" i="8" s="1"/>
  <c r="AO326" i="8" s="1"/>
  <c r="AK306" i="8"/>
  <c r="O496" i="8"/>
  <c r="P502" i="8" s="1"/>
  <c r="Q508" i="8" s="1"/>
  <c r="R514" i="8" s="1"/>
  <c r="O486" i="8"/>
  <c r="N478" i="8"/>
  <c r="AZ22" i="8"/>
  <c r="BA30" i="8"/>
  <c r="BA40" i="8"/>
  <c r="BB46" i="8" s="1"/>
  <c r="BC52" i="8" s="1"/>
  <c r="BD58" i="8" s="1"/>
  <c r="BF541" i="8"/>
  <c r="BG547" i="8" s="1"/>
  <c r="BH553" i="8" s="1"/>
  <c r="BI559" i="8" s="1"/>
  <c r="BB539" i="8"/>
  <c r="BC545" i="8" s="1"/>
  <c r="BD551" i="8" s="1"/>
  <c r="BE557" i="8" s="1"/>
  <c r="AP541" i="8"/>
  <c r="AQ547" i="8" s="1"/>
  <c r="AR553" i="8" s="1"/>
  <c r="AS559" i="8" s="1"/>
  <c r="U541" i="8"/>
  <c r="V547" i="8" s="1"/>
  <c r="W553" i="8" s="1"/>
  <c r="X559" i="8" s="1"/>
  <c r="O539" i="8"/>
  <c r="P545" i="8" s="1"/>
  <c r="Q551" i="8" s="1"/>
  <c r="R557" i="8" s="1"/>
  <c r="AW539" i="8"/>
  <c r="AX545" i="8" s="1"/>
  <c r="AY551" i="8" s="1"/>
  <c r="AZ557" i="8" s="1"/>
  <c r="F539" i="8"/>
  <c r="G545" i="8" s="1"/>
  <c r="H551" i="8" s="1"/>
  <c r="I557" i="8" s="1"/>
  <c r="I539" i="8"/>
  <c r="J545" i="8" s="1"/>
  <c r="K551" i="8" s="1"/>
  <c r="L557" i="8" s="1"/>
  <c r="S540" i="8"/>
  <c r="T546" i="8" s="1"/>
  <c r="U552" i="8" s="1"/>
  <c r="V558" i="8" s="1"/>
  <c r="AY540" i="8"/>
  <c r="AZ546" i="8" s="1"/>
  <c r="BA552" i="8" s="1"/>
  <c r="BB558" i="8" s="1"/>
  <c r="BI539" i="8"/>
  <c r="AS539" i="8"/>
  <c r="AT545" i="8" s="1"/>
  <c r="AU551" i="8" s="1"/>
  <c r="AV557" i="8" s="1"/>
  <c r="AN541" i="8"/>
  <c r="AO547" i="8" s="1"/>
  <c r="AP553" i="8" s="1"/>
  <c r="AQ559" i="8" s="1"/>
  <c r="AB541" i="8"/>
  <c r="AC547" i="8" s="1"/>
  <c r="AD553" i="8" s="1"/>
  <c r="AE559" i="8" s="1"/>
  <c r="J539" i="8"/>
  <c r="K545" i="8" s="1"/>
  <c r="L551" i="8" s="1"/>
  <c r="M557" i="8" s="1"/>
  <c r="BE539" i="8"/>
  <c r="BF545" i="8" s="1"/>
  <c r="BG551" i="8" s="1"/>
  <c r="BH557" i="8" s="1"/>
  <c r="AU539" i="8"/>
  <c r="AV545" i="8" s="1"/>
  <c r="AW551" i="8" s="1"/>
  <c r="AX557" i="8" s="1"/>
  <c r="AF541" i="8"/>
  <c r="AG547" i="8" s="1"/>
  <c r="AH553" i="8" s="1"/>
  <c r="AI559" i="8" s="1"/>
  <c r="AO541" i="8"/>
  <c r="AP547" i="8" s="1"/>
  <c r="AQ553" i="8" s="1"/>
  <c r="AR559" i="8" s="1"/>
  <c r="BC541" i="8"/>
  <c r="BD547" i="8" s="1"/>
  <c r="BE553" i="8" s="1"/>
  <c r="BF559" i="8" s="1"/>
  <c r="AR539" i="8"/>
  <c r="AS545" i="8" s="1"/>
  <c r="AT551" i="8" s="1"/>
  <c r="AU557" i="8" s="1"/>
  <c r="AM541" i="8"/>
  <c r="AN547" i="8" s="1"/>
  <c r="AO553" i="8" s="1"/>
  <c r="AP559" i="8" s="1"/>
  <c r="AG541" i="8"/>
  <c r="AH547" i="8" s="1"/>
  <c r="AI553" i="8" s="1"/>
  <c r="AJ559" i="8" s="1"/>
  <c r="P539" i="8"/>
  <c r="Q545" i="8" s="1"/>
  <c r="R551" i="8" s="1"/>
  <c r="S557" i="8" s="1"/>
  <c r="AW541" i="8"/>
  <c r="AX547" i="8" s="1"/>
  <c r="AY553" i="8" s="1"/>
  <c r="AZ559" i="8" s="1"/>
  <c r="BB540" i="8"/>
  <c r="BC546" i="8" s="1"/>
  <c r="BD552" i="8" s="1"/>
  <c r="BE558" i="8" s="1"/>
  <c r="AU540" i="8"/>
  <c r="AV546" i="8" s="1"/>
  <c r="AW552" i="8" s="1"/>
  <c r="AX558" i="8" s="1"/>
  <c r="K540" i="8"/>
  <c r="L546" i="8" s="1"/>
  <c r="M552" i="8" s="1"/>
  <c r="N558" i="8" s="1"/>
  <c r="F540" i="8"/>
  <c r="G546" i="8" s="1"/>
  <c r="H552" i="8" s="1"/>
  <c r="I558" i="8" s="1"/>
  <c r="AW540" i="8"/>
  <c r="AX546" i="8" s="1"/>
  <c r="AY552" i="8" s="1"/>
  <c r="AZ558" i="8" s="1"/>
  <c r="P541" i="8"/>
  <c r="Q547" i="8" s="1"/>
  <c r="R553" i="8" s="1"/>
  <c r="S559" i="8" s="1"/>
  <c r="AG540" i="8"/>
  <c r="AH546" i="8" s="1"/>
  <c r="AI552" i="8" s="1"/>
  <c r="AJ558" i="8" s="1"/>
  <c r="J540" i="8"/>
  <c r="K546" i="8" s="1"/>
  <c r="L552" i="8" s="1"/>
  <c r="M558" i="8" s="1"/>
  <c r="BE541" i="8"/>
  <c r="BF547" i="8" s="1"/>
  <c r="BG553" i="8" s="1"/>
  <c r="BH559" i="8" s="1"/>
  <c r="Y541" i="8"/>
  <c r="Z547" i="8" s="1"/>
  <c r="AA553" i="8" s="1"/>
  <c r="AB559" i="8" s="1"/>
  <c r="O540" i="8"/>
  <c r="P546" i="8" s="1"/>
  <c r="Q552" i="8" s="1"/>
  <c r="R558" i="8" s="1"/>
  <c r="AR199" i="8"/>
  <c r="AS217" i="8"/>
  <c r="AT223" i="8" s="1"/>
  <c r="AU229" i="8" s="1"/>
  <c r="AV235" i="8" s="1"/>
  <c r="AR215" i="8"/>
  <c r="AQ267" i="8"/>
  <c r="AR273" i="8" s="1"/>
  <c r="AS279" i="8" s="1"/>
  <c r="AT285" i="8" s="1"/>
  <c r="AQ257" i="8"/>
  <c r="AP249" i="8"/>
  <c r="V540" i="8"/>
  <c r="W546" i="8" s="1"/>
  <c r="X552" i="8" s="1"/>
  <c r="Y558" i="8" s="1"/>
  <c r="AR541" i="8"/>
  <c r="AS547" i="8" s="1"/>
  <c r="AT553" i="8" s="1"/>
  <c r="AU559" i="8" s="1"/>
  <c r="AV539" i="8"/>
  <c r="AW545" i="8" s="1"/>
  <c r="AX551" i="8" s="1"/>
  <c r="AY557" i="8" s="1"/>
  <c r="V539" i="8"/>
  <c r="W545" i="8" s="1"/>
  <c r="X551" i="8" s="1"/>
  <c r="Y557" i="8" s="1"/>
  <c r="AR540" i="8"/>
  <c r="AS546" i="8" s="1"/>
  <c r="AT552" i="8" s="1"/>
  <c r="AU558" i="8" s="1"/>
  <c r="AZ539" i="8"/>
  <c r="BA545" i="8" s="1"/>
  <c r="BB551" i="8" s="1"/>
  <c r="BC557" i="8" s="1"/>
  <c r="AC539" i="8"/>
  <c r="AD545" i="8" s="1"/>
  <c r="AE551" i="8" s="1"/>
  <c r="AF557" i="8" s="1"/>
  <c r="Y540" i="8"/>
  <c r="Z546" i="8" s="1"/>
  <c r="AA552" i="8" s="1"/>
  <c r="AB558" i="8" s="1"/>
  <c r="I540" i="8"/>
  <c r="J546" i="8" s="1"/>
  <c r="K552" i="8" s="1"/>
  <c r="L558" i="8" s="1"/>
  <c r="H539" i="8"/>
  <c r="I545" i="8" s="1"/>
  <c r="J551" i="8" s="1"/>
  <c r="K557" i="8" s="1"/>
  <c r="BG539" i="8"/>
  <c r="BH545" i="8" s="1"/>
  <c r="BI551" i="8" s="1"/>
  <c r="U539" i="8"/>
  <c r="V545" i="8" s="1"/>
  <c r="W551" i="8" s="1"/>
  <c r="X557" i="8" s="1"/>
  <c r="AJ539" i="8"/>
  <c r="AK545" i="8" s="1"/>
  <c r="AL551" i="8" s="1"/>
  <c r="AM557" i="8" s="1"/>
  <c r="M539" i="8"/>
  <c r="N545" i="8" s="1"/>
  <c r="O551" i="8" s="1"/>
  <c r="P557" i="8" s="1"/>
  <c r="H540" i="8"/>
  <c r="I546" i="8" s="1"/>
  <c r="J552" i="8" s="1"/>
  <c r="K558" i="8" s="1"/>
  <c r="S539" i="8"/>
  <c r="T545" i="8" s="1"/>
  <c r="U551" i="8" s="1"/>
  <c r="V557" i="8" s="1"/>
  <c r="BB541" i="8"/>
  <c r="BC547" i="8" s="1"/>
  <c r="BD553" i="8" s="1"/>
  <c r="BE559" i="8" s="1"/>
  <c r="BE540" i="8"/>
  <c r="BF546" i="8" s="1"/>
  <c r="BG552" i="8" s="1"/>
  <c r="BH558" i="8" s="1"/>
  <c r="AU541" i="8"/>
  <c r="AV547" i="8" s="1"/>
  <c r="AW553" i="8" s="1"/>
  <c r="AX559" i="8" s="1"/>
  <c r="BF540" i="8"/>
  <c r="BG546" i="8" s="1"/>
  <c r="BH552" i="8" s="1"/>
  <c r="BI558" i="8" s="1"/>
  <c r="I541" i="8"/>
  <c r="J547" i="8" s="1"/>
  <c r="K553" i="8" s="1"/>
  <c r="L559" i="8" s="1"/>
  <c r="T539" i="8"/>
  <c r="U545" i="8" s="1"/>
  <c r="V551" i="8" s="1"/>
  <c r="W557" i="8" s="1"/>
  <c r="AS541" i="8"/>
  <c r="AT547" i="8" s="1"/>
  <c r="AU553" i="8" s="1"/>
  <c r="AV559" i="8" s="1"/>
  <c r="F541" i="8"/>
  <c r="G547" i="8" s="1"/>
  <c r="H553" i="8" s="1"/>
  <c r="I559" i="8" s="1"/>
  <c r="M541" i="8"/>
  <c r="N547" i="8" s="1"/>
  <c r="O553" i="8" s="1"/>
  <c r="P559" i="8" s="1"/>
  <c r="AV540" i="8"/>
  <c r="AW546" i="8" s="1"/>
  <c r="AX552" i="8" s="1"/>
  <c r="AY558" i="8" s="1"/>
  <c r="AM540" i="8"/>
  <c r="AN546" i="8" s="1"/>
  <c r="AO552" i="8" s="1"/>
  <c r="AP558" i="8" s="1"/>
  <c r="AY539" i="8"/>
  <c r="AZ545" i="8" s="1"/>
  <c r="BA551" i="8" s="1"/>
  <c r="BB557" i="8" s="1"/>
  <c r="AO540" i="8"/>
  <c r="AP546" i="8" s="1"/>
  <c r="AQ552" i="8" s="1"/>
  <c r="AR558" i="8" s="1"/>
  <c r="BA539" i="8"/>
  <c r="BB545" i="8" s="1"/>
  <c r="BC551" i="8" s="1"/>
  <c r="BD557" i="8" s="1"/>
  <c r="AF539" i="8"/>
  <c r="AG545" i="8" s="1"/>
  <c r="AH551" i="8" s="1"/>
  <c r="AI557" i="8" s="1"/>
  <c r="AP540" i="8"/>
  <c r="AQ546" i="8" s="1"/>
  <c r="AR552" i="8" s="1"/>
  <c r="AS558" i="8" s="1"/>
  <c r="AX63" i="8"/>
  <c r="AY81" i="8"/>
  <c r="AZ87" i="8" s="1"/>
  <c r="BA93" i="8" s="1"/>
  <c r="BB99" i="8" s="1"/>
  <c r="AX79" i="8"/>
  <c r="X446" i="8"/>
  <c r="Y452" i="8" s="1"/>
  <c r="Z458" i="8" s="1"/>
  <c r="AA464" i="8" s="1"/>
  <c r="W428" i="8"/>
  <c r="W444" i="8"/>
  <c r="AW131" i="8"/>
  <c r="AX137" i="8" s="1"/>
  <c r="AY143" i="8" s="1"/>
  <c r="AZ149" i="8" s="1"/>
  <c r="AV113" i="8"/>
  <c r="AW121" i="8"/>
  <c r="AU155" i="8"/>
  <c r="AU171" i="8"/>
  <c r="AV173" i="8"/>
  <c r="AW179" i="8" s="1"/>
  <c r="AX185" i="8" s="1"/>
  <c r="AY191" i="8" s="1"/>
  <c r="AE541" i="8"/>
  <c r="AF547" i="8" s="1"/>
  <c r="AG553" i="8" s="1"/>
  <c r="AH559" i="8" s="1"/>
  <c r="AA539" i="8"/>
  <c r="AB545" i="8" s="1"/>
  <c r="AC551" i="8" s="1"/>
  <c r="AD557" i="8" s="1"/>
  <c r="O541" i="8"/>
  <c r="P547" i="8" s="1"/>
  <c r="Q553" i="8" s="1"/>
  <c r="R559" i="8" s="1"/>
  <c r="AA540" i="8"/>
  <c r="AB546" i="8" s="1"/>
  <c r="AC552" i="8" s="1"/>
  <c r="AD558" i="8" s="1"/>
  <c r="G541" i="8"/>
  <c r="H547" i="8" s="1"/>
  <c r="I553" i="8" s="1"/>
  <c r="J559" i="8" s="1"/>
  <c r="AV541" i="8"/>
  <c r="AW547" i="8" s="1"/>
  <c r="AX553" i="8" s="1"/>
  <c r="AY559" i="8" s="1"/>
  <c r="AH540" i="8"/>
  <c r="AI546" i="8" s="1"/>
  <c r="AJ552" i="8" s="1"/>
  <c r="AK558" i="8" s="1"/>
  <c r="R541" i="8"/>
  <c r="S547" i="8" s="1"/>
  <c r="T553" i="8" s="1"/>
  <c r="U559" i="8" s="1"/>
  <c r="AD540" i="8"/>
  <c r="AE546" i="8" s="1"/>
  <c r="AF552" i="8" s="1"/>
  <c r="AG558" i="8" s="1"/>
  <c r="AC541" i="8"/>
  <c r="AD547" i="8" s="1"/>
  <c r="AE553" i="8" s="1"/>
  <c r="AF559" i="8" s="1"/>
  <c r="BD539" i="8"/>
  <c r="BE545" i="8" s="1"/>
  <c r="BF551" i="8" s="1"/>
  <c r="BG557" i="8" s="1"/>
  <c r="BC540" i="8"/>
  <c r="BD546" i="8" s="1"/>
  <c r="BE552" i="8" s="1"/>
  <c r="BF558" i="8" s="1"/>
  <c r="X539" i="8"/>
  <c r="Y545" i="8" s="1"/>
  <c r="Z551" i="8" s="1"/>
  <c r="AA557" i="8" s="1"/>
  <c r="AF540" i="8"/>
  <c r="AG546" i="8" s="1"/>
  <c r="AH552" i="8" s="1"/>
  <c r="AI558" i="8" s="1"/>
  <c r="G540" i="8"/>
  <c r="H546" i="8" s="1"/>
  <c r="I552" i="8" s="1"/>
  <c r="J558" i="8" s="1"/>
  <c r="V541" i="8"/>
  <c r="W547" i="8" s="1"/>
  <c r="X553" i="8" s="1"/>
  <c r="Y559" i="8" s="1"/>
  <c r="R540" i="8"/>
  <c r="S546" i="8" s="1"/>
  <c r="T552" i="8" s="1"/>
  <c r="U558" i="8" s="1"/>
  <c r="L540" i="8"/>
  <c r="M546" i="8" s="1"/>
  <c r="N552" i="8" s="1"/>
  <c r="O558" i="8" s="1"/>
  <c r="BG540" i="8"/>
  <c r="BH546" i="8" s="1"/>
  <c r="BI552" i="8" s="1"/>
  <c r="S541" i="8"/>
  <c r="T547" i="8" s="1"/>
  <c r="U553" i="8" s="1"/>
  <c r="V559" i="8" s="1"/>
  <c r="Q539" i="8"/>
  <c r="R545" i="8" s="1"/>
  <c r="S551" i="8" s="1"/>
  <c r="T557" i="8" s="1"/>
  <c r="AZ541" i="8"/>
  <c r="BA547" i="8" s="1"/>
  <c r="BB553" i="8" s="1"/>
  <c r="BC559" i="8" s="1"/>
  <c r="Z539" i="8"/>
  <c r="AA545" i="8" s="1"/>
  <c r="AB551" i="8" s="1"/>
  <c r="AC557" i="8" s="1"/>
  <c r="P540" i="8"/>
  <c r="Q546" i="8" s="1"/>
  <c r="R552" i="8" s="1"/>
  <c r="S558" i="8" s="1"/>
  <c r="E539" i="8"/>
  <c r="F545" i="8" s="1"/>
  <c r="G551" i="8" s="1"/>
  <c r="H557" i="8" s="1"/>
  <c r="D7" i="8"/>
  <c r="D536" i="8"/>
  <c r="BH539" i="8"/>
  <c r="BI545" i="8" s="1"/>
  <c r="M540" i="8"/>
  <c r="N546" i="8" s="1"/>
  <c r="O552" i="8" s="1"/>
  <c r="P558" i="8" s="1"/>
  <c r="W540" i="8"/>
  <c r="X546" i="8" s="1"/>
  <c r="Y552" i="8" s="1"/>
  <c r="Z558" i="8" s="1"/>
  <c r="BI541" i="8"/>
  <c r="AI540" i="8"/>
  <c r="AJ546" i="8" s="1"/>
  <c r="AK552" i="8" s="1"/>
  <c r="AL558" i="8" s="1"/>
  <c r="Z540" i="8"/>
  <c r="AA546" i="8" s="1"/>
  <c r="AB552" i="8" s="1"/>
  <c r="AC558" i="8" s="1"/>
  <c r="X541" i="8"/>
  <c r="Y547" i="8" s="1"/>
  <c r="Z553" i="8" s="1"/>
  <c r="AA559" i="8" s="1"/>
  <c r="AG354" i="8"/>
  <c r="AH360" i="8" s="1"/>
  <c r="AI366" i="8" s="1"/>
  <c r="AJ372" i="8" s="1"/>
  <c r="AF352" i="8"/>
  <c r="AF336" i="8"/>
  <c r="F23" i="7" l="1"/>
  <c r="D9" i="8"/>
  <c r="F24" i="7" s="1"/>
  <c r="U522" i="8"/>
  <c r="V523" i="8"/>
  <c r="E523" i="8"/>
  <c r="E522" i="8"/>
  <c r="F22" i="7"/>
  <c r="F11" i="7" s="1"/>
  <c r="F15" i="7" s="1"/>
  <c r="F13" i="7" s="1"/>
  <c r="W521" i="8"/>
  <c r="AM523" i="8"/>
  <c r="BB522" i="8"/>
  <c r="T521" i="8"/>
  <c r="AB523" i="8"/>
  <c r="AE521" i="8"/>
  <c r="BH523" i="8"/>
  <c r="V522" i="8"/>
  <c r="BI522" i="8"/>
  <c r="BF522" i="8"/>
  <c r="AP521" i="8"/>
  <c r="AQ521" i="8"/>
  <c r="P521" i="8"/>
  <c r="K521" i="8"/>
  <c r="AQ523" i="8"/>
  <c r="BA522" i="8"/>
  <c r="AJ523" i="8"/>
  <c r="L523" i="8"/>
  <c r="AL522" i="8"/>
  <c r="BG521" i="8"/>
  <c r="AN522" i="8"/>
  <c r="AU522" i="8"/>
  <c r="AD521" i="8"/>
  <c r="AI521" i="8"/>
  <c r="AX521" i="8"/>
  <c r="AR523" i="8"/>
  <c r="AL523" i="8"/>
  <c r="AH523" i="8"/>
  <c r="L521" i="8"/>
  <c r="BC523" i="8"/>
  <c r="P522" i="8"/>
  <c r="J523" i="8"/>
  <c r="U521" i="8"/>
  <c r="AU521" i="8"/>
  <c r="Y521" i="8"/>
  <c r="AF523" i="8"/>
  <c r="AU523" i="8"/>
  <c r="N523" i="8"/>
  <c r="AO522" i="8"/>
  <c r="AZ521" i="8"/>
  <c r="X522" i="8"/>
  <c r="BD523" i="8"/>
  <c r="AZ523" i="8"/>
  <c r="AP523" i="8"/>
  <c r="AN523" i="8"/>
  <c r="BH521" i="8"/>
  <c r="S522" i="8"/>
  <c r="AP522" i="8"/>
  <c r="AY522" i="8"/>
  <c r="F521" i="8"/>
  <c r="Q522" i="8"/>
  <c r="AI522" i="8"/>
  <c r="G521" i="8"/>
  <c r="N521" i="8"/>
  <c r="BG523" i="8"/>
  <c r="I523" i="8"/>
  <c r="AS521" i="8"/>
  <c r="AI523" i="8"/>
  <c r="I521" i="8"/>
  <c r="E521" i="8"/>
  <c r="M521" i="8"/>
  <c r="AH521" i="8"/>
  <c r="AD522" i="8"/>
  <c r="S521" i="8"/>
  <c r="AT523" i="8"/>
  <c r="R521" i="8"/>
  <c r="AY521" i="8"/>
  <c r="AT521" i="8"/>
  <c r="R522" i="8"/>
  <c r="G523" i="8"/>
  <c r="K523" i="8"/>
  <c r="AN521" i="8"/>
  <c r="J521" i="8"/>
  <c r="AF521" i="8"/>
  <c r="BE522" i="8"/>
  <c r="AR203" i="8"/>
  <c r="AS221" i="8"/>
  <c r="AT227" i="8" s="1"/>
  <c r="AU233" i="8" s="1"/>
  <c r="AV239" i="8" s="1"/>
  <c r="AS211" i="8"/>
  <c r="M522" i="8"/>
  <c r="W523" i="8"/>
  <c r="AH522" i="8"/>
  <c r="F522" i="8"/>
  <c r="BC521" i="8"/>
  <c r="AC522" i="8"/>
  <c r="AG522" i="8"/>
  <c r="F523" i="8"/>
  <c r="AD523" i="8"/>
  <c r="BB521" i="8"/>
  <c r="BH522" i="8"/>
  <c r="V521" i="8"/>
  <c r="X521" i="8"/>
  <c r="AB522" i="8"/>
  <c r="AQ245" i="8"/>
  <c r="AR263" i="8"/>
  <c r="AS269" i="8" s="1"/>
  <c r="AT275" i="8" s="1"/>
  <c r="AU281" i="8" s="1"/>
  <c r="AQ261" i="8"/>
  <c r="AF522" i="8"/>
  <c r="AV522" i="8"/>
  <c r="J522" i="8"/>
  <c r="O521" i="8"/>
  <c r="AO523" i="8"/>
  <c r="BE523" i="8"/>
  <c r="AK294" i="8"/>
  <c r="AL312" i="8"/>
  <c r="AM318" i="8" s="1"/>
  <c r="AN324" i="8" s="1"/>
  <c r="AO330" i="8" s="1"/>
  <c r="AL302" i="8"/>
  <c r="Q521" i="8"/>
  <c r="M523" i="8"/>
  <c r="W522" i="8"/>
  <c r="AG521" i="8"/>
  <c r="AW521" i="8"/>
  <c r="AM522" i="8"/>
  <c r="BC522" i="8"/>
  <c r="AL521" i="8"/>
  <c r="AC521" i="8"/>
  <c r="O522" i="8"/>
  <c r="H523" i="8"/>
  <c r="BA523" i="8"/>
  <c r="G522" i="8"/>
  <c r="BF521" i="8"/>
  <c r="H522" i="8"/>
  <c r="AB521" i="8"/>
  <c r="AQ522" i="8"/>
  <c r="X523" i="8"/>
  <c r="T522" i="8"/>
  <c r="AJ522" i="8"/>
  <c r="BB523" i="8"/>
  <c r="AE523" i="8"/>
  <c r="BD521" i="8"/>
  <c r="AA523" i="8"/>
  <c r="AR521" i="8"/>
  <c r="AX522" i="8"/>
  <c r="H521" i="8"/>
  <c r="AV521" i="8"/>
  <c r="AS523" i="8"/>
  <c r="BI523" i="8"/>
  <c r="AZ522" i="8"/>
  <c r="AA522" i="8"/>
  <c r="AG523" i="8"/>
  <c r="AA521" i="8"/>
  <c r="BG522" i="8"/>
  <c r="AW523" i="8"/>
  <c r="BF523" i="8"/>
  <c r="AK521" i="8"/>
  <c r="AK522" i="8"/>
  <c r="AS522" i="8"/>
  <c r="Y523" i="8"/>
  <c r="AM521" i="8"/>
  <c r="AJ521" i="8"/>
  <c r="P523" i="8"/>
  <c r="AK523" i="8"/>
  <c r="AO521" i="8"/>
  <c r="BE521" i="8"/>
  <c r="AX127" i="8"/>
  <c r="AY133" i="8" s="1"/>
  <c r="AZ139" i="8" s="1"/>
  <c r="BA145" i="8" s="1"/>
  <c r="AW125" i="8"/>
  <c r="AW109" i="8"/>
  <c r="BD522" i="8"/>
  <c r="N522" i="8"/>
  <c r="S523" i="8"/>
  <c r="BA34" i="8"/>
  <c r="BB36" i="8"/>
  <c r="BC42" i="8" s="1"/>
  <c r="BD48" i="8" s="1"/>
  <c r="BE54" i="8" s="1"/>
  <c r="BA18" i="8"/>
  <c r="AV177" i="8"/>
  <c r="AW183" i="8" s="1"/>
  <c r="AX189" i="8" s="1"/>
  <c r="AY195" i="8" s="1"/>
  <c r="AU159" i="8"/>
  <c r="AV167" i="8"/>
  <c r="AG358" i="8"/>
  <c r="AH364" i="8" s="1"/>
  <c r="AI370" i="8" s="1"/>
  <c r="AJ376" i="8" s="1"/>
  <c r="AF340" i="8"/>
  <c r="AG348" i="8"/>
  <c r="Y522" i="8"/>
  <c r="L522" i="8"/>
  <c r="E532" i="8"/>
  <c r="E542" i="8"/>
  <c r="F548" i="8" s="1"/>
  <c r="G554" i="8" s="1"/>
  <c r="H560" i="8" s="1"/>
  <c r="D524" i="8"/>
  <c r="AY523" i="8"/>
  <c r="R523" i="8"/>
  <c r="K522" i="8"/>
  <c r="U523" i="8"/>
  <c r="AE522" i="8"/>
  <c r="Q523" i="8"/>
  <c r="Z522" i="8"/>
  <c r="Z521" i="8"/>
  <c r="X440" i="8"/>
  <c r="W432" i="8"/>
  <c r="X450" i="8"/>
  <c r="Y456" i="8" s="1"/>
  <c r="Z462" i="8" s="1"/>
  <c r="AA468" i="8" s="1"/>
  <c r="AY85" i="8"/>
  <c r="AZ91" i="8" s="1"/>
  <c r="BA97" i="8" s="1"/>
  <c r="BB103" i="8" s="1"/>
  <c r="AY75" i="8"/>
  <c r="AX67" i="8"/>
  <c r="AR522" i="8"/>
  <c r="AX523" i="8"/>
  <c r="BI521" i="8"/>
  <c r="I522" i="8"/>
  <c r="O523" i="8"/>
  <c r="AT522" i="8"/>
  <c r="AV523" i="8"/>
  <c r="Z523" i="8"/>
  <c r="T523" i="8"/>
  <c r="BA521" i="8"/>
  <c r="O474" i="8"/>
  <c r="O490" i="8"/>
  <c r="P492" i="8"/>
  <c r="Q498" i="8" s="1"/>
  <c r="R504" i="8" s="1"/>
  <c r="S510" i="8" s="1"/>
  <c r="AW522" i="8"/>
  <c r="AC523" i="8"/>
  <c r="AB382" i="8"/>
  <c r="AC400" i="8"/>
  <c r="AD406" i="8" s="1"/>
  <c r="AE412" i="8" s="1"/>
  <c r="AF418" i="8" s="1"/>
  <c r="AB398" i="8"/>
  <c r="F44" i="7" l="1"/>
  <c r="F47" i="7" s="1"/>
  <c r="F45" i="7" s="1"/>
  <c r="AX9" i="8"/>
  <c r="AZ24" i="7" s="1"/>
  <c r="U9" i="8"/>
  <c r="W24" i="7" s="1"/>
  <c r="BF9" i="8"/>
  <c r="BH24" i="7" s="1"/>
  <c r="AS9" i="8"/>
  <c r="AU24" i="7" s="1"/>
  <c r="BB9" i="8"/>
  <c r="BD24" i="7" s="1"/>
  <c r="G8" i="8"/>
  <c r="I23" i="7" s="1"/>
  <c r="BE9" i="8"/>
  <c r="BG24" i="7" s="1"/>
  <c r="AH8" i="8"/>
  <c r="AJ23" i="7" s="1"/>
  <c r="J7" i="8"/>
  <c r="L22" i="7" s="1"/>
  <c r="R8" i="8"/>
  <c r="T23" i="7" s="1"/>
  <c r="AT9" i="8"/>
  <c r="AV24" i="7" s="1"/>
  <c r="M7" i="8"/>
  <c r="O22" i="7" s="1"/>
  <c r="AS7" i="8"/>
  <c r="AU22" i="7" s="1"/>
  <c r="G7" i="8"/>
  <c r="I22" i="7" s="1"/>
  <c r="AY8" i="8"/>
  <c r="BA23" i="7" s="1"/>
  <c r="AN9" i="8"/>
  <c r="AP24" i="7" s="1"/>
  <c r="X8" i="8"/>
  <c r="Z23" i="7" s="1"/>
  <c r="AU9" i="8"/>
  <c r="AW24" i="7" s="1"/>
  <c r="U7" i="8"/>
  <c r="W22" i="7" s="1"/>
  <c r="L7" i="8"/>
  <c r="N22" i="7" s="1"/>
  <c r="AX7" i="8"/>
  <c r="AZ22" i="7" s="1"/>
  <c r="AN8" i="8"/>
  <c r="AP23" i="7" s="1"/>
  <c r="AJ9" i="8"/>
  <c r="AL24" i="7" s="1"/>
  <c r="P7" i="8"/>
  <c r="R22" i="7" s="1"/>
  <c r="BI8" i="8"/>
  <c r="BK23" i="7" s="1"/>
  <c r="AB9" i="8"/>
  <c r="AD24" i="7" s="1"/>
  <c r="W7" i="8"/>
  <c r="Y22" i="7" s="1"/>
  <c r="V9" i="8"/>
  <c r="X24" i="7" s="1"/>
  <c r="AW8" i="8"/>
  <c r="AY23" i="7" s="1"/>
  <c r="T9" i="8"/>
  <c r="V24" i="7" s="1"/>
  <c r="O9" i="8"/>
  <c r="Q24" i="7" s="1"/>
  <c r="AR8" i="8"/>
  <c r="AT23" i="7" s="1"/>
  <c r="Z8" i="8"/>
  <c r="AB23" i="7" s="1"/>
  <c r="K8" i="8"/>
  <c r="M23" i="7" s="1"/>
  <c r="N8" i="8"/>
  <c r="P23" i="7" s="1"/>
  <c r="P9" i="8"/>
  <c r="R24" i="7" s="1"/>
  <c r="AS8" i="8"/>
  <c r="AU23" i="7" s="1"/>
  <c r="AW9" i="8"/>
  <c r="AY24" i="7" s="1"/>
  <c r="AA8" i="8"/>
  <c r="AC23" i="7" s="1"/>
  <c r="AV7" i="8"/>
  <c r="AX22" i="7" s="1"/>
  <c r="AA9" i="8"/>
  <c r="AC24" i="7" s="1"/>
  <c r="AJ8" i="8"/>
  <c r="AL23" i="7" s="1"/>
  <c r="AB7" i="8"/>
  <c r="AD22" i="7" s="1"/>
  <c r="BA9" i="8"/>
  <c r="BC24" i="7" s="1"/>
  <c r="AL7" i="8"/>
  <c r="AN22" i="7" s="1"/>
  <c r="AG7" i="8"/>
  <c r="AI22" i="7" s="1"/>
  <c r="AO9" i="8"/>
  <c r="AQ24" i="7" s="1"/>
  <c r="AF8" i="8"/>
  <c r="AH23" i="7" s="1"/>
  <c r="AB8" i="8"/>
  <c r="AD23" i="7" s="1"/>
  <c r="BB7" i="8"/>
  <c r="BD22" i="7" s="1"/>
  <c r="AC8" i="8"/>
  <c r="AE23" i="7" s="1"/>
  <c r="W9" i="8"/>
  <c r="Y24" i="7" s="1"/>
  <c r="AN7" i="8"/>
  <c r="AP22" i="7" s="1"/>
  <c r="AT7" i="8"/>
  <c r="AV22" i="7" s="1"/>
  <c r="S7" i="8"/>
  <c r="U22" i="7" s="1"/>
  <c r="E7" i="8"/>
  <c r="G22" i="7" s="1"/>
  <c r="I9" i="8"/>
  <c r="K24" i="7" s="1"/>
  <c r="AI8" i="8"/>
  <c r="AK23" i="7" s="1"/>
  <c r="AP8" i="8"/>
  <c r="AR23" i="7" s="1"/>
  <c r="AP9" i="8"/>
  <c r="AR24" i="7" s="1"/>
  <c r="AZ7" i="8"/>
  <c r="BB22" i="7" s="1"/>
  <c r="AF9" i="8"/>
  <c r="AH24" i="7" s="1"/>
  <c r="J9" i="8"/>
  <c r="L24" i="7" s="1"/>
  <c r="AH9" i="8"/>
  <c r="AJ24" i="7" s="1"/>
  <c r="AI7" i="8"/>
  <c r="AK22" i="7" s="1"/>
  <c r="BG7" i="8"/>
  <c r="BI22" i="7" s="1"/>
  <c r="BA8" i="8"/>
  <c r="BC23" i="7" s="1"/>
  <c r="AQ7" i="8"/>
  <c r="AS22" i="7" s="1"/>
  <c r="V8" i="8"/>
  <c r="X23" i="7" s="1"/>
  <c r="T7" i="8"/>
  <c r="V22" i="7" s="1"/>
  <c r="AC9" i="8"/>
  <c r="AE24" i="7" s="1"/>
  <c r="AT8" i="8"/>
  <c r="AV23" i="7" s="1"/>
  <c r="Z7" i="8"/>
  <c r="AB22" i="7" s="1"/>
  <c r="Y9" i="8"/>
  <c r="AA24" i="7" s="1"/>
  <c r="AW7" i="8"/>
  <c r="AY22" i="7" s="1"/>
  <c r="AG8" i="8"/>
  <c r="AI23" i="7" s="1"/>
  <c r="BD8" i="8"/>
  <c r="BF23" i="7" s="1"/>
  <c r="AK8" i="8"/>
  <c r="AM23" i="7" s="1"/>
  <c r="AZ8" i="8"/>
  <c r="BB23" i="7" s="1"/>
  <c r="H9" i="8"/>
  <c r="J24" i="7" s="1"/>
  <c r="O7" i="8"/>
  <c r="Q22" i="7" s="1"/>
  <c r="AD9" i="8"/>
  <c r="AF24" i="7" s="1"/>
  <c r="BC7" i="8"/>
  <c r="BE22" i="7" s="1"/>
  <c r="M8" i="8"/>
  <c r="O23" i="7" s="1"/>
  <c r="BE8" i="8"/>
  <c r="BG23" i="7" s="1"/>
  <c r="K9" i="8"/>
  <c r="M24" i="7" s="1"/>
  <c r="AY7" i="8"/>
  <c r="BA22" i="7" s="1"/>
  <c r="AD8" i="8"/>
  <c r="AF23" i="7" s="1"/>
  <c r="I7" i="8"/>
  <c r="K22" i="7" s="1"/>
  <c r="BG9" i="8"/>
  <c r="BI24" i="7" s="1"/>
  <c r="Q8" i="8"/>
  <c r="S23" i="7" s="1"/>
  <c r="S8" i="8"/>
  <c r="U23" i="7" s="1"/>
  <c r="AZ9" i="8"/>
  <c r="BB24" i="7" s="1"/>
  <c r="AO8" i="8"/>
  <c r="AQ23" i="7" s="1"/>
  <c r="Y7" i="8"/>
  <c r="AA22" i="7" s="1"/>
  <c r="P8" i="8"/>
  <c r="R23" i="7" s="1"/>
  <c r="AL9" i="8"/>
  <c r="AN24" i="7" s="1"/>
  <c r="AD7" i="8"/>
  <c r="AF22" i="7" s="1"/>
  <c r="AL8" i="8"/>
  <c r="AN23" i="7" s="1"/>
  <c r="AQ9" i="8"/>
  <c r="AS24" i="7" s="1"/>
  <c r="AP7" i="8"/>
  <c r="AR22" i="7" s="1"/>
  <c r="BH9" i="8"/>
  <c r="BJ24" i="7" s="1"/>
  <c r="BB8" i="8"/>
  <c r="BD23" i="7" s="1"/>
  <c r="E8" i="8"/>
  <c r="G23" i="7" s="1"/>
  <c r="BA7" i="8"/>
  <c r="BC22" i="7" s="1"/>
  <c r="D10" i="8"/>
  <c r="F25" i="7" s="1"/>
  <c r="Y8" i="8"/>
  <c r="AA23" i="7" s="1"/>
  <c r="S9" i="8"/>
  <c r="U24" i="7" s="1"/>
  <c r="AK9" i="8"/>
  <c r="AM24" i="7" s="1"/>
  <c r="AG9" i="8"/>
  <c r="AI24" i="7" s="1"/>
  <c r="AR7" i="8"/>
  <c r="AT22" i="7" s="1"/>
  <c r="AQ8" i="8"/>
  <c r="AS23" i="7" s="1"/>
  <c r="AC7" i="8"/>
  <c r="AE22" i="7" s="1"/>
  <c r="Q7" i="8"/>
  <c r="S22" i="7" s="1"/>
  <c r="AV8" i="8"/>
  <c r="AX23" i="7" s="1"/>
  <c r="BH8" i="8"/>
  <c r="BJ23" i="7" s="1"/>
  <c r="Z9" i="8"/>
  <c r="AB24" i="7" s="1"/>
  <c r="I8" i="8"/>
  <c r="K23" i="7" s="1"/>
  <c r="Q9" i="8"/>
  <c r="S24" i="7" s="1"/>
  <c r="R9" i="8"/>
  <c r="T24" i="7" s="1"/>
  <c r="BE7" i="8"/>
  <c r="BG22" i="7" s="1"/>
  <c r="AJ7" i="8"/>
  <c r="AL22" i="7" s="1"/>
  <c r="BG8" i="8"/>
  <c r="BI23" i="7" s="1"/>
  <c r="H7" i="8"/>
  <c r="J22" i="7" s="1"/>
  <c r="BD7" i="8"/>
  <c r="BF22" i="7" s="1"/>
  <c r="T8" i="8"/>
  <c r="V23" i="7" s="1"/>
  <c r="H8" i="8"/>
  <c r="J23" i="7" s="1"/>
  <c r="BC8" i="8"/>
  <c r="BE23" i="7" s="1"/>
  <c r="W8" i="8"/>
  <c r="Y23" i="7" s="1"/>
  <c r="X7" i="8"/>
  <c r="Z22" i="7" s="1"/>
  <c r="AV9" i="8"/>
  <c r="AX24" i="7" s="1"/>
  <c r="BI7" i="8"/>
  <c r="BK22" i="7" s="1"/>
  <c r="AE8" i="8"/>
  <c r="AG23" i="7" s="1"/>
  <c r="AY9" i="8"/>
  <c r="BA24" i="7" s="1"/>
  <c r="L8" i="8"/>
  <c r="N23" i="7" s="1"/>
  <c r="AO7" i="8"/>
  <c r="AQ22" i="7" s="1"/>
  <c r="AM7" i="8"/>
  <c r="AO22" i="7" s="1"/>
  <c r="AK7" i="8"/>
  <c r="AM22" i="7" s="1"/>
  <c r="AA7" i="8"/>
  <c r="AC22" i="7" s="1"/>
  <c r="BI9" i="8"/>
  <c r="BK24" i="7" s="1"/>
  <c r="AX8" i="8"/>
  <c r="AZ23" i="7" s="1"/>
  <c r="AE9" i="8"/>
  <c r="AG24" i="7" s="1"/>
  <c r="X9" i="8"/>
  <c r="Z24" i="7" s="1"/>
  <c r="BF7" i="8"/>
  <c r="BH22" i="7" s="1"/>
  <c r="O8" i="8"/>
  <c r="Q23" i="7" s="1"/>
  <c r="AM8" i="8"/>
  <c r="AO23" i="7" s="1"/>
  <c r="M9" i="8"/>
  <c r="O24" i="7" s="1"/>
  <c r="J8" i="8"/>
  <c r="L23" i="7" s="1"/>
  <c r="V7" i="8"/>
  <c r="X22" i="7" s="1"/>
  <c r="F9" i="8"/>
  <c r="H24" i="7" s="1"/>
  <c r="F8" i="8"/>
  <c r="H23" i="7" s="1"/>
  <c r="AF7" i="8"/>
  <c r="AH22" i="7" s="1"/>
  <c r="G9" i="8"/>
  <c r="I24" i="7" s="1"/>
  <c r="R7" i="8"/>
  <c r="T22" i="7" s="1"/>
  <c r="AH7" i="8"/>
  <c r="AJ22" i="7" s="1"/>
  <c r="AI9" i="8"/>
  <c r="AK24" i="7" s="1"/>
  <c r="N7" i="8"/>
  <c r="P22" i="7" s="1"/>
  <c r="F7" i="8"/>
  <c r="H22" i="7" s="1"/>
  <c r="BH7" i="8"/>
  <c r="BJ22" i="7" s="1"/>
  <c r="BD9" i="8"/>
  <c r="BF24" i="7" s="1"/>
  <c r="N9" i="8"/>
  <c r="P24" i="7" s="1"/>
  <c r="AU7" i="8"/>
  <c r="AW22" i="7" s="1"/>
  <c r="BC9" i="8"/>
  <c r="BE24" i="7" s="1"/>
  <c r="AR9" i="8"/>
  <c r="AT24" i="7" s="1"/>
  <c r="AU8" i="8"/>
  <c r="AW23" i="7" s="1"/>
  <c r="L9" i="8"/>
  <c r="N24" i="7" s="1"/>
  <c r="K7" i="8"/>
  <c r="M22" i="7" s="1"/>
  <c r="BF8" i="8"/>
  <c r="BH23" i="7" s="1"/>
  <c r="AE7" i="8"/>
  <c r="AG22" i="7" s="1"/>
  <c r="AM9" i="8"/>
  <c r="AO24" i="7" s="1"/>
  <c r="E9" i="8"/>
  <c r="G24" i="7" s="1"/>
  <c r="U8" i="8"/>
  <c r="W23" i="7" s="1"/>
  <c r="O478" i="8"/>
  <c r="P496" i="8"/>
  <c r="Q502" i="8" s="1"/>
  <c r="R508" i="8" s="1"/>
  <c r="S514" i="8" s="1"/>
  <c r="P486" i="8"/>
  <c r="E520" i="8"/>
  <c r="E6" i="8" s="1"/>
  <c r="E536" i="8"/>
  <c r="F538" i="8"/>
  <c r="G544" i="8" s="1"/>
  <c r="H550" i="8" s="1"/>
  <c r="I556" i="8" s="1"/>
  <c r="AB386" i="8"/>
  <c r="AC404" i="8"/>
  <c r="AD410" i="8" s="1"/>
  <c r="AE416" i="8" s="1"/>
  <c r="AF422" i="8" s="1"/>
  <c r="AC394" i="8"/>
  <c r="AW173" i="8"/>
  <c r="AX179" i="8" s="1"/>
  <c r="AY185" i="8" s="1"/>
  <c r="AZ191" i="8" s="1"/>
  <c r="AV171" i="8"/>
  <c r="AV155" i="8"/>
  <c r="BB40" i="8"/>
  <c r="BC46" i="8" s="1"/>
  <c r="BD52" i="8" s="1"/>
  <c r="BE58" i="8" s="1"/>
  <c r="BB30" i="8"/>
  <c r="BA22" i="8"/>
  <c r="AX121" i="8"/>
  <c r="AW113" i="8"/>
  <c r="AX131" i="8"/>
  <c r="AY137" i="8" s="1"/>
  <c r="AZ143" i="8" s="1"/>
  <c r="BA149" i="8" s="1"/>
  <c r="AR257" i="8"/>
  <c r="AQ249" i="8"/>
  <c r="AR267" i="8"/>
  <c r="AS273" i="8" s="1"/>
  <c r="AT279" i="8" s="1"/>
  <c r="AU285" i="8" s="1"/>
  <c r="AT217" i="8"/>
  <c r="AU223" i="8" s="1"/>
  <c r="AV229" i="8" s="1"/>
  <c r="AW235" i="8" s="1"/>
  <c r="AS215" i="8"/>
  <c r="AS199" i="8"/>
  <c r="AY79" i="8"/>
  <c r="AZ81" i="8"/>
  <c r="BA87" i="8" s="1"/>
  <c r="BB93" i="8" s="1"/>
  <c r="BC99" i="8" s="1"/>
  <c r="AY63" i="8"/>
  <c r="X428" i="8"/>
  <c r="X444" i="8"/>
  <c r="Y446" i="8"/>
  <c r="Z452" i="8" s="1"/>
  <c r="AA458" i="8" s="1"/>
  <c r="AB464" i="8" s="1"/>
  <c r="AM308" i="8"/>
  <c r="AN314" i="8" s="1"/>
  <c r="AO320" i="8" s="1"/>
  <c r="AP326" i="8" s="1"/>
  <c r="AL306" i="8"/>
  <c r="AL290" i="8"/>
  <c r="AH354" i="8"/>
  <c r="AI360" i="8" s="1"/>
  <c r="AJ366" i="8" s="1"/>
  <c r="AK372" i="8" s="1"/>
  <c r="AG336" i="8"/>
  <c r="AG352" i="8"/>
  <c r="E12" i="8" l="1"/>
  <c r="G43" i="7" s="1"/>
  <c r="C13" i="4"/>
  <c r="AG44" i="7"/>
  <c r="P44" i="7"/>
  <c r="X44" i="7"/>
  <c r="AH44" i="7"/>
  <c r="BH44" i="7"/>
  <c r="AQ44" i="7"/>
  <c r="BK44" i="7"/>
  <c r="J11" i="7"/>
  <c r="G13" i="4" s="1"/>
  <c r="J44" i="7"/>
  <c r="AS44" i="7"/>
  <c r="G11" i="7"/>
  <c r="G44" i="7"/>
  <c r="AX44" i="7"/>
  <c r="R44" i="7"/>
  <c r="N44" i="7"/>
  <c r="O44" i="7"/>
  <c r="AJ44" i="7"/>
  <c r="AC44" i="7"/>
  <c r="AT44" i="7"/>
  <c r="AA44" i="7"/>
  <c r="BA44" i="7"/>
  <c r="BE44" i="7"/>
  <c r="AY44" i="7"/>
  <c r="U44" i="7"/>
  <c r="AD44" i="7"/>
  <c r="Y44" i="7"/>
  <c r="W44" i="7"/>
  <c r="M44" i="7"/>
  <c r="BJ44" i="7"/>
  <c r="AW44" i="7"/>
  <c r="H11" i="7"/>
  <c r="E13" i="4" s="1"/>
  <c r="H44" i="7"/>
  <c r="T44" i="7"/>
  <c r="AM44" i="7"/>
  <c r="Z44" i="7"/>
  <c r="AL44" i="7"/>
  <c r="S44" i="7"/>
  <c r="AF44" i="7"/>
  <c r="V44" i="7"/>
  <c r="BI44" i="7"/>
  <c r="AV44" i="7"/>
  <c r="BD44" i="7"/>
  <c r="AI44" i="7"/>
  <c r="I11" i="7"/>
  <c r="F13" i="4" s="1"/>
  <c r="I44" i="7"/>
  <c r="F46" i="7"/>
  <c r="C27" i="4" s="1"/>
  <c r="G42" i="7"/>
  <c r="AO44" i="7"/>
  <c r="BF44" i="7"/>
  <c r="BG44" i="7"/>
  <c r="AE44" i="7"/>
  <c r="BC44" i="7"/>
  <c r="AR44" i="7"/>
  <c r="K44" i="7"/>
  <c r="Q44" i="7"/>
  <c r="AB44" i="7"/>
  <c r="AK44" i="7"/>
  <c r="BB44" i="7"/>
  <c r="AP44" i="7"/>
  <c r="AN44" i="7"/>
  <c r="AZ44" i="7"/>
  <c r="AU44" i="7"/>
  <c r="L44" i="7"/>
  <c r="G21" i="7"/>
  <c r="AV159" i="8"/>
  <c r="AW177" i="8"/>
  <c r="AX183" i="8" s="1"/>
  <c r="AY189" i="8" s="1"/>
  <c r="AZ195" i="8" s="1"/>
  <c r="AW167" i="8"/>
  <c r="P490" i="8"/>
  <c r="P474" i="8"/>
  <c r="Q492" i="8"/>
  <c r="R498" i="8" s="1"/>
  <c r="S504" i="8" s="1"/>
  <c r="T510" i="8" s="1"/>
  <c r="AR261" i="8"/>
  <c r="AR245" i="8"/>
  <c r="AS263" i="8"/>
  <c r="AT269" i="8" s="1"/>
  <c r="AU275" i="8" s="1"/>
  <c r="AV281" i="8" s="1"/>
  <c r="AM312" i="8"/>
  <c r="AN318" i="8" s="1"/>
  <c r="AO324" i="8" s="1"/>
  <c r="AP330" i="8" s="1"/>
  <c r="AM302" i="8"/>
  <c r="AL294" i="8"/>
  <c r="Y440" i="8"/>
  <c r="Y450" i="8"/>
  <c r="Z456" i="8" s="1"/>
  <c r="AA462" i="8" s="1"/>
  <c r="AB468" i="8" s="1"/>
  <c r="X432" i="8"/>
  <c r="AY67" i="8"/>
  <c r="AZ85" i="8"/>
  <c r="BA91" i="8" s="1"/>
  <c r="BB97" i="8" s="1"/>
  <c r="BC103" i="8" s="1"/>
  <c r="AZ75" i="8"/>
  <c r="BB18" i="8"/>
  <c r="BB34" i="8"/>
  <c r="BC36" i="8"/>
  <c r="BD42" i="8" s="1"/>
  <c r="BE48" i="8" s="1"/>
  <c r="BF54" i="8" s="1"/>
  <c r="AT211" i="8"/>
  <c r="AT221" i="8"/>
  <c r="AU227" i="8" s="1"/>
  <c r="AV233" i="8" s="1"/>
  <c r="AW239" i="8" s="1"/>
  <c r="AS203" i="8"/>
  <c r="AY127" i="8"/>
  <c r="AZ133" i="8" s="1"/>
  <c r="BA139" i="8" s="1"/>
  <c r="BB145" i="8" s="1"/>
  <c r="AX125" i="8"/>
  <c r="AX109" i="8"/>
  <c r="AC398" i="8"/>
  <c r="AD400" i="8"/>
  <c r="AE406" i="8" s="1"/>
  <c r="AF412" i="8" s="1"/>
  <c r="AG418" i="8" s="1"/>
  <c r="AC382" i="8"/>
  <c r="AH358" i="8"/>
  <c r="AI364" i="8" s="1"/>
  <c r="AJ370" i="8" s="1"/>
  <c r="AK376" i="8" s="1"/>
  <c r="AG340" i="8"/>
  <c r="AH348" i="8"/>
  <c r="F542" i="8"/>
  <c r="G548" i="8" s="1"/>
  <c r="H554" i="8" s="1"/>
  <c r="I560" i="8" s="1"/>
  <c r="E524" i="8"/>
  <c r="F532" i="8"/>
  <c r="D13" i="4" l="1"/>
  <c r="C12" i="4"/>
  <c r="C42" i="4" s="1"/>
  <c r="G9" i="7"/>
  <c r="D11" i="4" s="1"/>
  <c r="G47" i="7"/>
  <c r="H42" i="7" s="1"/>
  <c r="E10" i="8"/>
  <c r="G25" i="7" s="1"/>
  <c r="G10" i="7"/>
  <c r="F520" i="8"/>
  <c r="F6" i="8" s="1"/>
  <c r="F536" i="8"/>
  <c r="G538" i="8"/>
  <c r="H544" i="8" s="1"/>
  <c r="I550" i="8" s="1"/>
  <c r="J556" i="8" s="1"/>
  <c r="BC40" i="8"/>
  <c r="BD46" i="8" s="1"/>
  <c r="BE52" i="8" s="1"/>
  <c r="BF58" i="8" s="1"/>
  <c r="BB22" i="8"/>
  <c r="BC30" i="8"/>
  <c r="Y428" i="8"/>
  <c r="Z446" i="8"/>
  <c r="AA452" i="8" s="1"/>
  <c r="AB458" i="8" s="1"/>
  <c r="AC464" i="8" s="1"/>
  <c r="Y444" i="8"/>
  <c r="AX173" i="8"/>
  <c r="AY179" i="8" s="1"/>
  <c r="AZ185" i="8" s="1"/>
  <c r="BA191" i="8" s="1"/>
  <c r="AW171" i="8"/>
  <c r="AW155" i="8"/>
  <c r="AY131" i="8"/>
  <c r="AZ137" i="8" s="1"/>
  <c r="BA143" i="8" s="1"/>
  <c r="BB149" i="8" s="1"/>
  <c r="AX113" i="8"/>
  <c r="AY121" i="8"/>
  <c r="AT215" i="8"/>
  <c r="AU217" i="8"/>
  <c r="AV223" i="8" s="1"/>
  <c r="AW229" i="8" s="1"/>
  <c r="AX235" i="8" s="1"/>
  <c r="AT199" i="8"/>
  <c r="AS267" i="8"/>
  <c r="AT273" i="8" s="1"/>
  <c r="AU279" i="8" s="1"/>
  <c r="AV285" i="8" s="1"/>
  <c r="AR249" i="8"/>
  <c r="AS257" i="8"/>
  <c r="AI354" i="8"/>
  <c r="AJ360" i="8" s="1"/>
  <c r="AK366" i="8" s="1"/>
  <c r="AL372" i="8" s="1"/>
  <c r="AH336" i="8"/>
  <c r="AH352" i="8"/>
  <c r="AN308" i="8"/>
  <c r="AO314" i="8" s="1"/>
  <c r="AP320" i="8" s="1"/>
  <c r="AQ326" i="8" s="1"/>
  <c r="AM306" i="8"/>
  <c r="AM290" i="8"/>
  <c r="AC386" i="8"/>
  <c r="AD394" i="8"/>
  <c r="AD404" i="8"/>
  <c r="AE410" i="8" s="1"/>
  <c r="AF416" i="8" s="1"/>
  <c r="AG422" i="8" s="1"/>
  <c r="BA81" i="8"/>
  <c r="BB87" i="8" s="1"/>
  <c r="BC93" i="8" s="1"/>
  <c r="BD99" i="8" s="1"/>
  <c r="AZ79" i="8"/>
  <c r="AZ63" i="8"/>
  <c r="P478" i="8"/>
  <c r="Q496" i="8"/>
  <c r="R502" i="8" s="1"/>
  <c r="S508" i="8" s="1"/>
  <c r="T514" i="8" s="1"/>
  <c r="Q486" i="8"/>
  <c r="G45" i="7" l="1"/>
  <c r="G46" i="7" s="1"/>
  <c r="D27" i="4" s="1"/>
  <c r="F14" i="7"/>
  <c r="F3" i="7" s="1"/>
  <c r="C15" i="4" s="1"/>
  <c r="C17" i="4" s="1"/>
  <c r="C20" i="4" s="1"/>
  <c r="C14" i="4"/>
  <c r="G15" i="7"/>
  <c r="D12" i="4" s="1"/>
  <c r="D42" i="4" s="1"/>
  <c r="F12" i="8"/>
  <c r="H21" i="7"/>
  <c r="AI348" i="8"/>
  <c r="AI358" i="8"/>
  <c r="AJ364" i="8" s="1"/>
  <c r="AK370" i="8" s="1"/>
  <c r="AL376" i="8" s="1"/>
  <c r="AH340" i="8"/>
  <c r="AT263" i="8"/>
  <c r="AU269" i="8" s="1"/>
  <c r="AV275" i="8" s="1"/>
  <c r="AW281" i="8" s="1"/>
  <c r="AS245" i="8"/>
  <c r="AS261" i="8"/>
  <c r="AY125" i="8"/>
  <c r="AZ127" i="8"/>
  <c r="BA133" i="8" s="1"/>
  <c r="BB139" i="8" s="1"/>
  <c r="BC145" i="8" s="1"/>
  <c r="AY109" i="8"/>
  <c r="Z450" i="8"/>
  <c r="AA456" i="8" s="1"/>
  <c r="AB462" i="8" s="1"/>
  <c r="AC468" i="8" s="1"/>
  <c r="Y432" i="8"/>
  <c r="Z440" i="8"/>
  <c r="AM294" i="8"/>
  <c r="AN312" i="8"/>
  <c r="AO318" i="8" s="1"/>
  <c r="AP324" i="8" s="1"/>
  <c r="AQ330" i="8" s="1"/>
  <c r="AN302" i="8"/>
  <c r="AX177" i="8"/>
  <c r="AY183" i="8" s="1"/>
  <c r="AZ189" i="8" s="1"/>
  <c r="BA195" i="8" s="1"/>
  <c r="AW159" i="8"/>
  <c r="AX167" i="8"/>
  <c r="Q474" i="8"/>
  <c r="Q490" i="8"/>
  <c r="R492" i="8"/>
  <c r="S498" i="8" s="1"/>
  <c r="T504" i="8" s="1"/>
  <c r="U510" i="8" s="1"/>
  <c r="G532" i="8"/>
  <c r="G542" i="8"/>
  <c r="H548" i="8" s="1"/>
  <c r="I554" i="8" s="1"/>
  <c r="J560" i="8" s="1"/>
  <c r="F524" i="8"/>
  <c r="BA75" i="8"/>
  <c r="BA85" i="8"/>
  <c r="BB91" i="8" s="1"/>
  <c r="BC97" i="8" s="1"/>
  <c r="BD103" i="8" s="1"/>
  <c r="AZ67" i="8"/>
  <c r="AD382" i="8"/>
  <c r="AE400" i="8"/>
  <c r="AF406" i="8" s="1"/>
  <c r="AG412" i="8" s="1"/>
  <c r="AH418" i="8" s="1"/>
  <c r="AD398" i="8"/>
  <c r="AU221" i="8"/>
  <c r="AV227" i="8" s="1"/>
  <c r="AW233" i="8" s="1"/>
  <c r="AX239" i="8" s="1"/>
  <c r="AT203" i="8"/>
  <c r="AU211" i="8"/>
  <c r="BD36" i="8"/>
  <c r="BE42" i="8" s="1"/>
  <c r="BF48" i="8" s="1"/>
  <c r="BG54" i="8" s="1"/>
  <c r="BC34" i="8"/>
  <c r="BC18" i="8"/>
  <c r="H43" i="7" l="1"/>
  <c r="H47" i="7" s="1"/>
  <c r="F10" i="8"/>
  <c r="H25" i="7" s="1"/>
  <c r="H9" i="7"/>
  <c r="E11" i="4" s="1"/>
  <c r="G13" i="7"/>
  <c r="H10" i="7"/>
  <c r="C24" i="4"/>
  <c r="C19" i="4"/>
  <c r="C35" i="4"/>
  <c r="C38" i="4" s="1"/>
  <c r="C41" i="4" s="1"/>
  <c r="C25" i="4"/>
  <c r="C3" i="4" s="1"/>
  <c r="BA63" i="8"/>
  <c r="BB81" i="8"/>
  <c r="BC87" i="8" s="1"/>
  <c r="BD93" i="8" s="1"/>
  <c r="BE99" i="8" s="1"/>
  <c r="BA79" i="8"/>
  <c r="R486" i="8"/>
  <c r="R496" i="8"/>
  <c r="S502" i="8" s="1"/>
  <c r="T508" i="8" s="1"/>
  <c r="U514" i="8" s="1"/>
  <c r="Q478" i="8"/>
  <c r="Z428" i="8"/>
  <c r="AA446" i="8"/>
  <c r="AB452" i="8" s="1"/>
  <c r="AC458" i="8" s="1"/>
  <c r="AD464" i="8" s="1"/>
  <c r="Z444" i="8"/>
  <c r="AI336" i="8"/>
  <c r="AJ354" i="8"/>
  <c r="AK360" i="8" s="1"/>
  <c r="AL366" i="8" s="1"/>
  <c r="AM372" i="8" s="1"/>
  <c r="AI352" i="8"/>
  <c r="AU215" i="8"/>
  <c r="AU199" i="8"/>
  <c r="AV217" i="8"/>
  <c r="AW223" i="8" s="1"/>
  <c r="AX229" i="8" s="1"/>
  <c r="AY235" i="8" s="1"/>
  <c r="AX171" i="8"/>
  <c r="AY173" i="8"/>
  <c r="AZ179" i="8" s="1"/>
  <c r="BA185" i="8" s="1"/>
  <c r="BB191" i="8" s="1"/>
  <c r="AX155" i="8"/>
  <c r="AN306" i="8"/>
  <c r="AO308" i="8"/>
  <c r="AP314" i="8" s="1"/>
  <c r="AQ320" i="8" s="1"/>
  <c r="AR326" i="8" s="1"/>
  <c r="AN290" i="8"/>
  <c r="AZ131" i="8"/>
  <c r="BA137" i="8" s="1"/>
  <c r="BB143" i="8" s="1"/>
  <c r="BC149" i="8" s="1"/>
  <c r="AY113" i="8"/>
  <c r="AZ121" i="8"/>
  <c r="BD30" i="8"/>
  <c r="BC22" i="8"/>
  <c r="BD40" i="8"/>
  <c r="BE46" i="8" s="1"/>
  <c r="BF52" i="8" s="1"/>
  <c r="BG58" i="8" s="1"/>
  <c r="AD386" i="8"/>
  <c r="AE394" i="8"/>
  <c r="AE404" i="8"/>
  <c r="AF410" i="8" s="1"/>
  <c r="AG416" i="8" s="1"/>
  <c r="AH422" i="8" s="1"/>
  <c r="G536" i="8"/>
  <c r="H538" i="8"/>
  <c r="I544" i="8" s="1"/>
  <c r="J550" i="8" s="1"/>
  <c r="K556" i="8" s="1"/>
  <c r="G520" i="8"/>
  <c r="G6" i="8" s="1"/>
  <c r="AT257" i="8"/>
  <c r="AS249" i="8"/>
  <c r="AT267" i="8"/>
  <c r="AU273" i="8" s="1"/>
  <c r="AV279" i="8" s="1"/>
  <c r="AW285" i="8" s="1"/>
  <c r="I42" i="7" l="1"/>
  <c r="H45" i="7"/>
  <c r="H46" i="7" s="1"/>
  <c r="E27" i="4" s="1"/>
  <c r="C4" i="4"/>
  <c r="H15" i="7"/>
  <c r="H13" i="7" s="1"/>
  <c r="G14" i="7"/>
  <c r="D14" i="4"/>
  <c r="C65" i="4"/>
  <c r="C43" i="4"/>
  <c r="C48" i="4" s="1"/>
  <c r="E82" i="4"/>
  <c r="G12" i="8"/>
  <c r="I21" i="7"/>
  <c r="C28" i="4"/>
  <c r="C29" i="4" s="1"/>
  <c r="C3" i="2"/>
  <c r="C280" i="2"/>
  <c r="C281" i="2" s="1"/>
  <c r="H542" i="8"/>
  <c r="I548" i="8" s="1"/>
  <c r="J554" i="8" s="1"/>
  <c r="K560" i="8" s="1"/>
  <c r="H532" i="8"/>
  <c r="G524" i="8"/>
  <c r="AZ125" i="8"/>
  <c r="BA127" i="8"/>
  <c r="BB133" i="8" s="1"/>
  <c r="BC139" i="8" s="1"/>
  <c r="BD145" i="8" s="1"/>
  <c r="AZ109" i="8"/>
  <c r="AY167" i="8"/>
  <c r="AY177" i="8"/>
  <c r="AZ183" i="8" s="1"/>
  <c r="BA189" i="8" s="1"/>
  <c r="BB195" i="8" s="1"/>
  <c r="AX159" i="8"/>
  <c r="AT261" i="8"/>
  <c r="AU263" i="8"/>
  <c r="AV269" i="8" s="1"/>
  <c r="AW275" i="8" s="1"/>
  <c r="AX281" i="8" s="1"/>
  <c r="AT245" i="8"/>
  <c r="AO302" i="8"/>
  <c r="AO312" i="8"/>
  <c r="AP318" i="8" s="1"/>
  <c r="AQ324" i="8" s="1"/>
  <c r="AR330" i="8" s="1"/>
  <c r="AN294" i="8"/>
  <c r="AV211" i="8"/>
  <c r="AU203" i="8"/>
  <c r="AV221" i="8"/>
  <c r="AW227" i="8" s="1"/>
  <c r="AX233" i="8" s="1"/>
  <c r="AY239" i="8" s="1"/>
  <c r="AF400" i="8"/>
  <c r="AG406" i="8" s="1"/>
  <c r="AH412" i="8" s="1"/>
  <c r="AI418" i="8" s="1"/>
  <c r="AE398" i="8"/>
  <c r="AE382" i="8"/>
  <c r="BD34" i="8"/>
  <c r="BE36" i="8"/>
  <c r="BF42" i="8" s="1"/>
  <c r="BG48" i="8" s="1"/>
  <c r="BH54" i="8" s="1"/>
  <c r="BD18" i="8"/>
  <c r="AJ348" i="8"/>
  <c r="AI340" i="8"/>
  <c r="AJ358" i="8"/>
  <c r="AK364" i="8" s="1"/>
  <c r="AL370" i="8" s="1"/>
  <c r="AM376" i="8" s="1"/>
  <c r="R490" i="8"/>
  <c r="S492" i="8"/>
  <c r="T498" i="8" s="1"/>
  <c r="U504" i="8" s="1"/>
  <c r="V510" i="8" s="1"/>
  <c r="R474" i="8"/>
  <c r="AA450" i="8"/>
  <c r="AB456" i="8" s="1"/>
  <c r="AC462" i="8" s="1"/>
  <c r="AD468" i="8" s="1"/>
  <c r="Z432" i="8"/>
  <c r="AA440" i="8"/>
  <c r="BB85" i="8"/>
  <c r="BC91" i="8" s="1"/>
  <c r="BD97" i="8" s="1"/>
  <c r="BE103" i="8" s="1"/>
  <c r="BB75" i="8"/>
  <c r="BA67" i="8"/>
  <c r="I43" i="7" l="1"/>
  <c r="I47" i="7" s="1"/>
  <c r="J42" i="7" s="1"/>
  <c r="G10" i="8"/>
  <c r="I25" i="7" s="1"/>
  <c r="I9" i="7"/>
  <c r="F11" i="4" s="1"/>
  <c r="E12" i="4"/>
  <c r="E42" i="4" s="1"/>
  <c r="C4" i="2"/>
  <c r="C44" i="4"/>
  <c r="C53" i="4" s="1"/>
  <c r="I10" i="7"/>
  <c r="G3" i="7"/>
  <c r="E88" i="4"/>
  <c r="E91" i="4" s="1"/>
  <c r="E94" i="4" s="1"/>
  <c r="E96" i="4" s="1"/>
  <c r="E97" i="4" s="1"/>
  <c r="H14" i="7"/>
  <c r="E14" i="4"/>
  <c r="BB63" i="8"/>
  <c r="BC81" i="8"/>
  <c r="BD87" i="8" s="1"/>
  <c r="BE93" i="8" s="1"/>
  <c r="BF99" i="8" s="1"/>
  <c r="BB79" i="8"/>
  <c r="BE40" i="8"/>
  <c r="BF46" i="8" s="1"/>
  <c r="BG52" i="8" s="1"/>
  <c r="BH58" i="8" s="1"/>
  <c r="BE30" i="8"/>
  <c r="BD22" i="8"/>
  <c r="AY171" i="8"/>
  <c r="AZ173" i="8"/>
  <c r="BA179" i="8" s="1"/>
  <c r="BB185" i="8" s="1"/>
  <c r="BC191" i="8" s="1"/>
  <c r="AY155" i="8"/>
  <c r="AK354" i="8"/>
  <c r="AL360" i="8" s="1"/>
  <c r="AM366" i="8" s="1"/>
  <c r="AN372" i="8" s="1"/>
  <c r="AJ352" i="8"/>
  <c r="AJ336" i="8"/>
  <c r="H536" i="8"/>
  <c r="I538" i="8"/>
  <c r="J544" i="8" s="1"/>
  <c r="K550" i="8" s="1"/>
  <c r="L556" i="8" s="1"/>
  <c r="H520" i="8"/>
  <c r="H6" i="8" s="1"/>
  <c r="AA444" i="8"/>
  <c r="AB446" i="8"/>
  <c r="AC452" i="8" s="1"/>
  <c r="AD458" i="8" s="1"/>
  <c r="AE464" i="8" s="1"/>
  <c r="AA428" i="8"/>
  <c r="S486" i="8"/>
  <c r="S496" i="8"/>
  <c r="T502" i="8" s="1"/>
  <c r="U508" i="8" s="1"/>
  <c r="V514" i="8" s="1"/>
  <c r="R478" i="8"/>
  <c r="AF394" i="8"/>
  <c r="AF404" i="8"/>
  <c r="AG410" i="8" s="1"/>
  <c r="AH416" i="8" s="1"/>
  <c r="AI422" i="8" s="1"/>
  <c r="AE386" i="8"/>
  <c r="AW217" i="8"/>
  <c r="AX223" i="8" s="1"/>
  <c r="AY229" i="8" s="1"/>
  <c r="AZ235" i="8" s="1"/>
  <c r="AV199" i="8"/>
  <c r="AV215" i="8"/>
  <c r="AO290" i="8"/>
  <c r="AP308" i="8"/>
  <c r="AQ314" i="8" s="1"/>
  <c r="AR320" i="8" s="1"/>
  <c r="AS326" i="8" s="1"/>
  <c r="AO306" i="8"/>
  <c r="AT249" i="8"/>
  <c r="AU267" i="8"/>
  <c r="AV273" i="8" s="1"/>
  <c r="AW279" i="8" s="1"/>
  <c r="AX285" i="8" s="1"/>
  <c r="AU257" i="8"/>
  <c r="BA131" i="8"/>
  <c r="BB137" i="8" s="1"/>
  <c r="BC143" i="8" s="1"/>
  <c r="BD149" i="8" s="1"/>
  <c r="AZ113" i="8"/>
  <c r="BA121" i="8"/>
  <c r="I45" i="7" l="1"/>
  <c r="I46" i="7" s="1"/>
  <c r="F27" i="4" s="1"/>
  <c r="I15" i="7"/>
  <c r="D15" i="4"/>
  <c r="D17" i="4" s="1"/>
  <c r="E118" i="4"/>
  <c r="C64" i="4"/>
  <c r="E101" i="4"/>
  <c r="E100" i="4" s="1"/>
  <c r="E106" i="4"/>
  <c r="E117" i="4" s="1"/>
  <c r="H12" i="8"/>
  <c r="I12" i="8" s="1"/>
  <c r="J21" i="7"/>
  <c r="H3" i="7"/>
  <c r="AV203" i="8"/>
  <c r="AW211" i="8"/>
  <c r="AW221" i="8"/>
  <c r="AX227" i="8" s="1"/>
  <c r="AY233" i="8" s="1"/>
  <c r="AZ239" i="8" s="1"/>
  <c r="I532" i="8"/>
  <c r="I542" i="8"/>
  <c r="J548" i="8" s="1"/>
  <c r="K554" i="8" s="1"/>
  <c r="L560" i="8" s="1"/>
  <c r="H524" i="8"/>
  <c r="AV263" i="8"/>
  <c r="AW269" i="8" s="1"/>
  <c r="AX275" i="8" s="1"/>
  <c r="AY281" i="8" s="1"/>
  <c r="AU261" i="8"/>
  <c r="AU245" i="8"/>
  <c r="AP312" i="8"/>
  <c r="AQ318" i="8" s="1"/>
  <c r="AR324" i="8" s="1"/>
  <c r="AS330" i="8" s="1"/>
  <c r="AP302" i="8"/>
  <c r="AO294" i="8"/>
  <c r="AB450" i="8"/>
  <c r="AC456" i="8" s="1"/>
  <c r="AD462" i="8" s="1"/>
  <c r="AE468" i="8" s="1"/>
  <c r="AB440" i="8"/>
  <c r="AA432" i="8"/>
  <c r="AJ340" i="8"/>
  <c r="AK348" i="8"/>
  <c r="AK358" i="8"/>
  <c r="AL364" i="8" s="1"/>
  <c r="AM370" i="8" s="1"/>
  <c r="AN376" i="8" s="1"/>
  <c r="AZ167" i="8"/>
  <c r="AZ177" i="8"/>
  <c r="BA183" i="8" s="1"/>
  <c r="BB189" i="8" s="1"/>
  <c r="BC195" i="8" s="1"/>
  <c r="AY159" i="8"/>
  <c r="BC75" i="8"/>
  <c r="BC85" i="8"/>
  <c r="BD91" i="8" s="1"/>
  <c r="BE97" i="8" s="1"/>
  <c r="BF103" i="8" s="1"/>
  <c r="BB67" i="8"/>
  <c r="BB127" i="8"/>
  <c r="BC133" i="8" s="1"/>
  <c r="BD139" i="8" s="1"/>
  <c r="BE145" i="8" s="1"/>
  <c r="BA109" i="8"/>
  <c r="BA125" i="8"/>
  <c r="AG400" i="8"/>
  <c r="AH406" i="8" s="1"/>
  <c r="AI412" i="8" s="1"/>
  <c r="AJ418" i="8" s="1"/>
  <c r="AF398" i="8"/>
  <c r="AF382" i="8"/>
  <c r="S474" i="8"/>
  <c r="S490" i="8"/>
  <c r="T492" i="8"/>
  <c r="U498" i="8" s="1"/>
  <c r="V504" i="8" s="1"/>
  <c r="W510" i="8" s="1"/>
  <c r="BF36" i="8"/>
  <c r="BG42" i="8" s="1"/>
  <c r="BH48" i="8" s="1"/>
  <c r="BI54" i="8" s="1"/>
  <c r="BE18" i="8"/>
  <c r="BE34" i="8"/>
  <c r="J12" i="8" l="1"/>
  <c r="J43" i="7"/>
  <c r="J47" i="7" s="1"/>
  <c r="J45" i="7" s="1"/>
  <c r="H10" i="8"/>
  <c r="J25" i="7" s="1"/>
  <c r="J9" i="7"/>
  <c r="F12" i="4"/>
  <c r="F42" i="4" s="1"/>
  <c r="I13" i="7"/>
  <c r="E15" i="4"/>
  <c r="D24" i="4"/>
  <c r="J10" i="7"/>
  <c r="E10" i="7" s="1"/>
  <c r="BC63" i="8"/>
  <c r="BC79" i="8"/>
  <c r="BD81" i="8"/>
  <c r="BE87" i="8" s="1"/>
  <c r="BF93" i="8" s="1"/>
  <c r="BG99" i="8" s="1"/>
  <c r="AL354" i="8"/>
  <c r="AM360" i="8" s="1"/>
  <c r="AN366" i="8" s="1"/>
  <c r="AO372" i="8" s="1"/>
  <c r="AK336" i="8"/>
  <c r="AK352" i="8"/>
  <c r="BF40" i="8"/>
  <c r="BG46" i="8" s="1"/>
  <c r="BH52" i="8" s="1"/>
  <c r="BI58" i="8" s="1"/>
  <c r="BF30" i="8"/>
  <c r="BE22" i="8"/>
  <c r="AG404" i="8"/>
  <c r="AH410" i="8" s="1"/>
  <c r="AI416" i="8" s="1"/>
  <c r="AJ422" i="8" s="1"/>
  <c r="AG394" i="8"/>
  <c r="AF386" i="8"/>
  <c r="S478" i="8"/>
  <c r="T496" i="8"/>
  <c r="U502" i="8" s="1"/>
  <c r="V508" i="8" s="1"/>
  <c r="W514" i="8" s="1"/>
  <c r="T486" i="8"/>
  <c r="BA173" i="8"/>
  <c r="BB179" i="8" s="1"/>
  <c r="BC185" i="8" s="1"/>
  <c r="BD191" i="8" s="1"/>
  <c r="AZ171" i="8"/>
  <c r="AZ155" i="8"/>
  <c r="AV267" i="8"/>
  <c r="AW273" i="8" s="1"/>
  <c r="AX279" i="8" s="1"/>
  <c r="AY285" i="8" s="1"/>
  <c r="AV257" i="8"/>
  <c r="AU249" i="8"/>
  <c r="I536" i="8"/>
  <c r="I520" i="8"/>
  <c r="J538" i="8"/>
  <c r="K544" i="8" s="1"/>
  <c r="L550" i="8" s="1"/>
  <c r="M556" i="8" s="1"/>
  <c r="AW199" i="8"/>
  <c r="AW215" i="8"/>
  <c r="AX217" i="8"/>
  <c r="AY223" i="8" s="1"/>
  <c r="AZ229" i="8" s="1"/>
  <c r="BA235" i="8" s="1"/>
  <c r="BB121" i="8"/>
  <c r="BA113" i="8"/>
  <c r="BB131" i="8"/>
  <c r="BC137" i="8" s="1"/>
  <c r="BD143" i="8" s="1"/>
  <c r="BE149" i="8" s="1"/>
  <c r="AB444" i="8"/>
  <c r="AC446" i="8"/>
  <c r="AD452" i="8" s="1"/>
  <c r="AE458" i="8" s="1"/>
  <c r="AF464" i="8" s="1"/>
  <c r="AB428" i="8"/>
  <c r="AQ308" i="8"/>
  <c r="AR314" i="8" s="1"/>
  <c r="AS320" i="8" s="1"/>
  <c r="AT326" i="8" s="1"/>
  <c r="AP306" i="8"/>
  <c r="AP290" i="8"/>
  <c r="G11" i="4" l="1"/>
  <c r="J15" i="7"/>
  <c r="J13" i="7" s="1"/>
  <c r="K42" i="7"/>
  <c r="J46" i="7"/>
  <c r="G27" i="4" s="1"/>
  <c r="E17" i="4"/>
  <c r="E19" i="4" s="1"/>
  <c r="I6" i="8"/>
  <c r="K21" i="7" s="1"/>
  <c r="D46" i="4"/>
  <c r="F99" i="4" s="1"/>
  <c r="C46" i="4"/>
  <c r="F46" i="4"/>
  <c r="H99" i="4" s="1"/>
  <c r="E46" i="4"/>
  <c r="G99" i="4" s="1"/>
  <c r="G46" i="4"/>
  <c r="I99" i="4" s="1"/>
  <c r="I14" i="7"/>
  <c r="E24" i="4"/>
  <c r="F14" i="4"/>
  <c r="D20" i="4"/>
  <c r="D35" i="4"/>
  <c r="D38" i="4" s="1"/>
  <c r="D41" i="4" s="1"/>
  <c r="D19" i="4"/>
  <c r="D25" i="4"/>
  <c r="D3" i="4" s="1"/>
  <c r="AZ159" i="8"/>
  <c r="BA177" i="8"/>
  <c r="BB183" i="8" s="1"/>
  <c r="BC189" i="8" s="1"/>
  <c r="BD195" i="8" s="1"/>
  <c r="BA167" i="8"/>
  <c r="AL348" i="8"/>
  <c r="AL358" i="8"/>
  <c r="AM364" i="8" s="1"/>
  <c r="AN370" i="8" s="1"/>
  <c r="AO376" i="8" s="1"/>
  <c r="AK340" i="8"/>
  <c r="AP294" i="8"/>
  <c r="AQ302" i="8"/>
  <c r="AQ312" i="8"/>
  <c r="AR318" i="8" s="1"/>
  <c r="AS324" i="8" s="1"/>
  <c r="AT330" i="8" s="1"/>
  <c r="AB432" i="8"/>
  <c r="AC440" i="8"/>
  <c r="AC450" i="8"/>
  <c r="AD456" i="8" s="1"/>
  <c r="AE462" i="8" s="1"/>
  <c r="AF468" i="8" s="1"/>
  <c r="BG36" i="8"/>
  <c r="BH42" i="8" s="1"/>
  <c r="BI48" i="8" s="1"/>
  <c r="BF18" i="8"/>
  <c r="BF34" i="8"/>
  <c r="BD75" i="8"/>
  <c r="BD85" i="8"/>
  <c r="BE91" i="8" s="1"/>
  <c r="BF97" i="8" s="1"/>
  <c r="BG103" i="8" s="1"/>
  <c r="BC67" i="8"/>
  <c r="AX211" i="8"/>
  <c r="AX221" i="8"/>
  <c r="AY227" i="8" s="1"/>
  <c r="AZ233" i="8" s="1"/>
  <c r="BA239" i="8" s="1"/>
  <c r="AW203" i="8"/>
  <c r="J542" i="8"/>
  <c r="K548" i="8" s="1"/>
  <c r="L554" i="8" s="1"/>
  <c r="M560" i="8" s="1"/>
  <c r="I524" i="8"/>
  <c r="J532" i="8"/>
  <c r="AG382" i="8"/>
  <c r="AG398" i="8"/>
  <c r="AH400" i="8"/>
  <c r="AI406" i="8" s="1"/>
  <c r="AJ412" i="8" s="1"/>
  <c r="AK418" i="8" s="1"/>
  <c r="BC127" i="8"/>
  <c r="BD133" i="8" s="1"/>
  <c r="BE139" i="8" s="1"/>
  <c r="BF145" i="8" s="1"/>
  <c r="BB125" i="8"/>
  <c r="BB109" i="8"/>
  <c r="AW263" i="8"/>
  <c r="AX269" i="8" s="1"/>
  <c r="AY275" i="8" s="1"/>
  <c r="AZ281" i="8" s="1"/>
  <c r="AV261" i="8"/>
  <c r="AV245" i="8"/>
  <c r="T490" i="8"/>
  <c r="T474" i="8"/>
  <c r="U492" i="8"/>
  <c r="V498" i="8" s="1"/>
  <c r="W504" i="8" s="1"/>
  <c r="X510" i="8" s="1"/>
  <c r="K47" i="7" l="1"/>
  <c r="L42" i="7" s="1"/>
  <c r="E99" i="4"/>
  <c r="C50" i="4"/>
  <c r="I10" i="8"/>
  <c r="K25" i="7" s="1"/>
  <c r="I3" i="7"/>
  <c r="D4" i="4"/>
  <c r="E35" i="4"/>
  <c r="E38" i="4" s="1"/>
  <c r="E41" i="4" s="1"/>
  <c r="E25" i="4"/>
  <c r="E3" i="4" s="1"/>
  <c r="E20" i="4"/>
  <c r="F82" i="4"/>
  <c r="F88" i="4" s="1"/>
  <c r="F91" i="4" s="1"/>
  <c r="F94" i="4" s="1"/>
  <c r="D28" i="4"/>
  <c r="D29" i="4" s="1"/>
  <c r="D3" i="2"/>
  <c r="D280" i="2"/>
  <c r="D281" i="2" s="1"/>
  <c r="J14" i="7"/>
  <c r="J3" i="7" s="1"/>
  <c r="G14" i="4"/>
  <c r="K9" i="7"/>
  <c r="G12" i="4"/>
  <c r="G42" i="4" s="1"/>
  <c r="AW267" i="8"/>
  <c r="AX273" i="8" s="1"/>
  <c r="AY279" i="8" s="1"/>
  <c r="AZ285" i="8" s="1"/>
  <c r="AW257" i="8"/>
  <c r="AV249" i="8"/>
  <c r="BC121" i="8"/>
  <c r="BC131" i="8"/>
  <c r="BD137" i="8" s="1"/>
  <c r="BE143" i="8" s="1"/>
  <c r="BF149" i="8" s="1"/>
  <c r="BB113" i="8"/>
  <c r="U486" i="8"/>
  <c r="T478" i="8"/>
  <c r="U496" i="8"/>
  <c r="V502" i="8" s="1"/>
  <c r="W508" i="8" s="1"/>
  <c r="X514" i="8" s="1"/>
  <c r="J520" i="8"/>
  <c r="K538" i="8"/>
  <c r="L544" i="8" s="1"/>
  <c r="M550" i="8" s="1"/>
  <c r="N556" i="8" s="1"/>
  <c r="J536" i="8"/>
  <c r="BG30" i="8"/>
  <c r="BF22" i="8"/>
  <c r="BG40" i="8"/>
  <c r="BH46" i="8" s="1"/>
  <c r="BI52" i="8" s="1"/>
  <c r="AQ306" i="8"/>
  <c r="AR308" i="8"/>
  <c r="AS314" i="8" s="1"/>
  <c r="AT320" i="8" s="1"/>
  <c r="AU326" i="8" s="1"/>
  <c r="AQ290" i="8"/>
  <c r="AM354" i="8"/>
  <c r="AN360" i="8" s="1"/>
  <c r="AO366" i="8" s="1"/>
  <c r="AP372" i="8" s="1"/>
  <c r="AL336" i="8"/>
  <c r="AL352" i="8"/>
  <c r="AH404" i="8"/>
  <c r="AI410" i="8" s="1"/>
  <c r="AJ416" i="8" s="1"/>
  <c r="AK422" i="8" s="1"/>
  <c r="AG386" i="8"/>
  <c r="AH394" i="8"/>
  <c r="AX215" i="8"/>
  <c r="AY217" i="8"/>
  <c r="AZ223" i="8" s="1"/>
  <c r="BA229" i="8" s="1"/>
  <c r="BB235" i="8" s="1"/>
  <c r="AX199" i="8"/>
  <c r="AC428" i="8"/>
  <c r="AD446" i="8"/>
  <c r="AE452" i="8" s="1"/>
  <c r="AF458" i="8" s="1"/>
  <c r="AG464" i="8" s="1"/>
  <c r="AC444" i="8"/>
  <c r="BD63" i="8"/>
  <c r="BD79" i="8"/>
  <c r="BE81" i="8"/>
  <c r="BF87" i="8" s="1"/>
  <c r="BG93" i="8" s="1"/>
  <c r="BH99" i="8" s="1"/>
  <c r="BA155" i="8"/>
  <c r="BB173" i="8"/>
  <c r="BC179" i="8" s="1"/>
  <c r="BD185" i="8" s="1"/>
  <c r="BE191" i="8" s="1"/>
  <c r="BA171" i="8"/>
  <c r="K45" i="7" l="1"/>
  <c r="K46" i="7" s="1"/>
  <c r="C17" i="7"/>
  <c r="L11" i="7" s="1"/>
  <c r="L47" i="7"/>
  <c r="M42" i="7" s="1"/>
  <c r="J6" i="8"/>
  <c r="L21" i="7" s="1"/>
  <c r="F15" i="4"/>
  <c r="E103" i="4"/>
  <c r="E102" i="4"/>
  <c r="E110" i="4" s="1"/>
  <c r="G82" i="4"/>
  <c r="G88" i="4" s="1"/>
  <c r="G91" i="4" s="1"/>
  <c r="G94" i="4" s="1"/>
  <c r="E4" i="4"/>
  <c r="E3" i="2"/>
  <c r="D4" i="2"/>
  <c r="E28" i="4"/>
  <c r="E29" i="4" s="1"/>
  <c r="E280" i="2"/>
  <c r="E281" i="2" s="1"/>
  <c r="AR312" i="8"/>
  <c r="AS318" i="8" s="1"/>
  <c r="AT324" i="8" s="1"/>
  <c r="AU330" i="8" s="1"/>
  <c r="AR302" i="8"/>
  <c r="AQ294" i="8"/>
  <c r="AX263" i="8"/>
  <c r="AY269" i="8" s="1"/>
  <c r="AZ275" i="8" s="1"/>
  <c r="BA281" i="8" s="1"/>
  <c r="AW245" i="8"/>
  <c r="AW261" i="8"/>
  <c r="BD67" i="8"/>
  <c r="BE85" i="8"/>
  <c r="BF91" i="8" s="1"/>
  <c r="BG97" i="8" s="1"/>
  <c r="BH103" i="8" s="1"/>
  <c r="BE75" i="8"/>
  <c r="K532" i="8"/>
  <c r="K542" i="8"/>
  <c r="L548" i="8" s="1"/>
  <c r="M554" i="8" s="1"/>
  <c r="N560" i="8" s="1"/>
  <c r="J524" i="8"/>
  <c r="AD450" i="8"/>
  <c r="AE456" i="8" s="1"/>
  <c r="AF462" i="8" s="1"/>
  <c r="AG468" i="8" s="1"/>
  <c r="AC432" i="8"/>
  <c r="AD440" i="8"/>
  <c r="AY211" i="8"/>
  <c r="AY221" i="8"/>
  <c r="AZ227" i="8" s="1"/>
  <c r="BA233" i="8" s="1"/>
  <c r="BB239" i="8" s="1"/>
  <c r="AX203" i="8"/>
  <c r="U490" i="8"/>
  <c r="V492" i="8"/>
  <c r="W498" i="8" s="1"/>
  <c r="X504" i="8" s="1"/>
  <c r="Y510" i="8" s="1"/>
  <c r="U474" i="8"/>
  <c r="BD127" i="8"/>
  <c r="BE133" i="8" s="1"/>
  <c r="BF139" i="8" s="1"/>
  <c r="BG145" i="8" s="1"/>
  <c r="BC109" i="8"/>
  <c r="BC125" i="8"/>
  <c r="BB177" i="8"/>
  <c r="BC183" i="8" s="1"/>
  <c r="BD189" i="8" s="1"/>
  <c r="BE195" i="8" s="1"/>
  <c r="BA159" i="8"/>
  <c r="BB167" i="8"/>
  <c r="AI400" i="8"/>
  <c r="AJ406" i="8" s="1"/>
  <c r="AK412" i="8" s="1"/>
  <c r="AL418" i="8" s="1"/>
  <c r="AH382" i="8"/>
  <c r="AH398" i="8"/>
  <c r="AM348" i="8"/>
  <c r="AM358" i="8"/>
  <c r="AN364" i="8" s="1"/>
  <c r="AO370" i="8" s="1"/>
  <c r="AP376" i="8" s="1"/>
  <c r="AL340" i="8"/>
  <c r="BG18" i="8"/>
  <c r="BG34" i="8"/>
  <c r="BH36" i="8"/>
  <c r="BI42" i="8" s="1"/>
  <c r="L45" i="7" l="1"/>
  <c r="AY11" i="7"/>
  <c r="BR11" i="7"/>
  <c r="AM11" i="7"/>
  <c r="BJ11" i="7"/>
  <c r="BS11" i="7"/>
  <c r="AE11" i="7"/>
  <c r="AX11" i="7"/>
  <c r="BK11" i="7"/>
  <c r="S11" i="7"/>
  <c r="BM11" i="7"/>
  <c r="AH11" i="7"/>
  <c r="AG11" i="7"/>
  <c r="AW11" i="7"/>
  <c r="R11" i="7"/>
  <c r="BP11" i="7"/>
  <c r="Q11" i="7"/>
  <c r="AZ11" i="7"/>
  <c r="BO11" i="7"/>
  <c r="AU11" i="7"/>
  <c r="W11" i="7"/>
  <c r="BN11" i="7"/>
  <c r="AL11" i="7"/>
  <c r="BQ11" i="7"/>
  <c r="AK11" i="7"/>
  <c r="BT11" i="7"/>
  <c r="AN11" i="7"/>
  <c r="AJ11" i="7"/>
  <c r="BC11" i="7"/>
  <c r="AI11" i="7"/>
  <c r="O11" i="7"/>
  <c r="BB11" i="7"/>
  <c r="V11" i="7"/>
  <c r="BA11" i="7"/>
  <c r="U11" i="7"/>
  <c r="BD11" i="7"/>
  <c r="X11" i="7"/>
  <c r="AT11" i="7"/>
  <c r="AD11" i="7"/>
  <c r="N11" i="7"/>
  <c r="BI11" i="7"/>
  <c r="AS11" i="7"/>
  <c r="AC11" i="7"/>
  <c r="M11" i="7"/>
  <c r="BL11" i="7"/>
  <c r="AV11" i="7"/>
  <c r="AF11" i="7"/>
  <c r="BW11" i="7"/>
  <c r="BG11" i="7"/>
  <c r="AQ11" i="7"/>
  <c r="AA11" i="7"/>
  <c r="BV11" i="7"/>
  <c r="BF11" i="7"/>
  <c r="AP11" i="7"/>
  <c r="Z11" i="7"/>
  <c r="BU11" i="7"/>
  <c r="BE11" i="7"/>
  <c r="AO11" i="7"/>
  <c r="Y11" i="7"/>
  <c r="K11" i="7"/>
  <c r="BH11" i="7"/>
  <c r="AR11" i="7"/>
  <c r="AB11" i="7"/>
  <c r="T11" i="7"/>
  <c r="P11" i="7"/>
  <c r="L46" i="7"/>
  <c r="M47" i="7"/>
  <c r="N42" i="7" s="1"/>
  <c r="F17" i="4"/>
  <c r="F19" i="4" s="1"/>
  <c r="E4" i="2"/>
  <c r="F24" i="4"/>
  <c r="E111" i="4"/>
  <c r="E112" i="4" s="1"/>
  <c r="J10" i="8"/>
  <c r="L25" i="7" s="1"/>
  <c r="G15" i="4"/>
  <c r="BH40" i="8"/>
  <c r="BI46" i="8" s="1"/>
  <c r="BH30" i="8"/>
  <c r="BG22" i="8"/>
  <c r="AN354" i="8"/>
  <c r="AO360" i="8" s="1"/>
  <c r="AP366" i="8" s="1"/>
  <c r="AQ372" i="8" s="1"/>
  <c r="AM352" i="8"/>
  <c r="AM336" i="8"/>
  <c r="AE446" i="8"/>
  <c r="AF452" i="8" s="1"/>
  <c r="AG458" i="8" s="1"/>
  <c r="AH464" i="8" s="1"/>
  <c r="AD444" i="8"/>
  <c r="AD428" i="8"/>
  <c r="AH386" i="8"/>
  <c r="AI394" i="8"/>
  <c r="AI404" i="8"/>
  <c r="AJ410" i="8" s="1"/>
  <c r="AK416" i="8" s="1"/>
  <c r="AL422" i="8" s="1"/>
  <c r="BE63" i="8"/>
  <c r="BE79" i="8"/>
  <c r="BF81" i="8"/>
  <c r="BG87" i="8" s="1"/>
  <c r="BH93" i="8" s="1"/>
  <c r="BI99" i="8" s="1"/>
  <c r="AX267" i="8"/>
  <c r="AY273" i="8" s="1"/>
  <c r="AZ279" i="8" s="1"/>
  <c r="BA285" i="8" s="1"/>
  <c r="AX257" i="8"/>
  <c r="AW249" i="8"/>
  <c r="BC113" i="8"/>
  <c r="BD121" i="8"/>
  <c r="BD131" i="8"/>
  <c r="BE137" i="8" s="1"/>
  <c r="BF143" i="8" s="1"/>
  <c r="BG149" i="8" s="1"/>
  <c r="V486" i="8"/>
  <c r="V496" i="8"/>
  <c r="W502" i="8" s="1"/>
  <c r="X508" i="8" s="1"/>
  <c r="Y514" i="8" s="1"/>
  <c r="U478" i="8"/>
  <c r="AR306" i="8"/>
  <c r="AS308" i="8"/>
  <c r="AT314" i="8" s="1"/>
  <c r="AU320" i="8" s="1"/>
  <c r="AV326" i="8" s="1"/>
  <c r="AR290" i="8"/>
  <c r="BB171" i="8"/>
  <c r="BC173" i="8"/>
  <c r="BD179" i="8" s="1"/>
  <c r="BE185" i="8" s="1"/>
  <c r="BF191" i="8" s="1"/>
  <c r="BB155" i="8"/>
  <c r="AZ217" i="8"/>
  <c r="BA223" i="8" s="1"/>
  <c r="BB229" i="8" s="1"/>
  <c r="BC235" i="8" s="1"/>
  <c r="AY215" i="8"/>
  <c r="AY199" i="8"/>
  <c r="K536" i="8"/>
  <c r="K520" i="8"/>
  <c r="L538" i="8"/>
  <c r="M544" i="8" s="1"/>
  <c r="N550" i="8" s="1"/>
  <c r="O556" i="8" s="1"/>
  <c r="M45" i="7" l="1"/>
  <c r="K15" i="7"/>
  <c r="L9" i="7" s="1"/>
  <c r="L15" i="7" s="1"/>
  <c r="M9" i="7" s="1"/>
  <c r="M15" i="7" s="1"/>
  <c r="N9" i="7" s="1"/>
  <c r="F20" i="4"/>
  <c r="F25" i="4"/>
  <c r="F3" i="4" s="1"/>
  <c r="H82" i="4" s="1"/>
  <c r="H88" i="4" s="1"/>
  <c r="H91" i="4" s="1"/>
  <c r="H94" i="4" s="1"/>
  <c r="F35" i="4"/>
  <c r="F38" i="4" s="1"/>
  <c r="F41" i="4" s="1"/>
  <c r="M46" i="7"/>
  <c r="N47" i="7"/>
  <c r="O42" i="7" s="1"/>
  <c r="G17" i="4"/>
  <c r="G25" i="4" s="1"/>
  <c r="E115" i="4"/>
  <c r="F109" i="4"/>
  <c r="F95" i="4" s="1"/>
  <c r="E116" i="4"/>
  <c r="K6" i="8"/>
  <c r="M21" i="7" s="1"/>
  <c r="E119" i="4"/>
  <c r="G24" i="4"/>
  <c r="BC177" i="8"/>
  <c r="BD183" i="8" s="1"/>
  <c r="BE189" i="8" s="1"/>
  <c r="BF195" i="8" s="1"/>
  <c r="BC167" i="8"/>
  <c r="BB159" i="8"/>
  <c r="V490" i="8"/>
  <c r="W492" i="8"/>
  <c r="X498" i="8" s="1"/>
  <c r="Y504" i="8" s="1"/>
  <c r="Z510" i="8" s="1"/>
  <c r="V474" i="8"/>
  <c r="AE450" i="8"/>
  <c r="AF456" i="8" s="1"/>
  <c r="AG462" i="8" s="1"/>
  <c r="AH468" i="8" s="1"/>
  <c r="AD432" i="8"/>
  <c r="AE440" i="8"/>
  <c r="L532" i="8"/>
  <c r="L542" i="8"/>
  <c r="M548" i="8" s="1"/>
  <c r="N554" i="8" s="1"/>
  <c r="O560" i="8" s="1"/>
  <c r="K524" i="8"/>
  <c r="BF85" i="8"/>
  <c r="BG91" i="8" s="1"/>
  <c r="BH97" i="8" s="1"/>
  <c r="BI103" i="8" s="1"/>
  <c r="BE67" i="8"/>
  <c r="BF75" i="8"/>
  <c r="AJ400" i="8"/>
  <c r="AK406" i="8" s="1"/>
  <c r="AL412" i="8" s="1"/>
  <c r="AM418" i="8" s="1"/>
  <c r="AI398" i="8"/>
  <c r="AI382" i="8"/>
  <c r="AX261" i="8"/>
  <c r="AY263" i="8"/>
  <c r="AZ269" i="8" s="1"/>
  <c r="BA275" i="8" s="1"/>
  <c r="BB281" i="8" s="1"/>
  <c r="AX245" i="8"/>
  <c r="BH18" i="8"/>
  <c r="BI36" i="8"/>
  <c r="BH34" i="8"/>
  <c r="AZ211" i="8"/>
  <c r="AY203" i="8"/>
  <c r="AZ221" i="8"/>
  <c r="BA227" i="8" s="1"/>
  <c r="BB233" i="8" s="1"/>
  <c r="BC239" i="8" s="1"/>
  <c r="AS312" i="8"/>
  <c r="AT318" i="8" s="1"/>
  <c r="AU324" i="8" s="1"/>
  <c r="AV330" i="8" s="1"/>
  <c r="AR294" i="8"/>
  <c r="AS302" i="8"/>
  <c r="BD109" i="8"/>
  <c r="BD125" i="8"/>
  <c r="BE127" i="8"/>
  <c r="BF133" i="8" s="1"/>
  <c r="BG139" i="8" s="1"/>
  <c r="BH145" i="8" s="1"/>
  <c r="AN348" i="8"/>
  <c r="AM340" i="8"/>
  <c r="AN358" i="8"/>
  <c r="AO364" i="8" s="1"/>
  <c r="AP370" i="8" s="1"/>
  <c r="AQ376" i="8" s="1"/>
  <c r="N45" i="7" l="1"/>
  <c r="N46" i="7" s="1"/>
  <c r="L13" i="7"/>
  <c r="L14" i="7" s="1"/>
  <c r="K13" i="7"/>
  <c r="F28" i="4"/>
  <c r="F29" i="4" s="1"/>
  <c r="F3" i="2"/>
  <c r="F280" i="2"/>
  <c r="F281" i="2" s="1"/>
  <c r="F4" i="4"/>
  <c r="G35" i="4"/>
  <c r="G38" i="4" s="1"/>
  <c r="G41" i="4" s="1"/>
  <c r="O47" i="7"/>
  <c r="P42" i="7" s="1"/>
  <c r="F118" i="4"/>
  <c r="F96" i="4"/>
  <c r="F101" i="4" s="1"/>
  <c r="F100" i="4" s="1"/>
  <c r="K10" i="8"/>
  <c r="M25" i="7" s="1"/>
  <c r="G20" i="4"/>
  <c r="G19" i="4"/>
  <c r="G3" i="4"/>
  <c r="G28" i="4" s="1"/>
  <c r="G29" i="4" s="1"/>
  <c r="M13" i="7"/>
  <c r="N15" i="7"/>
  <c r="O9" i="7" s="1"/>
  <c r="BA217" i="8"/>
  <c r="BB223" i="8" s="1"/>
  <c r="BC229" i="8" s="1"/>
  <c r="BD235" i="8" s="1"/>
  <c r="AZ215" i="8"/>
  <c r="AZ199" i="8"/>
  <c r="AY267" i="8"/>
  <c r="AZ273" i="8" s="1"/>
  <c r="BA279" i="8" s="1"/>
  <c r="BB285" i="8" s="1"/>
  <c r="AY257" i="8"/>
  <c r="AX249" i="8"/>
  <c r="AJ394" i="8"/>
  <c r="AJ404" i="8"/>
  <c r="AK410" i="8" s="1"/>
  <c r="AL416" i="8" s="1"/>
  <c r="AM422" i="8" s="1"/>
  <c r="AI386" i="8"/>
  <c r="L536" i="8"/>
  <c r="L520" i="8"/>
  <c r="M538" i="8"/>
  <c r="N544" i="8" s="1"/>
  <c r="O550" i="8" s="1"/>
  <c r="P556" i="8" s="1"/>
  <c r="AN352" i="8"/>
  <c r="AN336" i="8"/>
  <c r="AO354" i="8"/>
  <c r="AP360" i="8" s="1"/>
  <c r="AQ366" i="8" s="1"/>
  <c r="AR372" i="8" s="1"/>
  <c r="BE131" i="8"/>
  <c r="BF137" i="8" s="1"/>
  <c r="BG143" i="8" s="1"/>
  <c r="BH149" i="8" s="1"/>
  <c r="BD113" i="8"/>
  <c r="BE121" i="8"/>
  <c r="BI40" i="8"/>
  <c r="BI30" i="8"/>
  <c r="BH22" i="8"/>
  <c r="BF79" i="8"/>
  <c r="BF63" i="8"/>
  <c r="BG81" i="8"/>
  <c r="BH87" i="8" s="1"/>
  <c r="BI93" i="8" s="1"/>
  <c r="W496" i="8"/>
  <c r="X502" i="8" s="1"/>
  <c r="Y508" i="8" s="1"/>
  <c r="Z514" i="8" s="1"/>
  <c r="V478" i="8"/>
  <c r="W486" i="8"/>
  <c r="AT308" i="8"/>
  <c r="AU314" i="8" s="1"/>
  <c r="AV320" i="8" s="1"/>
  <c r="AW326" i="8" s="1"/>
  <c r="AS306" i="8"/>
  <c r="AS290" i="8"/>
  <c r="AE444" i="8"/>
  <c r="AF446" i="8"/>
  <c r="AG452" i="8" s="1"/>
  <c r="AH458" i="8" s="1"/>
  <c r="AI464" i="8" s="1"/>
  <c r="AE428" i="8"/>
  <c r="BC171" i="8"/>
  <c r="BD173" i="8"/>
  <c r="BE179" i="8" s="1"/>
  <c r="BF185" i="8" s="1"/>
  <c r="BG191" i="8" s="1"/>
  <c r="BC155" i="8"/>
  <c r="O45" i="7" l="1"/>
  <c r="O46" i="7" s="1"/>
  <c r="K14" i="7"/>
  <c r="F4" i="2"/>
  <c r="P47" i="7"/>
  <c r="Q42" i="7" s="1"/>
  <c r="F97" i="4"/>
  <c r="F102" i="4" s="1"/>
  <c r="F110" i="4" s="1"/>
  <c r="F111" i="4" s="1"/>
  <c r="F112" i="4" s="1"/>
  <c r="L6" i="8"/>
  <c r="N21" i="7" s="1"/>
  <c r="G4" i="4"/>
  <c r="H3" i="4"/>
  <c r="G3" i="2"/>
  <c r="G280" i="2"/>
  <c r="I82" i="4"/>
  <c r="I88" i="4" s="1"/>
  <c r="I91" i="4" s="1"/>
  <c r="I94" i="4" s="1"/>
  <c r="M14" i="7"/>
  <c r="N13" i="7"/>
  <c r="O15" i="7"/>
  <c r="P9" i="7" s="1"/>
  <c r="BD177" i="8"/>
  <c r="BE183" i="8" s="1"/>
  <c r="BF189" i="8" s="1"/>
  <c r="BG195" i="8" s="1"/>
  <c r="BC159" i="8"/>
  <c r="BD167" i="8"/>
  <c r="AF440" i="8"/>
  <c r="AE432" i="8"/>
  <c r="AF450" i="8"/>
  <c r="AG456" i="8" s="1"/>
  <c r="AH462" i="8" s="1"/>
  <c r="AI468" i="8" s="1"/>
  <c r="AT312" i="8"/>
  <c r="AU318" i="8" s="1"/>
  <c r="AV324" i="8" s="1"/>
  <c r="AW330" i="8" s="1"/>
  <c r="AT302" i="8"/>
  <c r="AS294" i="8"/>
  <c r="AO348" i="8"/>
  <c r="AO358" i="8"/>
  <c r="AP364" i="8" s="1"/>
  <c r="AQ370" i="8" s="1"/>
  <c r="AR376" i="8" s="1"/>
  <c r="AN340" i="8"/>
  <c r="M542" i="8"/>
  <c r="N548" i="8" s="1"/>
  <c r="O554" i="8" s="1"/>
  <c r="P560" i="8" s="1"/>
  <c r="L524" i="8"/>
  <c r="M532" i="8"/>
  <c r="AK400" i="8"/>
  <c r="AL406" i="8" s="1"/>
  <c r="AM412" i="8" s="1"/>
  <c r="AN418" i="8" s="1"/>
  <c r="AJ398" i="8"/>
  <c r="AJ382" i="8"/>
  <c r="BA221" i="8"/>
  <c r="BB227" i="8" s="1"/>
  <c r="BC233" i="8" s="1"/>
  <c r="BD239" i="8" s="1"/>
  <c r="AZ203" i="8"/>
  <c r="BA211" i="8"/>
  <c r="X492" i="8"/>
  <c r="Y498" i="8" s="1"/>
  <c r="Z504" i="8" s="1"/>
  <c r="AA510" i="8" s="1"/>
  <c r="W490" i="8"/>
  <c r="W474" i="8"/>
  <c r="BI34" i="8"/>
  <c r="BI22" i="8" s="1"/>
  <c r="BI18" i="8"/>
  <c r="AZ263" i="8"/>
  <c r="BA269" i="8" s="1"/>
  <c r="BB275" i="8" s="1"/>
  <c r="BC281" i="8" s="1"/>
  <c r="AY245" i="8"/>
  <c r="AY261" i="8"/>
  <c r="BF67" i="8"/>
  <c r="BG85" i="8"/>
  <c r="BH91" i="8" s="1"/>
  <c r="BI97" i="8" s="1"/>
  <c r="BG75" i="8"/>
  <c r="BF127" i="8"/>
  <c r="BG133" i="8" s="1"/>
  <c r="BH139" i="8" s="1"/>
  <c r="BI145" i="8" s="1"/>
  <c r="BE125" i="8"/>
  <c r="BE109" i="8"/>
  <c r="P45" i="7" l="1"/>
  <c r="J282" i="2"/>
  <c r="C283" i="2" s="1"/>
  <c r="P46" i="7"/>
  <c r="Q47" i="7"/>
  <c r="R42" i="7" s="1"/>
  <c r="F103" i="4"/>
  <c r="F119" i="4" s="1"/>
  <c r="F106" i="4"/>
  <c r="F117" i="4" s="1"/>
  <c r="F116" i="4"/>
  <c r="G109" i="4"/>
  <c r="G95" i="4" s="1"/>
  <c r="L10" i="8"/>
  <c r="N25" i="7" s="1"/>
  <c r="G4" i="2"/>
  <c r="H3" i="2"/>
  <c r="N14" i="7"/>
  <c r="O13" i="7"/>
  <c r="P15" i="7"/>
  <c r="Q9" i="7" s="1"/>
  <c r="M520" i="8"/>
  <c r="N538" i="8"/>
  <c r="O544" i="8" s="1"/>
  <c r="P550" i="8" s="1"/>
  <c r="Q556" i="8" s="1"/>
  <c r="M536" i="8"/>
  <c r="AT306" i="8"/>
  <c r="AT290" i="8"/>
  <c r="AU308" i="8"/>
  <c r="AV314" i="8" s="1"/>
  <c r="AW320" i="8" s="1"/>
  <c r="AX326" i="8" s="1"/>
  <c r="AF428" i="8"/>
  <c r="AF444" i="8"/>
  <c r="AG446" i="8"/>
  <c r="AH452" i="8" s="1"/>
  <c r="AI458" i="8" s="1"/>
  <c r="AJ464" i="8" s="1"/>
  <c r="AZ267" i="8"/>
  <c r="BA273" i="8" s="1"/>
  <c r="BB279" i="8" s="1"/>
  <c r="BC285" i="8" s="1"/>
  <c r="AZ257" i="8"/>
  <c r="AY249" i="8"/>
  <c r="X496" i="8"/>
  <c r="Y502" i="8" s="1"/>
  <c r="Z508" i="8" s="1"/>
  <c r="AA514" i="8" s="1"/>
  <c r="X486" i="8"/>
  <c r="W478" i="8"/>
  <c r="BB217" i="8"/>
  <c r="BC223" i="8" s="1"/>
  <c r="BD229" i="8" s="1"/>
  <c r="BE235" i="8" s="1"/>
  <c r="BA215" i="8"/>
  <c r="BA199" i="8"/>
  <c r="AO336" i="8"/>
  <c r="AP354" i="8"/>
  <c r="AQ360" i="8" s="1"/>
  <c r="AR366" i="8" s="1"/>
  <c r="AS372" i="8" s="1"/>
  <c r="AO352" i="8"/>
  <c r="BD171" i="8"/>
  <c r="BD155" i="8"/>
  <c r="BE173" i="8"/>
  <c r="BF179" i="8" s="1"/>
  <c r="BG185" i="8" s="1"/>
  <c r="BH191" i="8" s="1"/>
  <c r="BG63" i="8"/>
  <c r="BG79" i="8"/>
  <c r="BH81" i="8"/>
  <c r="BI87" i="8" s="1"/>
  <c r="AK404" i="8"/>
  <c r="AL410" i="8" s="1"/>
  <c r="AM416" i="8" s="1"/>
  <c r="AN422" i="8" s="1"/>
  <c r="AK394" i="8"/>
  <c r="AJ386" i="8"/>
  <c r="BE113" i="8"/>
  <c r="BF131" i="8"/>
  <c r="BG137" i="8" s="1"/>
  <c r="BH143" i="8" s="1"/>
  <c r="BI149" i="8" s="1"/>
  <c r="BF121" i="8"/>
  <c r="Q45" i="7" l="1"/>
  <c r="Q46" i="7" s="1"/>
  <c r="C286" i="2"/>
  <c r="D286" i="2" s="1"/>
  <c r="E286" i="2" s="1"/>
  <c r="F286" i="2" s="1"/>
  <c r="G286" i="2" s="1"/>
  <c r="D283" i="2"/>
  <c r="E283" i="2" s="1"/>
  <c r="C284" i="2"/>
  <c r="C288" i="2" s="1"/>
  <c r="C290" i="2" s="1"/>
  <c r="R47" i="7"/>
  <c r="S42" i="7" s="1"/>
  <c r="F115" i="4"/>
  <c r="G96" i="4"/>
  <c r="G101" i="4" s="1"/>
  <c r="G100" i="4" s="1"/>
  <c r="G118" i="4"/>
  <c r="M6" i="8"/>
  <c r="O21" i="7" s="1"/>
  <c r="O14" i="7"/>
  <c r="P13" i="7"/>
  <c r="Q15" i="7"/>
  <c r="R9" i="7" s="1"/>
  <c r="BE177" i="8"/>
  <c r="BF183" i="8" s="1"/>
  <c r="BG189" i="8" s="1"/>
  <c r="BH195" i="8" s="1"/>
  <c r="BE167" i="8"/>
  <c r="BD159" i="8"/>
  <c r="N542" i="8"/>
  <c r="O548" i="8" s="1"/>
  <c r="P554" i="8" s="1"/>
  <c r="Q560" i="8" s="1"/>
  <c r="M524" i="8"/>
  <c r="N532" i="8"/>
  <c r="BG127" i="8"/>
  <c r="BH133" i="8" s="1"/>
  <c r="BI139" i="8" s="1"/>
  <c r="BF125" i="8"/>
  <c r="BF109" i="8"/>
  <c r="AP358" i="8"/>
  <c r="AQ364" i="8" s="1"/>
  <c r="AR370" i="8" s="1"/>
  <c r="AS376" i="8" s="1"/>
  <c r="AP348" i="8"/>
  <c r="AO340" i="8"/>
  <c r="X490" i="8"/>
  <c r="X474" i="8"/>
  <c r="Y492" i="8"/>
  <c r="Z498" i="8" s="1"/>
  <c r="AA504" i="8" s="1"/>
  <c r="AB510" i="8" s="1"/>
  <c r="BA263" i="8"/>
  <c r="BB269" i="8" s="1"/>
  <c r="BC275" i="8" s="1"/>
  <c r="BD281" i="8" s="1"/>
  <c r="AZ261" i="8"/>
  <c r="AZ245" i="8"/>
  <c r="AK398" i="8"/>
  <c r="AL400" i="8"/>
  <c r="AM406" i="8" s="1"/>
  <c r="AN412" i="8" s="1"/>
  <c r="AO418" i="8" s="1"/>
  <c r="AK382" i="8"/>
  <c r="BA203" i="8"/>
  <c r="BB211" i="8"/>
  <c r="BB221" i="8"/>
  <c r="BC227" i="8" s="1"/>
  <c r="BD233" i="8" s="1"/>
  <c r="BE239" i="8" s="1"/>
  <c r="BH85" i="8"/>
  <c r="BI91" i="8" s="1"/>
  <c r="BG67" i="8"/>
  <c r="BH75" i="8"/>
  <c r="AG450" i="8"/>
  <c r="AH456" i="8" s="1"/>
  <c r="AI462" i="8" s="1"/>
  <c r="AJ468" i="8" s="1"/>
  <c r="AF432" i="8"/>
  <c r="AG440" i="8"/>
  <c r="AU302" i="8"/>
  <c r="AU312" i="8"/>
  <c r="AV318" i="8" s="1"/>
  <c r="AW324" i="8" s="1"/>
  <c r="AX330" i="8" s="1"/>
  <c r="AT294" i="8"/>
  <c r="R45" i="7" l="1"/>
  <c r="R46" i="7" s="1"/>
  <c r="D284" i="2"/>
  <c r="D288" i="2" s="1"/>
  <c r="D290" i="2" s="1"/>
  <c r="S47" i="7"/>
  <c r="T42" i="7" s="1"/>
  <c r="M10" i="8"/>
  <c r="O25" i="7" s="1"/>
  <c r="G97" i="4"/>
  <c r="P14" i="7"/>
  <c r="Q13" i="7"/>
  <c r="R15" i="7"/>
  <c r="S9" i="7" s="1"/>
  <c r="F283" i="2"/>
  <c r="E284" i="2"/>
  <c r="E288" i="2" s="1"/>
  <c r="E290" i="2" s="1"/>
  <c r="BI81" i="8"/>
  <c r="BH63" i="8"/>
  <c r="BH79" i="8"/>
  <c r="BB215" i="8"/>
  <c r="BC217" i="8"/>
  <c r="BD223" i="8" s="1"/>
  <c r="BE229" i="8" s="1"/>
  <c r="BF235" i="8" s="1"/>
  <c r="BB199" i="8"/>
  <c r="AK386" i="8"/>
  <c r="AL404" i="8"/>
  <c r="AM410" i="8" s="1"/>
  <c r="AN416" i="8" s="1"/>
  <c r="AO422" i="8" s="1"/>
  <c r="AL394" i="8"/>
  <c r="AU290" i="8"/>
  <c r="AU306" i="8"/>
  <c r="AV308" i="8"/>
  <c r="AW314" i="8" s="1"/>
  <c r="AX320" i="8" s="1"/>
  <c r="AY326" i="8" s="1"/>
  <c r="AP336" i="8"/>
  <c r="AP352" i="8"/>
  <c r="AQ354" i="8"/>
  <c r="AR360" i="8" s="1"/>
  <c r="AS366" i="8" s="1"/>
  <c r="AT372" i="8" s="1"/>
  <c r="BF113" i="8"/>
  <c r="BG121" i="8"/>
  <c r="BG131" i="8"/>
  <c r="BH137" i="8" s="1"/>
  <c r="BI143" i="8" s="1"/>
  <c r="AG444" i="8"/>
  <c r="AG428" i="8"/>
  <c r="AH446" i="8"/>
  <c r="AI452" i="8" s="1"/>
  <c r="AJ458" i="8" s="1"/>
  <c r="AK464" i="8" s="1"/>
  <c r="BA267" i="8"/>
  <c r="BB273" i="8" s="1"/>
  <c r="BC279" i="8" s="1"/>
  <c r="BD285" i="8" s="1"/>
  <c r="BA257" i="8"/>
  <c r="AZ249" i="8"/>
  <c r="Y486" i="8"/>
  <c r="X478" i="8"/>
  <c r="Y496" i="8"/>
  <c r="Z502" i="8" s="1"/>
  <c r="AA508" i="8" s="1"/>
  <c r="AB514" i="8" s="1"/>
  <c r="N536" i="8"/>
  <c r="O538" i="8"/>
  <c r="P544" i="8" s="1"/>
  <c r="Q550" i="8" s="1"/>
  <c r="R556" i="8" s="1"/>
  <c r="N520" i="8"/>
  <c r="BF173" i="8"/>
  <c r="BG179" i="8" s="1"/>
  <c r="BH185" i="8" s="1"/>
  <c r="BI191" i="8" s="1"/>
  <c r="BE171" i="8"/>
  <c r="BE155" i="8"/>
  <c r="S45" i="7" l="1"/>
  <c r="S46" i="7" s="1"/>
  <c r="T47" i="7"/>
  <c r="U42" i="7" s="1"/>
  <c r="N6" i="8"/>
  <c r="P21" i="7" s="1"/>
  <c r="G103" i="4"/>
  <c r="G106" i="4"/>
  <c r="G102" i="4"/>
  <c r="G110" i="4" s="1"/>
  <c r="G111" i="4" s="1"/>
  <c r="G112" i="4" s="1"/>
  <c r="Q14" i="7"/>
  <c r="R13" i="7"/>
  <c r="G283" i="2"/>
  <c r="G284" i="2" s="1"/>
  <c r="G288" i="2" s="1"/>
  <c r="G290" i="2" s="1"/>
  <c r="F284" i="2"/>
  <c r="F288" i="2" s="1"/>
  <c r="F290" i="2" s="1"/>
  <c r="S15" i="7"/>
  <c r="T9" i="7" s="1"/>
  <c r="Z492" i="8"/>
  <c r="AA498" i="8" s="1"/>
  <c r="AB504" i="8" s="1"/>
  <c r="AC510" i="8" s="1"/>
  <c r="Y474" i="8"/>
  <c r="Y490" i="8"/>
  <c r="AU294" i="8"/>
  <c r="AV312" i="8"/>
  <c r="AW318" i="8" s="1"/>
  <c r="AX324" i="8" s="1"/>
  <c r="AY330" i="8" s="1"/>
  <c r="AV302" i="8"/>
  <c r="BC211" i="8"/>
  <c r="BC221" i="8"/>
  <c r="BD227" i="8" s="1"/>
  <c r="BE233" i="8" s="1"/>
  <c r="BF239" i="8" s="1"/>
  <c r="BB203" i="8"/>
  <c r="O532" i="8"/>
  <c r="N524" i="8"/>
  <c r="O542" i="8"/>
  <c r="P548" i="8" s="1"/>
  <c r="Q554" i="8" s="1"/>
  <c r="R560" i="8" s="1"/>
  <c r="AQ348" i="8"/>
  <c r="AQ358" i="8"/>
  <c r="AR364" i="8" s="1"/>
  <c r="AS370" i="8" s="1"/>
  <c r="AT376" i="8" s="1"/>
  <c r="AP340" i="8"/>
  <c r="BI75" i="8"/>
  <c r="BI85" i="8"/>
  <c r="BH67" i="8"/>
  <c r="BB263" i="8"/>
  <c r="BC269" i="8" s="1"/>
  <c r="BD275" i="8" s="1"/>
  <c r="BE281" i="8" s="1"/>
  <c r="BA245" i="8"/>
  <c r="BA261" i="8"/>
  <c r="BH127" i="8"/>
  <c r="BI133" i="8" s="1"/>
  <c r="BG109" i="8"/>
  <c r="BG125" i="8"/>
  <c r="BE159" i="8"/>
  <c r="BF167" i="8"/>
  <c r="BF177" i="8"/>
  <c r="BG183" i="8" s="1"/>
  <c r="BH189" i="8" s="1"/>
  <c r="BI195" i="8" s="1"/>
  <c r="AH450" i="8"/>
  <c r="AI456" i="8" s="1"/>
  <c r="AJ462" i="8" s="1"/>
  <c r="AK468" i="8" s="1"/>
  <c r="AG432" i="8"/>
  <c r="AH440" i="8"/>
  <c r="AM400" i="8"/>
  <c r="AN406" i="8" s="1"/>
  <c r="AO412" i="8" s="1"/>
  <c r="AP418" i="8" s="1"/>
  <c r="AL382" i="8"/>
  <c r="AL398" i="8"/>
  <c r="T45" i="7" l="1"/>
  <c r="T46" i="7" s="1"/>
  <c r="U47" i="7"/>
  <c r="V42" i="7" s="1"/>
  <c r="G117" i="4"/>
  <c r="G115" i="4"/>
  <c r="G119" i="4"/>
  <c r="N10" i="8"/>
  <c r="P25" i="7" s="1"/>
  <c r="H109" i="4"/>
  <c r="H95" i="4" s="1"/>
  <c r="G116" i="4"/>
  <c r="R14" i="7"/>
  <c r="S13" i="7"/>
  <c r="T15" i="7"/>
  <c r="U9" i="7" s="1"/>
  <c r="BI63" i="8"/>
  <c r="BI79" i="8"/>
  <c r="BI67" i="8" s="1"/>
  <c r="AQ352" i="8"/>
  <c r="AQ336" i="8"/>
  <c r="AR354" i="8"/>
  <c r="AS360" i="8" s="1"/>
  <c r="AT366" i="8" s="1"/>
  <c r="AU372" i="8" s="1"/>
  <c r="O536" i="8"/>
  <c r="P538" i="8"/>
  <c r="Q544" i="8" s="1"/>
  <c r="R550" i="8" s="1"/>
  <c r="S556" i="8" s="1"/>
  <c r="O520" i="8"/>
  <c r="AM394" i="8"/>
  <c r="AM404" i="8"/>
  <c r="AN410" i="8" s="1"/>
  <c r="AO416" i="8" s="1"/>
  <c r="AP422" i="8" s="1"/>
  <c r="AL386" i="8"/>
  <c r="AI446" i="8"/>
  <c r="AJ452" i="8" s="1"/>
  <c r="AK458" i="8" s="1"/>
  <c r="AL464" i="8" s="1"/>
  <c r="AH444" i="8"/>
  <c r="AH428" i="8"/>
  <c r="BG113" i="8"/>
  <c r="BH121" i="8"/>
  <c r="BH131" i="8"/>
  <c r="BI137" i="8" s="1"/>
  <c r="BB267" i="8"/>
  <c r="BC273" i="8" s="1"/>
  <c r="BD279" i="8" s="1"/>
  <c r="BE285" i="8" s="1"/>
  <c r="BB257" i="8"/>
  <c r="BA249" i="8"/>
  <c r="BC215" i="8"/>
  <c r="BC199" i="8"/>
  <c r="BD217" i="8"/>
  <c r="BE223" i="8" s="1"/>
  <c r="BF229" i="8" s="1"/>
  <c r="BG235" i="8" s="1"/>
  <c r="Y478" i="8"/>
  <c r="Z486" i="8"/>
  <c r="Z496" i="8"/>
  <c r="AA502" i="8" s="1"/>
  <c r="AB508" i="8" s="1"/>
  <c r="AC514" i="8" s="1"/>
  <c r="BF171" i="8"/>
  <c r="BF155" i="8"/>
  <c r="BG173" i="8"/>
  <c r="BH179" i="8" s="1"/>
  <c r="BI185" i="8" s="1"/>
  <c r="AW308" i="8"/>
  <c r="AX314" i="8" s="1"/>
  <c r="AY320" i="8" s="1"/>
  <c r="AZ326" i="8" s="1"/>
  <c r="AV290" i="8"/>
  <c r="AV306" i="8"/>
  <c r="U45" i="7" l="1"/>
  <c r="U46" i="7" s="1"/>
  <c r="V47" i="7"/>
  <c r="W42" i="7" s="1"/>
  <c r="H96" i="4"/>
  <c r="H97" i="4" s="1"/>
  <c r="H118" i="4"/>
  <c r="O6" i="8"/>
  <c r="Q21" i="7" s="1"/>
  <c r="S14" i="7"/>
  <c r="T13" i="7"/>
  <c r="U15" i="7"/>
  <c r="V9" i="7" s="1"/>
  <c r="BF159" i="8"/>
  <c r="BG177" i="8"/>
  <c r="BH183" i="8" s="1"/>
  <c r="BI189" i="8" s="1"/>
  <c r="BG167" i="8"/>
  <c r="AA492" i="8"/>
  <c r="AB498" i="8" s="1"/>
  <c r="AC504" i="8" s="1"/>
  <c r="AD510" i="8" s="1"/>
  <c r="Z474" i="8"/>
  <c r="Z490" i="8"/>
  <c r="BD221" i="8"/>
  <c r="BE227" i="8" s="1"/>
  <c r="BF233" i="8" s="1"/>
  <c r="BG239" i="8" s="1"/>
  <c r="BD211" i="8"/>
  <c r="BC203" i="8"/>
  <c r="AI450" i="8"/>
  <c r="AJ456" i="8" s="1"/>
  <c r="AK462" i="8" s="1"/>
  <c r="AL468" i="8" s="1"/>
  <c r="AH432" i="8"/>
  <c r="AI440" i="8"/>
  <c r="AN400" i="8"/>
  <c r="AO406" i="8" s="1"/>
  <c r="AP412" i="8" s="1"/>
  <c r="AQ418" i="8" s="1"/>
  <c r="AM398" i="8"/>
  <c r="AM382" i="8"/>
  <c r="AV294" i="8"/>
  <c r="AW312" i="8"/>
  <c r="AX318" i="8" s="1"/>
  <c r="AY324" i="8" s="1"/>
  <c r="AZ330" i="8" s="1"/>
  <c r="AW302" i="8"/>
  <c r="BH125" i="8"/>
  <c r="BI127" i="8"/>
  <c r="BH109" i="8"/>
  <c r="AR358" i="8"/>
  <c r="AS364" i="8" s="1"/>
  <c r="AT370" i="8" s="1"/>
  <c r="AU376" i="8" s="1"/>
  <c r="AR348" i="8"/>
  <c r="AQ340" i="8"/>
  <c r="BB245" i="8"/>
  <c r="BB261" i="8"/>
  <c r="BC263" i="8"/>
  <c r="BD269" i="8" s="1"/>
  <c r="BE275" i="8" s="1"/>
  <c r="BF281" i="8" s="1"/>
  <c r="P532" i="8"/>
  <c r="O524" i="8"/>
  <c r="P542" i="8"/>
  <c r="Q548" i="8" s="1"/>
  <c r="R554" i="8" s="1"/>
  <c r="S560" i="8" s="1"/>
  <c r="V45" i="7" l="1"/>
  <c r="V46" i="7" s="1"/>
  <c r="W47" i="7"/>
  <c r="X42" i="7" s="1"/>
  <c r="H103" i="4"/>
  <c r="H106" i="4"/>
  <c r="O10" i="8"/>
  <c r="Q25" i="7" s="1"/>
  <c r="H101" i="4"/>
  <c r="H100" i="4" s="1"/>
  <c r="T14" i="7"/>
  <c r="U13" i="7"/>
  <c r="V15" i="7"/>
  <c r="W9" i="7" s="1"/>
  <c r="BI131" i="8"/>
  <c r="BI121" i="8"/>
  <c r="BH113" i="8"/>
  <c r="BD215" i="8"/>
  <c r="BD199" i="8"/>
  <c r="BE217" i="8"/>
  <c r="BF223" i="8" s="1"/>
  <c r="BG229" i="8" s="1"/>
  <c r="BH235" i="8" s="1"/>
  <c r="AI444" i="8"/>
  <c r="AJ446" i="8"/>
  <c r="AK452" i="8" s="1"/>
  <c r="AL458" i="8" s="1"/>
  <c r="AM464" i="8" s="1"/>
  <c r="AI428" i="8"/>
  <c r="BH173" i="8"/>
  <c r="BI179" i="8" s="1"/>
  <c r="BG155" i="8"/>
  <c r="BG171" i="8"/>
  <c r="P536" i="8"/>
  <c r="Q538" i="8"/>
  <c r="R544" i="8" s="1"/>
  <c r="S550" i="8" s="1"/>
  <c r="T556" i="8" s="1"/>
  <c r="P520" i="8"/>
  <c r="BC257" i="8"/>
  <c r="BB249" i="8"/>
  <c r="BC267" i="8"/>
  <c r="BD273" i="8" s="1"/>
  <c r="BE279" i="8" s="1"/>
  <c r="BF285" i="8" s="1"/>
  <c r="Z478" i="8"/>
  <c r="AA496" i="8"/>
  <c r="AB502" i="8" s="1"/>
  <c r="AC508" i="8" s="1"/>
  <c r="AD514" i="8" s="1"/>
  <c r="AA486" i="8"/>
  <c r="AR336" i="8"/>
  <c r="AS354" i="8"/>
  <c r="AT360" i="8" s="1"/>
  <c r="AU366" i="8" s="1"/>
  <c r="AV372" i="8" s="1"/>
  <c r="AR352" i="8"/>
  <c r="AX308" i="8"/>
  <c r="AY314" i="8" s="1"/>
  <c r="AZ320" i="8" s="1"/>
  <c r="BA326" i="8" s="1"/>
  <c r="AW306" i="8"/>
  <c r="AW290" i="8"/>
  <c r="AN404" i="8"/>
  <c r="AO410" i="8" s="1"/>
  <c r="AP416" i="8" s="1"/>
  <c r="AQ422" i="8" s="1"/>
  <c r="AM386" i="8"/>
  <c r="AN394" i="8"/>
  <c r="W45" i="7" l="1"/>
  <c r="W46" i="7" s="1"/>
  <c r="H102" i="4"/>
  <c r="H110" i="4" s="1"/>
  <c r="H111" i="4" s="1"/>
  <c r="H112" i="4" s="1"/>
  <c r="X47" i="7"/>
  <c r="Y42" i="7" s="1"/>
  <c r="P6" i="8"/>
  <c r="R21" i="7" s="1"/>
  <c r="H117" i="4"/>
  <c r="U14" i="7"/>
  <c r="V13" i="7"/>
  <c r="W15" i="7"/>
  <c r="X9" i="7" s="1"/>
  <c r="AS348" i="8"/>
  <c r="AS358" i="8"/>
  <c r="AT364" i="8" s="1"/>
  <c r="AU370" i="8" s="1"/>
  <c r="AV376" i="8" s="1"/>
  <c r="AR340" i="8"/>
  <c r="BD263" i="8"/>
  <c r="BE269" i="8" s="1"/>
  <c r="BF275" i="8" s="1"/>
  <c r="BG281" i="8" s="1"/>
  <c r="BC245" i="8"/>
  <c r="BC261" i="8"/>
  <c r="BH167" i="8"/>
  <c r="BG159" i="8"/>
  <c r="BH177" i="8"/>
  <c r="BI183" i="8" s="1"/>
  <c r="AJ440" i="8"/>
  <c r="AI432" i="8"/>
  <c r="AJ450" i="8"/>
  <c r="AK456" i="8" s="1"/>
  <c r="AL462" i="8" s="1"/>
  <c r="AM468" i="8" s="1"/>
  <c r="AN398" i="8"/>
  <c r="AN382" i="8"/>
  <c r="AO400" i="8"/>
  <c r="AP406" i="8" s="1"/>
  <c r="AQ412" i="8" s="1"/>
  <c r="AR418" i="8" s="1"/>
  <c r="AW294" i="8"/>
  <c r="AX312" i="8"/>
  <c r="AY318" i="8" s="1"/>
  <c r="AZ324" i="8" s="1"/>
  <c r="BA330" i="8" s="1"/>
  <c r="AX302" i="8"/>
  <c r="BI125" i="8"/>
  <c r="BI113" i="8" s="1"/>
  <c r="BI109" i="8"/>
  <c r="AB492" i="8"/>
  <c r="AC498" i="8" s="1"/>
  <c r="AD504" i="8" s="1"/>
  <c r="AE510" i="8" s="1"/>
  <c r="AA474" i="8"/>
  <c r="AA490" i="8"/>
  <c r="P524" i="8"/>
  <c r="Q532" i="8"/>
  <c r="Q542" i="8"/>
  <c r="R548" i="8" s="1"/>
  <c r="S554" i="8" s="1"/>
  <c r="T560" i="8" s="1"/>
  <c r="BD203" i="8"/>
  <c r="BE211" i="8"/>
  <c r="BE221" i="8"/>
  <c r="BF227" i="8" s="1"/>
  <c r="BG233" i="8" s="1"/>
  <c r="BH239" i="8" s="1"/>
  <c r="X45" i="7" l="1"/>
  <c r="I109" i="4"/>
  <c r="I95" i="4" s="1"/>
  <c r="I96" i="4" s="1"/>
  <c r="I101" i="4" s="1"/>
  <c r="I100" i="4" s="1"/>
  <c r="H116" i="4"/>
  <c r="H119" i="4"/>
  <c r="H115" i="4"/>
  <c r="X46" i="7"/>
  <c r="Y47" i="7"/>
  <c r="Z42" i="7" s="1"/>
  <c r="P10" i="8"/>
  <c r="R25" i="7" s="1"/>
  <c r="V14" i="7"/>
  <c r="W13" i="7"/>
  <c r="X15" i="7"/>
  <c r="Y9" i="7" s="1"/>
  <c r="BE215" i="8"/>
  <c r="BF217" i="8"/>
  <c r="BG223" i="8" s="1"/>
  <c r="BH229" i="8" s="1"/>
  <c r="BI235" i="8" s="1"/>
  <c r="BE199" i="8"/>
  <c r="AO404" i="8"/>
  <c r="AP410" i="8" s="1"/>
  <c r="AQ416" i="8" s="1"/>
  <c r="AR422" i="8" s="1"/>
  <c r="AO394" i="8"/>
  <c r="AN386" i="8"/>
  <c r="BH155" i="8"/>
  <c r="BI173" i="8"/>
  <c r="BH171" i="8"/>
  <c r="AB496" i="8"/>
  <c r="AC502" i="8" s="1"/>
  <c r="AD508" i="8" s="1"/>
  <c r="AE514" i="8" s="1"/>
  <c r="AB486" i="8"/>
  <c r="AA478" i="8"/>
  <c r="BC249" i="8"/>
  <c r="BD267" i="8"/>
  <c r="BE273" i="8" s="1"/>
  <c r="BF279" i="8" s="1"/>
  <c r="BG285" i="8" s="1"/>
  <c r="BD257" i="8"/>
  <c r="AS336" i="8"/>
  <c r="AS352" i="8"/>
  <c r="AT354" i="8"/>
  <c r="AU360" i="8" s="1"/>
  <c r="AV366" i="8" s="1"/>
  <c r="AW372" i="8" s="1"/>
  <c r="Q536" i="8"/>
  <c r="Q520" i="8"/>
  <c r="R538" i="8"/>
  <c r="S544" i="8" s="1"/>
  <c r="T550" i="8" s="1"/>
  <c r="U556" i="8" s="1"/>
  <c r="AX306" i="8"/>
  <c r="AX290" i="8"/>
  <c r="AY308" i="8"/>
  <c r="AZ314" i="8" s="1"/>
  <c r="BA320" i="8" s="1"/>
  <c r="BB326" i="8" s="1"/>
  <c r="AJ444" i="8"/>
  <c r="AK446" i="8"/>
  <c r="AL452" i="8" s="1"/>
  <c r="AM458" i="8" s="1"/>
  <c r="AN464" i="8" s="1"/>
  <c r="AJ428" i="8"/>
  <c r="Y45" i="7" l="1"/>
  <c r="Y46" i="7" s="1"/>
  <c r="I118" i="4"/>
  <c r="Z47" i="7"/>
  <c r="AA42" i="7" s="1"/>
  <c r="Q6" i="8"/>
  <c r="S21" i="7" s="1"/>
  <c r="I97" i="4"/>
  <c r="W14" i="7"/>
  <c r="X13" i="7"/>
  <c r="Y15" i="7"/>
  <c r="Z9" i="7" s="1"/>
  <c r="AB474" i="8"/>
  <c r="AC492" i="8"/>
  <c r="AD498" i="8" s="1"/>
  <c r="AE504" i="8" s="1"/>
  <c r="AF510" i="8" s="1"/>
  <c r="AB490" i="8"/>
  <c r="BE263" i="8"/>
  <c r="BF269" i="8" s="1"/>
  <c r="BG275" i="8" s="1"/>
  <c r="BH281" i="8" s="1"/>
  <c r="BD261" i="8"/>
  <c r="BD245" i="8"/>
  <c r="AK450" i="8"/>
  <c r="AL456" i="8" s="1"/>
  <c r="AM462" i="8" s="1"/>
  <c r="AN468" i="8" s="1"/>
  <c r="AJ432" i="8"/>
  <c r="AK440" i="8"/>
  <c r="AX294" i="8"/>
  <c r="AY312" i="8"/>
  <c r="AZ318" i="8" s="1"/>
  <c r="BA324" i="8" s="1"/>
  <c r="BB330" i="8" s="1"/>
  <c r="AY302" i="8"/>
  <c r="R532" i="8"/>
  <c r="R542" i="8"/>
  <c r="S548" i="8" s="1"/>
  <c r="T554" i="8" s="1"/>
  <c r="U560" i="8" s="1"/>
  <c r="Q524" i="8"/>
  <c r="BH159" i="8"/>
  <c r="BI167" i="8"/>
  <c r="BI177" i="8"/>
  <c r="AO398" i="8"/>
  <c r="AP400" i="8"/>
  <c r="AQ406" i="8" s="1"/>
  <c r="AR412" i="8" s="1"/>
  <c r="AS418" i="8" s="1"/>
  <c r="AO382" i="8"/>
  <c r="AT348" i="8"/>
  <c r="AT358" i="8"/>
  <c r="AU364" i="8" s="1"/>
  <c r="AV370" i="8" s="1"/>
  <c r="AW376" i="8" s="1"/>
  <c r="AS340" i="8"/>
  <c r="BF211" i="8"/>
  <c r="BF221" i="8"/>
  <c r="BG227" i="8" s="1"/>
  <c r="BH233" i="8" s="1"/>
  <c r="BI239" i="8" s="1"/>
  <c r="BE203" i="8"/>
  <c r="Z45" i="7" l="1"/>
  <c r="Z46" i="7" s="1"/>
  <c r="AA47" i="7"/>
  <c r="AB42" i="7" s="1"/>
  <c r="Q10" i="8"/>
  <c r="S25" i="7" s="1"/>
  <c r="I103" i="4"/>
  <c r="I102" i="4"/>
  <c r="I110" i="4" s="1"/>
  <c r="I111" i="4" s="1"/>
  <c r="I112" i="4" s="1"/>
  <c r="I116" i="4" s="1"/>
  <c r="I106" i="4"/>
  <c r="X14" i="7"/>
  <c r="Y13" i="7"/>
  <c r="Z15" i="7"/>
  <c r="AA9" i="7" s="1"/>
  <c r="BF199" i="8"/>
  <c r="BF215" i="8"/>
  <c r="BG217" i="8"/>
  <c r="BH223" i="8" s="1"/>
  <c r="BI229" i="8" s="1"/>
  <c r="BI155" i="8"/>
  <c r="BI171" i="8"/>
  <c r="BI159" i="8" s="1"/>
  <c r="R520" i="8"/>
  <c r="S538" i="8"/>
  <c r="T544" i="8" s="1"/>
  <c r="U550" i="8" s="1"/>
  <c r="V556" i="8" s="1"/>
  <c r="R536" i="8"/>
  <c r="AL446" i="8"/>
  <c r="AM452" i="8" s="1"/>
  <c r="AN458" i="8" s="1"/>
  <c r="AO464" i="8" s="1"/>
  <c r="AK444" i="8"/>
  <c r="AK428" i="8"/>
  <c r="AC496" i="8"/>
  <c r="AD502" i="8" s="1"/>
  <c r="AE508" i="8" s="1"/>
  <c r="AF514" i="8" s="1"/>
  <c r="AC486" i="8"/>
  <c r="AB478" i="8"/>
  <c r="AT336" i="8"/>
  <c r="AT352" i="8"/>
  <c r="AU354" i="8"/>
  <c r="AV360" i="8" s="1"/>
  <c r="AW366" i="8" s="1"/>
  <c r="AX372" i="8" s="1"/>
  <c r="AO386" i="8"/>
  <c r="AP394" i="8"/>
  <c r="AP404" i="8"/>
  <c r="AQ410" i="8" s="1"/>
  <c r="AR416" i="8" s="1"/>
  <c r="AS422" i="8" s="1"/>
  <c r="AY290" i="8"/>
  <c r="AZ308" i="8"/>
  <c r="BA314" i="8" s="1"/>
  <c r="BB320" i="8" s="1"/>
  <c r="BC326" i="8" s="1"/>
  <c r="AY306" i="8"/>
  <c r="BE257" i="8"/>
  <c r="BD249" i="8"/>
  <c r="BE267" i="8"/>
  <c r="BF273" i="8" s="1"/>
  <c r="BG279" i="8" s="1"/>
  <c r="BH285" i="8" s="1"/>
  <c r="AA45" i="7" l="1"/>
  <c r="AA46" i="7" s="1"/>
  <c r="AB47" i="7"/>
  <c r="AC42" i="7" s="1"/>
  <c r="I117" i="4"/>
  <c r="I115" i="4"/>
  <c r="R6" i="8"/>
  <c r="T21" i="7" s="1"/>
  <c r="I119" i="4"/>
  <c r="Y14" i="7"/>
  <c r="Z13" i="7"/>
  <c r="AA15" i="7"/>
  <c r="AB9" i="7" s="1"/>
  <c r="BE245" i="8"/>
  <c r="BE261" i="8"/>
  <c r="BF263" i="8"/>
  <c r="BG269" i="8" s="1"/>
  <c r="BH275" i="8" s="1"/>
  <c r="BI281" i="8" s="1"/>
  <c r="AQ400" i="8"/>
  <c r="AR406" i="8" s="1"/>
  <c r="AS412" i="8" s="1"/>
  <c r="AT418" i="8" s="1"/>
  <c r="AP382" i="8"/>
  <c r="AP398" i="8"/>
  <c r="S542" i="8"/>
  <c r="T548" i="8" s="1"/>
  <c r="U554" i="8" s="1"/>
  <c r="V560" i="8" s="1"/>
  <c r="S532" i="8"/>
  <c r="R524" i="8"/>
  <c r="AD492" i="8"/>
  <c r="AE498" i="8" s="1"/>
  <c r="AF504" i="8" s="1"/>
  <c r="AG510" i="8" s="1"/>
  <c r="AC474" i="8"/>
  <c r="AC490" i="8"/>
  <c r="AL450" i="8"/>
  <c r="AM456" i="8" s="1"/>
  <c r="AN462" i="8" s="1"/>
  <c r="AO468" i="8" s="1"/>
  <c r="AK432" i="8"/>
  <c r="AL440" i="8"/>
  <c r="BF203" i="8"/>
  <c r="BG211" i="8"/>
  <c r="BG221" i="8"/>
  <c r="BH227" i="8" s="1"/>
  <c r="BI233" i="8" s="1"/>
  <c r="AY294" i="8"/>
  <c r="AZ312" i="8"/>
  <c r="BA318" i="8" s="1"/>
  <c r="BB324" i="8" s="1"/>
  <c r="BC330" i="8" s="1"/>
  <c r="AZ302" i="8"/>
  <c r="AU358" i="8"/>
  <c r="AV364" i="8" s="1"/>
  <c r="AW370" i="8" s="1"/>
  <c r="AX376" i="8" s="1"/>
  <c r="AT340" i="8"/>
  <c r="AU348" i="8"/>
  <c r="AB45" i="7" l="1"/>
  <c r="AB46" i="7" s="1"/>
  <c r="AC47" i="7"/>
  <c r="AD42" i="7" s="1"/>
  <c r="R10" i="8"/>
  <c r="T25" i="7" s="1"/>
  <c r="Z14" i="7"/>
  <c r="AA13" i="7"/>
  <c r="AB15" i="7"/>
  <c r="AC9" i="7" s="1"/>
  <c r="AM446" i="8"/>
  <c r="AN452" i="8" s="1"/>
  <c r="AO458" i="8" s="1"/>
  <c r="AP464" i="8" s="1"/>
  <c r="AL444" i="8"/>
  <c r="AL428" i="8"/>
  <c r="BA308" i="8"/>
  <c r="BB314" i="8" s="1"/>
  <c r="BC320" i="8" s="1"/>
  <c r="BD326" i="8" s="1"/>
  <c r="AZ290" i="8"/>
  <c r="AZ306" i="8"/>
  <c r="AV354" i="8"/>
  <c r="AW360" i="8" s="1"/>
  <c r="AX366" i="8" s="1"/>
  <c r="AY372" i="8" s="1"/>
  <c r="AU352" i="8"/>
  <c r="AU336" i="8"/>
  <c r="BH217" i="8"/>
  <c r="BI223" i="8" s="1"/>
  <c r="BG215" i="8"/>
  <c r="BG199" i="8"/>
  <c r="AQ404" i="8"/>
  <c r="AR410" i="8" s="1"/>
  <c r="AS416" i="8" s="1"/>
  <c r="AT422" i="8" s="1"/>
  <c r="AP386" i="8"/>
  <c r="AQ394" i="8"/>
  <c r="BF267" i="8"/>
  <c r="BG273" i="8" s="1"/>
  <c r="BH279" i="8" s="1"/>
  <c r="BI285" i="8" s="1"/>
  <c r="BF257" i="8"/>
  <c r="BE249" i="8"/>
  <c r="AD486" i="8"/>
  <c r="AD496" i="8"/>
  <c r="AE502" i="8" s="1"/>
  <c r="AF508" i="8" s="1"/>
  <c r="AG514" i="8" s="1"/>
  <c r="AC478" i="8"/>
  <c r="S536" i="8"/>
  <c r="T538" i="8"/>
  <c r="U544" i="8" s="1"/>
  <c r="V550" i="8" s="1"/>
  <c r="W556" i="8" s="1"/>
  <c r="S520" i="8"/>
  <c r="AC45" i="7" l="1"/>
  <c r="AC46" i="7" s="1"/>
  <c r="AD47" i="7"/>
  <c r="AE42" i="7" s="1"/>
  <c r="S6" i="8"/>
  <c r="U21" i="7" s="1"/>
  <c r="AA14" i="7"/>
  <c r="AB13" i="7"/>
  <c r="AC15" i="7"/>
  <c r="AD9" i="7" s="1"/>
  <c r="AV348" i="8"/>
  <c r="AU340" i="8"/>
  <c r="AV358" i="8"/>
  <c r="AW364" i="8" s="1"/>
  <c r="AX370" i="8" s="1"/>
  <c r="AY376" i="8" s="1"/>
  <c r="AZ294" i="8"/>
  <c r="BA302" i="8"/>
  <c r="BA312" i="8"/>
  <c r="BB318" i="8" s="1"/>
  <c r="BC324" i="8" s="1"/>
  <c r="BD330" i="8" s="1"/>
  <c r="AD474" i="8"/>
  <c r="AD490" i="8"/>
  <c r="AE492" i="8"/>
  <c r="AF498" i="8" s="1"/>
  <c r="AG504" i="8" s="1"/>
  <c r="AH510" i="8" s="1"/>
  <c r="BG263" i="8"/>
  <c r="BH269" i="8" s="1"/>
  <c r="BI275" i="8" s="1"/>
  <c r="BF245" i="8"/>
  <c r="BF261" i="8"/>
  <c r="T532" i="8"/>
  <c r="S524" i="8"/>
  <c r="T542" i="8"/>
  <c r="U548" i="8" s="1"/>
  <c r="V554" i="8" s="1"/>
  <c r="W560" i="8" s="1"/>
  <c r="BH211" i="8"/>
  <c r="BH221" i="8"/>
  <c r="BI227" i="8" s="1"/>
  <c r="BG203" i="8"/>
  <c r="AL432" i="8"/>
  <c r="AM440" i="8"/>
  <c r="AM450" i="8"/>
  <c r="AN456" i="8" s="1"/>
  <c r="AO462" i="8" s="1"/>
  <c r="AP468" i="8" s="1"/>
  <c r="AQ382" i="8"/>
  <c r="AR400" i="8"/>
  <c r="AS406" i="8" s="1"/>
  <c r="AT412" i="8" s="1"/>
  <c r="AU418" i="8" s="1"/>
  <c r="AQ398" i="8"/>
  <c r="AD45" i="7" l="1"/>
  <c r="AD46" i="7" s="1"/>
  <c r="AE47" i="7"/>
  <c r="AF42" i="7" s="1"/>
  <c r="S10" i="8"/>
  <c r="U25" i="7" s="1"/>
  <c r="AB14" i="7"/>
  <c r="AC13" i="7"/>
  <c r="AD15" i="7"/>
  <c r="AE9" i="7" s="1"/>
  <c r="AQ386" i="8"/>
  <c r="AR394" i="8"/>
  <c r="AR404" i="8"/>
  <c r="AS410" i="8" s="1"/>
  <c r="AT416" i="8" s="1"/>
  <c r="AU422" i="8" s="1"/>
  <c r="AM444" i="8"/>
  <c r="AN446" i="8"/>
  <c r="AO452" i="8" s="1"/>
  <c r="AP458" i="8" s="1"/>
  <c r="AQ464" i="8" s="1"/>
  <c r="AM428" i="8"/>
  <c r="BI217" i="8"/>
  <c r="BH215" i="8"/>
  <c r="BH199" i="8"/>
  <c r="T536" i="8"/>
  <c r="U538" i="8"/>
  <c r="V544" i="8" s="1"/>
  <c r="W550" i="8" s="1"/>
  <c r="X556" i="8" s="1"/>
  <c r="T520" i="8"/>
  <c r="BG257" i="8"/>
  <c r="BF249" i="8"/>
  <c r="BG267" i="8"/>
  <c r="BH273" i="8" s="1"/>
  <c r="BI279" i="8" s="1"/>
  <c r="BB308" i="8"/>
  <c r="BC314" i="8" s="1"/>
  <c r="BD320" i="8" s="1"/>
  <c r="BE326" i="8" s="1"/>
  <c r="BA306" i="8"/>
  <c r="BA290" i="8"/>
  <c r="AV352" i="8"/>
  <c r="AV336" i="8"/>
  <c r="AW354" i="8"/>
  <c r="AX360" i="8" s="1"/>
  <c r="AY366" i="8" s="1"/>
  <c r="AZ372" i="8" s="1"/>
  <c r="AE496" i="8"/>
  <c r="AF502" i="8" s="1"/>
  <c r="AG508" i="8" s="1"/>
  <c r="AH514" i="8" s="1"/>
  <c r="AE486" i="8"/>
  <c r="AD478" i="8"/>
  <c r="AE45" i="7" l="1"/>
  <c r="AE46" i="7" s="1"/>
  <c r="AF47" i="7"/>
  <c r="AG42" i="7" s="1"/>
  <c r="T6" i="8"/>
  <c r="V21" i="7" s="1"/>
  <c r="AC14" i="7"/>
  <c r="AD13" i="7"/>
  <c r="AE15" i="7"/>
  <c r="AF9" i="7" s="1"/>
  <c r="AE490" i="8"/>
  <c r="AF492" i="8"/>
  <c r="AG498" i="8" s="1"/>
  <c r="AH504" i="8" s="1"/>
  <c r="AI510" i="8" s="1"/>
  <c r="AE474" i="8"/>
  <c r="AW358" i="8"/>
  <c r="AX364" i="8" s="1"/>
  <c r="AY370" i="8" s="1"/>
  <c r="AZ376" i="8" s="1"/>
  <c r="AV340" i="8"/>
  <c r="AW348" i="8"/>
  <c r="U542" i="8"/>
  <c r="V548" i="8" s="1"/>
  <c r="W554" i="8" s="1"/>
  <c r="X560" i="8" s="1"/>
  <c r="T524" i="8"/>
  <c r="U532" i="8"/>
  <c r="BA294" i="8"/>
  <c r="BB312" i="8"/>
  <c r="BC318" i="8" s="1"/>
  <c r="BD324" i="8" s="1"/>
  <c r="BE330" i="8" s="1"/>
  <c r="BB302" i="8"/>
  <c r="BG245" i="8"/>
  <c r="BH263" i="8"/>
  <c r="BI269" i="8" s="1"/>
  <c r="BG261" i="8"/>
  <c r="BH203" i="8"/>
  <c r="BI211" i="8"/>
  <c r="BI221" i="8"/>
  <c r="AN450" i="8"/>
  <c r="AO456" i="8" s="1"/>
  <c r="AP462" i="8" s="1"/>
  <c r="AQ468" i="8" s="1"/>
  <c r="AN440" i="8"/>
  <c r="AM432" i="8"/>
  <c r="AR398" i="8"/>
  <c r="AR382" i="8"/>
  <c r="AS400" i="8"/>
  <c r="AT406" i="8" s="1"/>
  <c r="AU412" i="8" s="1"/>
  <c r="AV418" i="8" s="1"/>
  <c r="AF45" i="7" l="1"/>
  <c r="AF46" i="7" s="1"/>
  <c r="AG47" i="7"/>
  <c r="AH42" i="7" s="1"/>
  <c r="T10" i="8"/>
  <c r="V25" i="7" s="1"/>
  <c r="AD14" i="7"/>
  <c r="AE13" i="7"/>
  <c r="AF15" i="7"/>
  <c r="AG9" i="7" s="1"/>
  <c r="AS394" i="8"/>
  <c r="AR386" i="8"/>
  <c r="AS404" i="8"/>
  <c r="AT410" i="8" s="1"/>
  <c r="AU416" i="8" s="1"/>
  <c r="AV422" i="8" s="1"/>
  <c r="AF496" i="8"/>
  <c r="AG502" i="8" s="1"/>
  <c r="AH508" i="8" s="1"/>
  <c r="AI514" i="8" s="1"/>
  <c r="AF486" i="8"/>
  <c r="AE478" i="8"/>
  <c r="BI215" i="8"/>
  <c r="BI203" i="8" s="1"/>
  <c r="BI199" i="8"/>
  <c r="AN444" i="8"/>
  <c r="AO446" i="8"/>
  <c r="AP452" i="8" s="1"/>
  <c r="AQ458" i="8" s="1"/>
  <c r="AR464" i="8" s="1"/>
  <c r="AN428" i="8"/>
  <c r="BC308" i="8"/>
  <c r="BD314" i="8" s="1"/>
  <c r="BE320" i="8" s="1"/>
  <c r="BF326" i="8" s="1"/>
  <c r="BB306" i="8"/>
  <c r="BB290" i="8"/>
  <c r="V538" i="8"/>
  <c r="W544" i="8" s="1"/>
  <c r="X550" i="8" s="1"/>
  <c r="Y556" i="8" s="1"/>
  <c r="U520" i="8"/>
  <c r="U536" i="8"/>
  <c r="BH267" i="8"/>
  <c r="BI273" i="8" s="1"/>
  <c r="BH257" i="8"/>
  <c r="BG249" i="8"/>
  <c r="AX354" i="8"/>
  <c r="AY360" i="8" s="1"/>
  <c r="AZ366" i="8" s="1"/>
  <c r="BA372" i="8" s="1"/>
  <c r="AW336" i="8"/>
  <c r="AW352" i="8"/>
  <c r="AG45" i="7" l="1"/>
  <c r="AG46" i="7" s="1"/>
  <c r="AH47" i="7"/>
  <c r="AI42" i="7" s="1"/>
  <c r="U6" i="8"/>
  <c r="W21" i="7" s="1"/>
  <c r="AE14" i="7"/>
  <c r="AF13" i="7"/>
  <c r="AG15" i="7"/>
  <c r="AH9" i="7" s="1"/>
  <c r="AX348" i="8"/>
  <c r="AX358" i="8"/>
  <c r="AY364" i="8" s="1"/>
  <c r="AZ370" i="8" s="1"/>
  <c r="BA376" i="8" s="1"/>
  <c r="AW340" i="8"/>
  <c r="BH245" i="8"/>
  <c r="BI263" i="8"/>
  <c r="BH261" i="8"/>
  <c r="AO450" i="8"/>
  <c r="AP456" i="8" s="1"/>
  <c r="AQ462" i="8" s="1"/>
  <c r="AR468" i="8" s="1"/>
  <c r="AN432" i="8"/>
  <c r="AO440" i="8"/>
  <c r="AF490" i="8"/>
  <c r="AF474" i="8"/>
  <c r="AG492" i="8"/>
  <c r="AH498" i="8" s="1"/>
  <c r="AI504" i="8" s="1"/>
  <c r="AJ510" i="8" s="1"/>
  <c r="V542" i="8"/>
  <c r="W548" i="8" s="1"/>
  <c r="X554" i="8" s="1"/>
  <c r="Y560" i="8" s="1"/>
  <c r="U524" i="8"/>
  <c r="V532" i="8"/>
  <c r="BC312" i="8"/>
  <c r="BD318" i="8" s="1"/>
  <c r="BE324" i="8" s="1"/>
  <c r="BF330" i="8" s="1"/>
  <c r="BC302" i="8"/>
  <c r="BB294" i="8"/>
  <c r="AT400" i="8"/>
  <c r="AU406" i="8" s="1"/>
  <c r="AV412" i="8" s="1"/>
  <c r="AW418" i="8" s="1"/>
  <c r="AS382" i="8"/>
  <c r="AS398" i="8"/>
  <c r="AH45" i="7" l="1"/>
  <c r="AH46" i="7" s="1"/>
  <c r="AI47" i="7"/>
  <c r="AJ42" i="7" s="1"/>
  <c r="U10" i="8"/>
  <c r="W25" i="7" s="1"/>
  <c r="AG13" i="7"/>
  <c r="AG14" i="7" s="1"/>
  <c r="AF14" i="7"/>
  <c r="AH15" i="7"/>
  <c r="AI9" i="7" s="1"/>
  <c r="BD308" i="8"/>
  <c r="BE314" i="8" s="1"/>
  <c r="BF320" i="8" s="1"/>
  <c r="BG326" i="8" s="1"/>
  <c r="BC306" i="8"/>
  <c r="BC290" i="8"/>
  <c r="AF478" i="8"/>
  <c r="AG496" i="8"/>
  <c r="AH502" i="8" s="1"/>
  <c r="AI508" i="8" s="1"/>
  <c r="AJ514" i="8" s="1"/>
  <c r="AG486" i="8"/>
  <c r="V536" i="8"/>
  <c r="W538" i="8"/>
  <c r="X544" i="8" s="1"/>
  <c r="Y550" i="8" s="1"/>
  <c r="Z556" i="8" s="1"/>
  <c r="V520" i="8"/>
  <c r="AP446" i="8"/>
  <c r="AQ452" i="8" s="1"/>
  <c r="AR458" i="8" s="1"/>
  <c r="AS464" i="8" s="1"/>
  <c r="AO444" i="8"/>
  <c r="AO428" i="8"/>
  <c r="BI267" i="8"/>
  <c r="BH249" i="8"/>
  <c r="BI257" i="8"/>
  <c r="AS386" i="8"/>
  <c r="AT394" i="8"/>
  <c r="AT404" i="8"/>
  <c r="AU410" i="8" s="1"/>
  <c r="AV416" i="8" s="1"/>
  <c r="AW422" i="8" s="1"/>
  <c r="AY354" i="8"/>
  <c r="AZ360" i="8" s="1"/>
  <c r="BA366" i="8" s="1"/>
  <c r="BB372" i="8" s="1"/>
  <c r="AX336" i="8"/>
  <c r="AX352" i="8"/>
  <c r="AI45" i="7" l="1"/>
  <c r="AI46" i="7" s="1"/>
  <c r="AJ47" i="7"/>
  <c r="AK42" i="7" s="1"/>
  <c r="V6" i="8"/>
  <c r="X21" i="7" s="1"/>
  <c r="AH13" i="7"/>
  <c r="AI15" i="7"/>
  <c r="AJ9" i="7" s="1"/>
  <c r="AY358" i="8"/>
  <c r="AZ364" i="8" s="1"/>
  <c r="BA370" i="8" s="1"/>
  <c r="BB376" i="8" s="1"/>
  <c r="AX340" i="8"/>
  <c r="AY348" i="8"/>
  <c r="AT398" i="8"/>
  <c r="AU400" i="8"/>
  <c r="AV406" i="8" s="1"/>
  <c r="AW412" i="8" s="1"/>
  <c r="AX418" i="8" s="1"/>
  <c r="AT382" i="8"/>
  <c r="AG490" i="8"/>
  <c r="AG474" i="8"/>
  <c r="AH492" i="8"/>
  <c r="AI498" i="8" s="1"/>
  <c r="AJ504" i="8" s="1"/>
  <c r="AK510" i="8" s="1"/>
  <c r="BD312" i="8"/>
  <c r="BE318" i="8" s="1"/>
  <c r="BF324" i="8" s="1"/>
  <c r="BG330" i="8" s="1"/>
  <c r="BD302" i="8"/>
  <c r="BC294" i="8"/>
  <c r="W542" i="8"/>
  <c r="X548" i="8" s="1"/>
  <c r="Y554" i="8" s="1"/>
  <c r="Z560" i="8" s="1"/>
  <c r="V524" i="8"/>
  <c r="W532" i="8"/>
  <c r="BI245" i="8"/>
  <c r="BI261" i="8"/>
  <c r="BI249" i="8" s="1"/>
  <c r="AP450" i="8"/>
  <c r="AQ456" i="8" s="1"/>
  <c r="AR462" i="8" s="1"/>
  <c r="AS468" i="8" s="1"/>
  <c r="AO432" i="8"/>
  <c r="AP440" i="8"/>
  <c r="AJ45" i="7" l="1"/>
  <c r="AJ46" i="7" s="1"/>
  <c r="AK47" i="7"/>
  <c r="AL42" i="7" s="1"/>
  <c r="V10" i="8"/>
  <c r="X25" i="7" s="1"/>
  <c r="AH14" i="7"/>
  <c r="AI13" i="7"/>
  <c r="AJ15" i="7"/>
  <c r="AK9" i="7" s="1"/>
  <c r="W536" i="8"/>
  <c r="X538" i="8"/>
  <c r="Y544" i="8" s="1"/>
  <c r="Z550" i="8" s="1"/>
  <c r="AA556" i="8" s="1"/>
  <c r="W520" i="8"/>
  <c r="BD290" i="8"/>
  <c r="BD306" i="8"/>
  <c r="BE308" i="8"/>
  <c r="BF314" i="8" s="1"/>
  <c r="BG320" i="8" s="1"/>
  <c r="BH326" i="8" s="1"/>
  <c r="AG478" i="8"/>
  <c r="AH486" i="8"/>
  <c r="AH496" i="8"/>
  <c r="AI502" i="8" s="1"/>
  <c r="AJ508" i="8" s="1"/>
  <c r="AK514" i="8" s="1"/>
  <c r="AU404" i="8"/>
  <c r="AV410" i="8" s="1"/>
  <c r="AW416" i="8" s="1"/>
  <c r="AX422" i="8" s="1"/>
  <c r="AT386" i="8"/>
  <c r="AU394" i="8"/>
  <c r="AQ446" i="8"/>
  <c r="AR452" i="8" s="1"/>
  <c r="AS458" i="8" s="1"/>
  <c r="AT464" i="8" s="1"/>
  <c r="AP444" i="8"/>
  <c r="AP428" i="8"/>
  <c r="AY352" i="8"/>
  <c r="AY336" i="8"/>
  <c r="AZ354" i="8"/>
  <c r="BA360" i="8" s="1"/>
  <c r="BB366" i="8" s="1"/>
  <c r="BC372" i="8" s="1"/>
  <c r="AK45" i="7" l="1"/>
  <c r="AK46" i="7" s="1"/>
  <c r="AL47" i="7"/>
  <c r="AM42" i="7" s="1"/>
  <c r="W6" i="8"/>
  <c r="Y21" i="7" s="1"/>
  <c r="AI14" i="7"/>
  <c r="AJ13" i="7"/>
  <c r="AK15" i="7"/>
  <c r="AL9" i="7" s="1"/>
  <c r="AZ358" i="8"/>
  <c r="BA364" i="8" s="1"/>
  <c r="BB370" i="8" s="1"/>
  <c r="BC376" i="8" s="1"/>
  <c r="AZ348" i="8"/>
  <c r="AY340" i="8"/>
  <c r="AQ450" i="8"/>
  <c r="AR456" i="8" s="1"/>
  <c r="AS462" i="8" s="1"/>
  <c r="AT468" i="8" s="1"/>
  <c r="AP432" i="8"/>
  <c r="AQ440" i="8"/>
  <c r="BE302" i="8"/>
  <c r="BE312" i="8"/>
  <c r="BF318" i="8" s="1"/>
  <c r="BG324" i="8" s="1"/>
  <c r="BH330" i="8" s="1"/>
  <c r="BD294" i="8"/>
  <c r="X542" i="8"/>
  <c r="Y548" i="8" s="1"/>
  <c r="Z554" i="8" s="1"/>
  <c r="AA560" i="8" s="1"/>
  <c r="X532" i="8"/>
  <c r="W524" i="8"/>
  <c r="AV400" i="8"/>
  <c r="AW406" i="8" s="1"/>
  <c r="AX412" i="8" s="1"/>
  <c r="AY418" i="8" s="1"/>
  <c r="AU398" i="8"/>
  <c r="AU382" i="8"/>
  <c r="AH490" i="8"/>
  <c r="AI492" i="8"/>
  <c r="AJ498" i="8" s="1"/>
  <c r="AK504" i="8" s="1"/>
  <c r="AL510" i="8" s="1"/>
  <c r="AH474" i="8"/>
  <c r="AL45" i="7" l="1"/>
  <c r="AL46" i="7" s="1"/>
  <c r="AM47" i="7"/>
  <c r="AN42" i="7" s="1"/>
  <c r="W10" i="8"/>
  <c r="Y25" i="7" s="1"/>
  <c r="AJ14" i="7"/>
  <c r="AK13" i="7"/>
  <c r="AL15" i="7"/>
  <c r="AM9" i="7" s="1"/>
  <c r="X536" i="8"/>
  <c r="Y538" i="8"/>
  <c r="Z544" i="8" s="1"/>
  <c r="AA550" i="8" s="1"/>
  <c r="AB556" i="8" s="1"/>
  <c r="X520" i="8"/>
  <c r="AV404" i="8"/>
  <c r="AW410" i="8" s="1"/>
  <c r="AX416" i="8" s="1"/>
  <c r="AY422" i="8" s="1"/>
  <c r="AU386" i="8"/>
  <c r="AV394" i="8"/>
  <c r="BF308" i="8"/>
  <c r="BG314" i="8" s="1"/>
  <c r="BH320" i="8" s="1"/>
  <c r="BI326" i="8" s="1"/>
  <c r="BE306" i="8"/>
  <c r="BE290" i="8"/>
  <c r="AR446" i="8"/>
  <c r="AS452" i="8" s="1"/>
  <c r="AT458" i="8" s="1"/>
  <c r="AU464" i="8" s="1"/>
  <c r="AQ428" i="8"/>
  <c r="AQ444" i="8"/>
  <c r="AZ352" i="8"/>
  <c r="AZ336" i="8"/>
  <c r="BA354" i="8"/>
  <c r="BB360" i="8" s="1"/>
  <c r="BC366" i="8" s="1"/>
  <c r="BD372" i="8" s="1"/>
  <c r="AI496" i="8"/>
  <c r="AJ502" i="8" s="1"/>
  <c r="AK508" i="8" s="1"/>
  <c r="AL514" i="8" s="1"/>
  <c r="AH478" i="8"/>
  <c r="AI486" i="8"/>
  <c r="AM45" i="7" l="1"/>
  <c r="AM46" i="7" s="1"/>
  <c r="AN47" i="7"/>
  <c r="AO42" i="7" s="1"/>
  <c r="X6" i="8"/>
  <c r="Z21" i="7" s="1"/>
  <c r="AK14" i="7"/>
  <c r="AL13" i="7"/>
  <c r="AM15" i="7"/>
  <c r="AN9" i="7" s="1"/>
  <c r="BA358" i="8"/>
  <c r="BB364" i="8" s="1"/>
  <c r="BC370" i="8" s="1"/>
  <c r="BD376" i="8" s="1"/>
  <c r="AZ340" i="8"/>
  <c r="BA348" i="8"/>
  <c r="AW400" i="8"/>
  <c r="AX406" i="8" s="1"/>
  <c r="AY412" i="8" s="1"/>
  <c r="AZ418" i="8" s="1"/>
  <c r="AV398" i="8"/>
  <c r="AV382" i="8"/>
  <c r="AR450" i="8"/>
  <c r="AS456" i="8" s="1"/>
  <c r="AT462" i="8" s="1"/>
  <c r="AU468" i="8" s="1"/>
  <c r="AR440" i="8"/>
  <c r="AQ432" i="8"/>
  <c r="Y542" i="8"/>
  <c r="Z548" i="8" s="1"/>
  <c r="AA554" i="8" s="1"/>
  <c r="AB560" i="8" s="1"/>
  <c r="X524" i="8"/>
  <c r="Y532" i="8"/>
  <c r="AI490" i="8"/>
  <c r="AJ492" i="8"/>
  <c r="AK498" i="8" s="1"/>
  <c r="AL504" i="8" s="1"/>
  <c r="AM510" i="8" s="1"/>
  <c r="AI474" i="8"/>
  <c r="BE294" i="8"/>
  <c r="BF312" i="8"/>
  <c r="BG318" i="8" s="1"/>
  <c r="BH324" i="8" s="1"/>
  <c r="BI330" i="8" s="1"/>
  <c r="BF302" i="8"/>
  <c r="AN45" i="7" l="1"/>
  <c r="AN46" i="7" s="1"/>
  <c r="AO47" i="7"/>
  <c r="AP42" i="7" s="1"/>
  <c r="X10" i="8"/>
  <c r="Z25" i="7" s="1"/>
  <c r="AL14" i="7"/>
  <c r="AM13" i="7"/>
  <c r="AN15" i="7"/>
  <c r="AO9" i="7" s="1"/>
  <c r="Z538" i="8"/>
  <c r="AA544" i="8" s="1"/>
  <c r="AB550" i="8" s="1"/>
  <c r="AC556" i="8" s="1"/>
  <c r="Y536" i="8"/>
  <c r="Y520" i="8"/>
  <c r="BG308" i="8"/>
  <c r="BH314" i="8" s="1"/>
  <c r="BI320" i="8" s="1"/>
  <c r="BF306" i="8"/>
  <c r="BF290" i="8"/>
  <c r="AR444" i="8"/>
  <c r="AS446" i="8"/>
  <c r="AT452" i="8" s="1"/>
  <c r="AU458" i="8" s="1"/>
  <c r="AV464" i="8" s="1"/>
  <c r="AR428" i="8"/>
  <c r="AW404" i="8"/>
  <c r="AX410" i="8" s="1"/>
  <c r="AY416" i="8" s="1"/>
  <c r="AZ422" i="8" s="1"/>
  <c r="AW394" i="8"/>
  <c r="AV386" i="8"/>
  <c r="AJ496" i="8"/>
  <c r="AK502" i="8" s="1"/>
  <c r="AL508" i="8" s="1"/>
  <c r="AM514" i="8" s="1"/>
  <c r="AJ486" i="8"/>
  <c r="AI478" i="8"/>
  <c r="BA352" i="8"/>
  <c r="BB354" i="8"/>
  <c r="BC360" i="8" s="1"/>
  <c r="BD366" i="8" s="1"/>
  <c r="BE372" i="8" s="1"/>
  <c r="BA336" i="8"/>
  <c r="AO45" i="7" l="1"/>
  <c r="AP47" i="7"/>
  <c r="AQ42" i="7" s="1"/>
  <c r="AO46" i="7"/>
  <c r="Y6" i="8"/>
  <c r="AA21" i="7" s="1"/>
  <c r="AM14" i="7"/>
  <c r="AN13" i="7"/>
  <c r="AO15" i="7"/>
  <c r="AP9" i="7" s="1"/>
  <c r="AJ474" i="8"/>
  <c r="AK492" i="8"/>
  <c r="AL498" i="8" s="1"/>
  <c r="AM504" i="8" s="1"/>
  <c r="AN510" i="8" s="1"/>
  <c r="AJ490" i="8"/>
  <c r="AX400" i="8"/>
  <c r="AY406" i="8" s="1"/>
  <c r="AZ412" i="8" s="1"/>
  <c r="BA418" i="8" s="1"/>
  <c r="AW382" i="8"/>
  <c r="AW398" i="8"/>
  <c r="AS450" i="8"/>
  <c r="AT456" i="8" s="1"/>
  <c r="AU462" i="8" s="1"/>
  <c r="AV468" i="8" s="1"/>
  <c r="AR432" i="8"/>
  <c r="AS440" i="8"/>
  <c r="BG302" i="8"/>
  <c r="BF294" i="8"/>
  <c r="BG312" i="8"/>
  <c r="BH318" i="8" s="1"/>
  <c r="BI324" i="8" s="1"/>
  <c r="Y524" i="8"/>
  <c r="Z532" i="8"/>
  <c r="Z542" i="8"/>
  <c r="AA548" i="8" s="1"/>
  <c r="AB554" i="8" s="1"/>
  <c r="AC560" i="8" s="1"/>
  <c r="BB358" i="8"/>
  <c r="BC364" i="8" s="1"/>
  <c r="BD370" i="8" s="1"/>
  <c r="BE376" i="8" s="1"/>
  <c r="BA340" i="8"/>
  <c r="BB348" i="8"/>
  <c r="AP45" i="7" l="1"/>
  <c r="AP46" i="7" s="1"/>
  <c r="AQ47" i="7"/>
  <c r="AR42" i="7" s="1"/>
  <c r="Y10" i="8"/>
  <c r="AA25" i="7" s="1"/>
  <c r="AN14" i="7"/>
  <c r="AO13" i="7"/>
  <c r="AP15" i="7"/>
  <c r="AQ9" i="7" s="1"/>
  <c r="BC354" i="8"/>
  <c r="BD360" i="8" s="1"/>
  <c r="BE366" i="8" s="1"/>
  <c r="BF372" i="8" s="1"/>
  <c r="BB336" i="8"/>
  <c r="BB352" i="8"/>
  <c r="AA538" i="8"/>
  <c r="AB544" i="8" s="1"/>
  <c r="AC550" i="8" s="1"/>
  <c r="AD556" i="8" s="1"/>
  <c r="Z536" i="8"/>
  <c r="Z520" i="8"/>
  <c r="AJ478" i="8"/>
  <c r="AK496" i="8"/>
  <c r="AL502" i="8" s="1"/>
  <c r="AM508" i="8" s="1"/>
  <c r="AN514" i="8" s="1"/>
  <c r="AK486" i="8"/>
  <c r="BH308" i="8"/>
  <c r="BI314" i="8" s="1"/>
  <c r="BG290" i="8"/>
  <c r="BG306" i="8"/>
  <c r="AX404" i="8"/>
  <c r="AY410" i="8" s="1"/>
  <c r="AZ416" i="8" s="1"/>
  <c r="BA422" i="8" s="1"/>
  <c r="AW386" i="8"/>
  <c r="AX394" i="8"/>
  <c r="AT446" i="8"/>
  <c r="AU452" i="8" s="1"/>
  <c r="AV458" i="8" s="1"/>
  <c r="AW464" i="8" s="1"/>
  <c r="AS444" i="8"/>
  <c r="AS428" i="8"/>
  <c r="AQ45" i="7" l="1"/>
  <c r="AR47" i="7"/>
  <c r="AS42" i="7" s="1"/>
  <c r="AQ46" i="7"/>
  <c r="Z6" i="8"/>
  <c r="AB21" i="7" s="1"/>
  <c r="AO14" i="7"/>
  <c r="AP13" i="7"/>
  <c r="AQ15" i="7"/>
  <c r="AR9" i="7" s="1"/>
  <c r="BG294" i="8"/>
  <c r="BH302" i="8"/>
  <c r="BH312" i="8"/>
  <c r="BI318" i="8" s="1"/>
  <c r="AK474" i="8"/>
  <c r="AK490" i="8"/>
  <c r="AL492" i="8"/>
  <c r="AM498" i="8" s="1"/>
  <c r="AN504" i="8" s="1"/>
  <c r="AO510" i="8" s="1"/>
  <c r="AX398" i="8"/>
  <c r="AY400" i="8"/>
  <c r="AZ406" i="8" s="1"/>
  <c r="BA412" i="8" s="1"/>
  <c r="BB418" i="8" s="1"/>
  <c r="AX382" i="8"/>
  <c r="BC358" i="8"/>
  <c r="BD364" i="8" s="1"/>
  <c r="BE370" i="8" s="1"/>
  <c r="BF376" i="8" s="1"/>
  <c r="BB340" i="8"/>
  <c r="BC348" i="8"/>
  <c r="AT450" i="8"/>
  <c r="AU456" i="8" s="1"/>
  <c r="AV462" i="8" s="1"/>
  <c r="AW468" i="8" s="1"/>
  <c r="AS432" i="8"/>
  <c r="AT440" i="8"/>
  <c r="AA532" i="8"/>
  <c r="AA542" i="8"/>
  <c r="AB548" i="8" s="1"/>
  <c r="AC554" i="8" s="1"/>
  <c r="AD560" i="8" s="1"/>
  <c r="Z524" i="8"/>
  <c r="AR45" i="7" l="1"/>
  <c r="AS47" i="7"/>
  <c r="AT42" i="7" s="1"/>
  <c r="AR46" i="7"/>
  <c r="Z10" i="8"/>
  <c r="AB25" i="7" s="1"/>
  <c r="AP14" i="7"/>
  <c r="AQ13" i="7"/>
  <c r="AR15" i="7"/>
  <c r="AS9" i="7" s="1"/>
  <c r="AY404" i="8"/>
  <c r="AZ410" i="8" s="1"/>
  <c r="BA416" i="8" s="1"/>
  <c r="BB422" i="8" s="1"/>
  <c r="AX386" i="8"/>
  <c r="AY394" i="8"/>
  <c r="BC336" i="8"/>
  <c r="BD354" i="8"/>
  <c r="BE360" i="8" s="1"/>
  <c r="BF366" i="8" s="1"/>
  <c r="BG372" i="8" s="1"/>
  <c r="BC352" i="8"/>
  <c r="BI308" i="8"/>
  <c r="BH306" i="8"/>
  <c r="BH290" i="8"/>
  <c r="AB538" i="8"/>
  <c r="AC544" i="8" s="1"/>
  <c r="AD550" i="8" s="1"/>
  <c r="AE556" i="8" s="1"/>
  <c r="AA536" i="8"/>
  <c r="AA520" i="8"/>
  <c r="AT428" i="8"/>
  <c r="AU446" i="8"/>
  <c r="AV452" i="8" s="1"/>
  <c r="AW458" i="8" s="1"/>
  <c r="AX464" i="8" s="1"/>
  <c r="AT444" i="8"/>
  <c r="AK478" i="8"/>
  <c r="AL486" i="8"/>
  <c r="AL496" i="8"/>
  <c r="AM502" i="8" s="1"/>
  <c r="AN508" i="8" s="1"/>
  <c r="AO514" i="8" s="1"/>
  <c r="AS45" i="7" l="1"/>
  <c r="AS46" i="7" s="1"/>
  <c r="AT47" i="7"/>
  <c r="AU42" i="7" s="1"/>
  <c r="AA6" i="8"/>
  <c r="AC21" i="7" s="1"/>
  <c r="AQ14" i="7"/>
  <c r="AR13" i="7"/>
  <c r="AS15" i="7"/>
  <c r="AT9" i="7" s="1"/>
  <c r="BD348" i="8"/>
  <c r="BC340" i="8"/>
  <c r="BD358" i="8"/>
  <c r="BE364" i="8" s="1"/>
  <c r="BF370" i="8" s="1"/>
  <c r="BG376" i="8" s="1"/>
  <c r="AZ400" i="8"/>
  <c r="BA406" i="8" s="1"/>
  <c r="BB412" i="8" s="1"/>
  <c r="BC418" i="8" s="1"/>
  <c r="AY398" i="8"/>
  <c r="AY382" i="8"/>
  <c r="BI312" i="8"/>
  <c r="BH294" i="8"/>
  <c r="BI302" i="8"/>
  <c r="AT432" i="8"/>
  <c r="AU440" i="8"/>
  <c r="AU450" i="8"/>
  <c r="AV456" i="8" s="1"/>
  <c r="AW462" i="8" s="1"/>
  <c r="AX468" i="8" s="1"/>
  <c r="AB542" i="8"/>
  <c r="AC548" i="8" s="1"/>
  <c r="AD554" i="8" s="1"/>
  <c r="AE560" i="8" s="1"/>
  <c r="AB532" i="8"/>
  <c r="AA524" i="8"/>
  <c r="AL490" i="8"/>
  <c r="AM492" i="8"/>
  <c r="AN498" i="8" s="1"/>
  <c r="AO504" i="8" s="1"/>
  <c r="AP510" i="8" s="1"/>
  <c r="AL474" i="8"/>
  <c r="AT45" i="7" l="1"/>
  <c r="AT46" i="7" s="1"/>
  <c r="AU47" i="7"/>
  <c r="AV42" i="7" s="1"/>
  <c r="AA10" i="8"/>
  <c r="AC25" i="7" s="1"/>
  <c r="AR14" i="7"/>
  <c r="AT15" i="7"/>
  <c r="AU9" i="7" s="1"/>
  <c r="AS13" i="7"/>
  <c r="BI290" i="8"/>
  <c r="BI306" i="8"/>
  <c r="BI294" i="8" s="1"/>
  <c r="AZ404" i="8"/>
  <c r="BA410" i="8" s="1"/>
  <c r="BB416" i="8" s="1"/>
  <c r="BC422" i="8" s="1"/>
  <c r="AY386" i="8"/>
  <c r="AZ394" i="8"/>
  <c r="BE354" i="8"/>
  <c r="BF360" i="8" s="1"/>
  <c r="BG366" i="8" s="1"/>
  <c r="BH372" i="8" s="1"/>
  <c r="BD352" i="8"/>
  <c r="BD336" i="8"/>
  <c r="AU444" i="8"/>
  <c r="AV446" i="8"/>
  <c r="AW452" i="8" s="1"/>
  <c r="AX458" i="8" s="1"/>
  <c r="AY464" i="8" s="1"/>
  <c r="AU428" i="8"/>
  <c r="AB520" i="8"/>
  <c r="AC538" i="8"/>
  <c r="AD544" i="8" s="1"/>
  <c r="AE550" i="8" s="1"/>
  <c r="AF556" i="8" s="1"/>
  <c r="AB536" i="8"/>
  <c r="AM496" i="8"/>
  <c r="AN502" i="8" s="1"/>
  <c r="AO508" i="8" s="1"/>
  <c r="AP514" i="8" s="1"/>
  <c r="AL478" i="8"/>
  <c r="AM486" i="8"/>
  <c r="AU45" i="7" l="1"/>
  <c r="AU46" i="7" s="1"/>
  <c r="AV47" i="7"/>
  <c r="AW42" i="7" s="1"/>
  <c r="AB6" i="8"/>
  <c r="AD21" i="7" s="1"/>
  <c r="AS14" i="7"/>
  <c r="AT13" i="7"/>
  <c r="AU15" i="7"/>
  <c r="AV9" i="7" s="1"/>
  <c r="AM474" i="8"/>
  <c r="AN492" i="8"/>
  <c r="AO498" i="8" s="1"/>
  <c r="AP504" i="8" s="1"/>
  <c r="AQ510" i="8" s="1"/>
  <c r="AM490" i="8"/>
  <c r="AC542" i="8"/>
  <c r="AD548" i="8" s="1"/>
  <c r="AE554" i="8" s="1"/>
  <c r="AF560" i="8" s="1"/>
  <c r="AB524" i="8"/>
  <c r="AC532" i="8"/>
  <c r="BD340" i="8"/>
  <c r="BE348" i="8"/>
  <c r="BE358" i="8"/>
  <c r="BF364" i="8" s="1"/>
  <c r="BG370" i="8" s="1"/>
  <c r="BH376" i="8" s="1"/>
  <c r="AV450" i="8"/>
  <c r="AW456" i="8" s="1"/>
  <c r="AX462" i="8" s="1"/>
  <c r="AY468" i="8" s="1"/>
  <c r="AV440" i="8"/>
  <c r="AU432" i="8"/>
  <c r="BA400" i="8"/>
  <c r="BB406" i="8" s="1"/>
  <c r="BC412" i="8" s="1"/>
  <c r="BD418" i="8" s="1"/>
  <c r="AZ398" i="8"/>
  <c r="AZ382" i="8"/>
  <c r="AV45" i="7" l="1"/>
  <c r="AV46" i="7" s="1"/>
  <c r="AW47" i="7"/>
  <c r="AX42" i="7" s="1"/>
  <c r="AB10" i="8"/>
  <c r="AD25" i="7" s="1"/>
  <c r="AT14" i="7"/>
  <c r="AU13" i="7"/>
  <c r="AV15" i="7"/>
  <c r="AW9" i="7" s="1"/>
  <c r="BE336" i="8"/>
  <c r="BF354" i="8"/>
  <c r="BG360" i="8" s="1"/>
  <c r="BH366" i="8" s="1"/>
  <c r="BI372" i="8" s="1"/>
  <c r="BE352" i="8"/>
  <c r="BA404" i="8"/>
  <c r="BB410" i="8" s="1"/>
  <c r="BC416" i="8" s="1"/>
  <c r="BD422" i="8" s="1"/>
  <c r="BA394" i="8"/>
  <c r="AZ386" i="8"/>
  <c r="AV428" i="8"/>
  <c r="AV444" i="8"/>
  <c r="AW446" i="8"/>
  <c r="AX452" i="8" s="1"/>
  <c r="AY458" i="8" s="1"/>
  <c r="AZ464" i="8" s="1"/>
  <c r="AM478" i="8"/>
  <c r="AN496" i="8"/>
  <c r="AO502" i="8" s="1"/>
  <c r="AP508" i="8" s="1"/>
  <c r="AQ514" i="8" s="1"/>
  <c r="AN486" i="8"/>
  <c r="AD538" i="8"/>
  <c r="AE544" i="8" s="1"/>
  <c r="AF550" i="8" s="1"/>
  <c r="AG556" i="8" s="1"/>
  <c r="AC536" i="8"/>
  <c r="AC520" i="8"/>
  <c r="AW45" i="7" l="1"/>
  <c r="AW46" i="7" s="1"/>
  <c r="AX47" i="7"/>
  <c r="AY42" i="7" s="1"/>
  <c r="AC6" i="8"/>
  <c r="AE21" i="7" s="1"/>
  <c r="AU14" i="7"/>
  <c r="AV13" i="7"/>
  <c r="AW15" i="7"/>
  <c r="AX9" i="7" s="1"/>
  <c r="AO492" i="8"/>
  <c r="AP498" i="8" s="1"/>
  <c r="AQ504" i="8" s="1"/>
  <c r="AR510" i="8" s="1"/>
  <c r="AN490" i="8"/>
  <c r="AN474" i="8"/>
  <c r="BB400" i="8"/>
  <c r="BC406" i="8" s="1"/>
  <c r="BD412" i="8" s="1"/>
  <c r="BE418" i="8" s="1"/>
  <c r="BA382" i="8"/>
  <c r="BA398" i="8"/>
  <c r="AW450" i="8"/>
  <c r="AX456" i="8" s="1"/>
  <c r="AY462" i="8" s="1"/>
  <c r="AZ468" i="8" s="1"/>
  <c r="AV432" i="8"/>
  <c r="AW440" i="8"/>
  <c r="AD532" i="8"/>
  <c r="AD542" i="8"/>
  <c r="AE548" i="8" s="1"/>
  <c r="AF554" i="8" s="1"/>
  <c r="AG560" i="8" s="1"/>
  <c r="AC524" i="8"/>
  <c r="BE340" i="8"/>
  <c r="BF358" i="8"/>
  <c r="BG364" i="8" s="1"/>
  <c r="BH370" i="8" s="1"/>
  <c r="BI376" i="8" s="1"/>
  <c r="BF348" i="8"/>
  <c r="AX45" i="7" l="1"/>
  <c r="AX46" i="7" s="1"/>
  <c r="AY47" i="7"/>
  <c r="AZ42" i="7" s="1"/>
  <c r="AC10" i="8"/>
  <c r="AE25" i="7" s="1"/>
  <c r="AV14" i="7"/>
  <c r="AX15" i="7"/>
  <c r="AY9" i="7" s="1"/>
  <c r="AW13" i="7"/>
  <c r="AD520" i="8"/>
  <c r="AD536" i="8"/>
  <c r="AE538" i="8"/>
  <c r="AF544" i="8" s="1"/>
  <c r="AG550" i="8" s="1"/>
  <c r="AH556" i="8" s="1"/>
  <c r="BG354" i="8"/>
  <c r="BH360" i="8" s="1"/>
  <c r="BI366" i="8" s="1"/>
  <c r="BF336" i="8"/>
  <c r="BF352" i="8"/>
  <c r="AX446" i="8"/>
  <c r="AY452" i="8" s="1"/>
  <c r="AZ458" i="8" s="1"/>
  <c r="BA464" i="8" s="1"/>
  <c r="AW444" i="8"/>
  <c r="AW428" i="8"/>
  <c r="BA386" i="8"/>
  <c r="BB404" i="8"/>
  <c r="BC410" i="8" s="1"/>
  <c r="BD416" i="8" s="1"/>
  <c r="BE422" i="8" s="1"/>
  <c r="BB394" i="8"/>
  <c r="AN478" i="8"/>
  <c r="AO496" i="8"/>
  <c r="AP502" i="8" s="1"/>
  <c r="AQ508" i="8" s="1"/>
  <c r="AR514" i="8" s="1"/>
  <c r="AO486" i="8"/>
  <c r="AY45" i="7" l="1"/>
  <c r="AY46" i="7" s="1"/>
  <c r="AZ47" i="7"/>
  <c r="BA42" i="7" s="1"/>
  <c r="AD6" i="8"/>
  <c r="AF21" i="7" s="1"/>
  <c r="AW14" i="7"/>
  <c r="AX13" i="7"/>
  <c r="AY15" i="7"/>
  <c r="AZ9" i="7" s="1"/>
  <c r="AO474" i="8"/>
  <c r="AO490" i="8"/>
  <c r="AP492" i="8"/>
  <c r="AQ498" i="8" s="1"/>
  <c r="AR504" i="8" s="1"/>
  <c r="AS510" i="8" s="1"/>
  <c r="BG348" i="8"/>
  <c r="BG358" i="8"/>
  <c r="BH364" i="8" s="1"/>
  <c r="BI370" i="8" s="1"/>
  <c r="BF340" i="8"/>
  <c r="AE532" i="8"/>
  <c r="AE542" i="8"/>
  <c r="AF548" i="8" s="1"/>
  <c r="AG554" i="8" s="1"/>
  <c r="AH560" i="8" s="1"/>
  <c r="AD524" i="8"/>
  <c r="BB382" i="8"/>
  <c r="BB398" i="8"/>
  <c r="BC400" i="8"/>
  <c r="BD406" i="8" s="1"/>
  <c r="BE412" i="8" s="1"/>
  <c r="BF418" i="8" s="1"/>
  <c r="AX450" i="8"/>
  <c r="AY456" i="8" s="1"/>
  <c r="AZ462" i="8" s="1"/>
  <c r="BA468" i="8" s="1"/>
  <c r="AW432" i="8"/>
  <c r="AX440" i="8"/>
  <c r="AZ45" i="7" l="1"/>
  <c r="AZ46" i="7" s="1"/>
  <c r="BA47" i="7"/>
  <c r="BB42" i="7" s="1"/>
  <c r="AD10" i="8"/>
  <c r="AF25" i="7" s="1"/>
  <c r="AX14" i="7"/>
  <c r="AY13" i="7"/>
  <c r="AZ15" i="7"/>
  <c r="BA9" i="7" s="1"/>
  <c r="AX428" i="8"/>
  <c r="AY446" i="8"/>
  <c r="AZ452" i="8" s="1"/>
  <c r="BA458" i="8" s="1"/>
  <c r="BB464" i="8" s="1"/>
  <c r="AX444" i="8"/>
  <c r="BB386" i="8"/>
  <c r="BC394" i="8"/>
  <c r="BC404" i="8"/>
  <c r="BD410" i="8" s="1"/>
  <c r="BE416" i="8" s="1"/>
  <c r="BF422" i="8" s="1"/>
  <c r="AF538" i="8"/>
  <c r="AG544" i="8" s="1"/>
  <c r="AH550" i="8" s="1"/>
  <c r="AI556" i="8" s="1"/>
  <c r="AE520" i="8"/>
  <c r="AE536" i="8"/>
  <c r="AP486" i="8"/>
  <c r="AP496" i="8"/>
  <c r="AQ502" i="8" s="1"/>
  <c r="AR508" i="8" s="1"/>
  <c r="AS514" i="8" s="1"/>
  <c r="AO478" i="8"/>
  <c r="BH354" i="8"/>
  <c r="BI360" i="8" s="1"/>
  <c r="BG352" i="8"/>
  <c r="BG336" i="8"/>
  <c r="BA45" i="7" l="1"/>
  <c r="BA46" i="7" s="1"/>
  <c r="BB47" i="7"/>
  <c r="BC42" i="7" s="1"/>
  <c r="AE6" i="8"/>
  <c r="AG21" i="7" s="1"/>
  <c r="AY14" i="7"/>
  <c r="BA15" i="7"/>
  <c r="BB9" i="7" s="1"/>
  <c r="AZ13" i="7"/>
  <c r="AY450" i="8"/>
  <c r="AZ456" i="8" s="1"/>
  <c r="BA462" i="8" s="1"/>
  <c r="BB468" i="8" s="1"/>
  <c r="AX432" i="8"/>
  <c r="AY440" i="8"/>
  <c r="BH358" i="8"/>
  <c r="BI364" i="8" s="1"/>
  <c r="BH348" i="8"/>
  <c r="BG340" i="8"/>
  <c r="AP490" i="8"/>
  <c r="AQ492" i="8"/>
  <c r="AR498" i="8" s="1"/>
  <c r="AS504" i="8" s="1"/>
  <c r="AT510" i="8" s="1"/>
  <c r="AP474" i="8"/>
  <c r="AF542" i="8"/>
  <c r="AG548" i="8" s="1"/>
  <c r="AH554" i="8" s="1"/>
  <c r="AI560" i="8" s="1"/>
  <c r="AF532" i="8"/>
  <c r="AE524" i="8"/>
  <c r="BD400" i="8"/>
  <c r="BE406" i="8" s="1"/>
  <c r="BF412" i="8" s="1"/>
  <c r="BG418" i="8" s="1"/>
  <c r="BC398" i="8"/>
  <c r="BC382" i="8"/>
  <c r="BB45" i="7" l="1"/>
  <c r="BB46" i="7" s="1"/>
  <c r="BC47" i="7"/>
  <c r="BD42" i="7" s="1"/>
  <c r="AE10" i="8"/>
  <c r="AG25" i="7" s="1"/>
  <c r="AZ14" i="7"/>
  <c r="BA13" i="7"/>
  <c r="BB15" i="7"/>
  <c r="BC9" i="7" s="1"/>
  <c r="BH352" i="8"/>
  <c r="BH336" i="8"/>
  <c r="BI354" i="8"/>
  <c r="AF536" i="8"/>
  <c r="AG538" i="8"/>
  <c r="AH544" i="8" s="1"/>
  <c r="AI550" i="8" s="1"/>
  <c r="AJ556" i="8" s="1"/>
  <c r="AF520" i="8"/>
  <c r="AP478" i="8"/>
  <c r="AQ496" i="8"/>
  <c r="AR502" i="8" s="1"/>
  <c r="AS508" i="8" s="1"/>
  <c r="AT514" i="8" s="1"/>
  <c r="AQ486" i="8"/>
  <c r="BD394" i="8"/>
  <c r="BD404" i="8"/>
  <c r="BE410" i="8" s="1"/>
  <c r="BF416" i="8" s="1"/>
  <c r="BG422" i="8" s="1"/>
  <c r="BC386" i="8"/>
  <c r="AY428" i="8"/>
  <c r="AY444" i="8"/>
  <c r="AZ446" i="8"/>
  <c r="BA452" i="8" s="1"/>
  <c r="BB458" i="8" s="1"/>
  <c r="BC464" i="8" s="1"/>
  <c r="BC45" i="7" l="1"/>
  <c r="BC46" i="7" s="1"/>
  <c r="BD47" i="7"/>
  <c r="BE42" i="7" s="1"/>
  <c r="AF6" i="8"/>
  <c r="AH21" i="7" s="1"/>
  <c r="BA14" i="7"/>
  <c r="BB13" i="7"/>
  <c r="BC15" i="7"/>
  <c r="BD9" i="7" s="1"/>
  <c r="AR492" i="8"/>
  <c r="AS498" i="8" s="1"/>
  <c r="AT504" i="8" s="1"/>
  <c r="AU510" i="8" s="1"/>
  <c r="AQ474" i="8"/>
  <c r="AQ490" i="8"/>
  <c r="AF524" i="8"/>
  <c r="AG532" i="8"/>
  <c r="AG542" i="8"/>
  <c r="AH548" i="8" s="1"/>
  <c r="AI554" i="8" s="1"/>
  <c r="AJ560" i="8" s="1"/>
  <c r="AZ450" i="8"/>
  <c r="BA456" i="8" s="1"/>
  <c r="BB462" i="8" s="1"/>
  <c r="BC468" i="8" s="1"/>
  <c r="AZ440" i="8"/>
  <c r="AY432" i="8"/>
  <c r="BI358" i="8"/>
  <c r="BH340" i="8"/>
  <c r="BI348" i="8"/>
  <c r="BE400" i="8"/>
  <c r="BF406" i="8" s="1"/>
  <c r="BG412" i="8" s="1"/>
  <c r="BH418" i="8" s="1"/>
  <c r="BD398" i="8"/>
  <c r="BD382" i="8"/>
  <c r="BD45" i="7" l="1"/>
  <c r="BD46" i="7" s="1"/>
  <c r="BE47" i="7"/>
  <c r="BF42" i="7" s="1"/>
  <c r="AF10" i="8"/>
  <c r="AH25" i="7" s="1"/>
  <c r="BB14" i="7"/>
  <c r="BC13" i="7"/>
  <c r="BD15" i="7"/>
  <c r="BE9" i="7" s="1"/>
  <c r="BI336" i="8"/>
  <c r="BI352" i="8"/>
  <c r="BI340" i="8" s="1"/>
  <c r="AR496" i="8"/>
  <c r="AS502" i="8" s="1"/>
  <c r="AT508" i="8" s="1"/>
  <c r="AU514" i="8" s="1"/>
  <c r="AR486" i="8"/>
  <c r="AQ478" i="8"/>
  <c r="BE404" i="8"/>
  <c r="BF410" i="8" s="1"/>
  <c r="BG416" i="8" s="1"/>
  <c r="BH422" i="8" s="1"/>
  <c r="BE394" i="8"/>
  <c r="BD386" i="8"/>
  <c r="AZ428" i="8"/>
  <c r="AZ444" i="8"/>
  <c r="BA446" i="8"/>
  <c r="BB452" i="8" s="1"/>
  <c r="BC458" i="8" s="1"/>
  <c r="BD464" i="8" s="1"/>
  <c r="AH538" i="8"/>
  <c r="AI544" i="8" s="1"/>
  <c r="AJ550" i="8" s="1"/>
  <c r="AK556" i="8" s="1"/>
  <c r="AG536" i="8"/>
  <c r="AG520" i="8"/>
  <c r="BE45" i="7" l="1"/>
  <c r="BE46" i="7" s="1"/>
  <c r="BF47" i="7"/>
  <c r="BG42" i="7" s="1"/>
  <c r="AG6" i="8"/>
  <c r="AI21" i="7" s="1"/>
  <c r="BC14" i="7"/>
  <c r="BD13" i="7"/>
  <c r="BE15" i="7"/>
  <c r="BF9" i="7" s="1"/>
  <c r="AG524" i="8"/>
  <c r="AH532" i="8"/>
  <c r="AH542" i="8"/>
  <c r="AI548" i="8" s="1"/>
  <c r="AJ554" i="8" s="1"/>
  <c r="AK560" i="8" s="1"/>
  <c r="AS492" i="8"/>
  <c r="AT498" i="8" s="1"/>
  <c r="AU504" i="8" s="1"/>
  <c r="AV510" i="8" s="1"/>
  <c r="AR490" i="8"/>
  <c r="AR474" i="8"/>
  <c r="BA440" i="8"/>
  <c r="BA450" i="8"/>
  <c r="BB456" i="8" s="1"/>
  <c r="BC462" i="8" s="1"/>
  <c r="BD468" i="8" s="1"/>
  <c r="AZ432" i="8"/>
  <c r="BF400" i="8"/>
  <c r="BG406" i="8" s="1"/>
  <c r="BH412" i="8" s="1"/>
  <c r="BI418" i="8" s="1"/>
  <c r="BE398" i="8"/>
  <c r="BE382" i="8"/>
  <c r="BF45" i="7" l="1"/>
  <c r="BF46" i="7" s="1"/>
  <c r="BG47" i="7"/>
  <c r="BH42" i="7" s="1"/>
  <c r="AG10" i="8"/>
  <c r="AI25" i="7" s="1"/>
  <c r="BD14" i="7"/>
  <c r="BF15" i="7"/>
  <c r="BG9" i="7" s="1"/>
  <c r="BE13" i="7"/>
  <c r="BF404" i="8"/>
  <c r="BG410" i="8" s="1"/>
  <c r="BH416" i="8" s="1"/>
  <c r="BI422" i="8" s="1"/>
  <c r="BE386" i="8"/>
  <c r="BF394" i="8"/>
  <c r="BB446" i="8"/>
  <c r="BC452" i="8" s="1"/>
  <c r="BD458" i="8" s="1"/>
  <c r="BE464" i="8" s="1"/>
  <c r="BA444" i="8"/>
  <c r="BA428" i="8"/>
  <c r="AH520" i="8"/>
  <c r="AI538" i="8"/>
  <c r="AJ544" i="8" s="1"/>
  <c r="AK550" i="8" s="1"/>
  <c r="AL556" i="8" s="1"/>
  <c r="AH536" i="8"/>
  <c r="AS496" i="8"/>
  <c r="AT502" i="8" s="1"/>
  <c r="AU508" i="8" s="1"/>
  <c r="AV514" i="8" s="1"/>
  <c r="AS486" i="8"/>
  <c r="AR478" i="8"/>
  <c r="BG45" i="7" l="1"/>
  <c r="BG46" i="7" s="1"/>
  <c r="BH47" i="7"/>
  <c r="BI42" i="7" s="1"/>
  <c r="AH6" i="8"/>
  <c r="AJ21" i="7" s="1"/>
  <c r="BE14" i="7"/>
  <c r="BG15" i="7"/>
  <c r="BH9" i="7" s="1"/>
  <c r="BF13" i="7"/>
  <c r="AI532" i="8"/>
  <c r="AH524" i="8"/>
  <c r="AI542" i="8"/>
  <c r="AJ548" i="8" s="1"/>
  <c r="AK554" i="8" s="1"/>
  <c r="AL560" i="8" s="1"/>
  <c r="BG400" i="8"/>
  <c r="BH406" i="8" s="1"/>
  <c r="BI412" i="8" s="1"/>
  <c r="BF382" i="8"/>
  <c r="BF398" i="8"/>
  <c r="AS490" i="8"/>
  <c r="AT492" i="8"/>
  <c r="AU498" i="8" s="1"/>
  <c r="AV504" i="8" s="1"/>
  <c r="AW510" i="8" s="1"/>
  <c r="AS474" i="8"/>
  <c r="BB450" i="8"/>
  <c r="BC456" i="8" s="1"/>
  <c r="BD462" i="8" s="1"/>
  <c r="BE468" i="8" s="1"/>
  <c r="BA432" i="8"/>
  <c r="BB440" i="8"/>
  <c r="BH45" i="7" l="1"/>
  <c r="BH46" i="7" s="1"/>
  <c r="BI47" i="7"/>
  <c r="BJ42" i="7" s="1"/>
  <c r="AH10" i="8"/>
  <c r="AJ25" i="7" s="1"/>
  <c r="BF14" i="7"/>
  <c r="BH15" i="7"/>
  <c r="BI9" i="7" s="1"/>
  <c r="BG13" i="7"/>
  <c r="AT486" i="8"/>
  <c r="AS478" i="8"/>
  <c r="AT496" i="8"/>
  <c r="AU502" i="8" s="1"/>
  <c r="AV508" i="8" s="1"/>
  <c r="AW514" i="8" s="1"/>
  <c r="BB428" i="8"/>
  <c r="BB444" i="8"/>
  <c r="BC446" i="8"/>
  <c r="BD452" i="8" s="1"/>
  <c r="BE458" i="8" s="1"/>
  <c r="BF464" i="8" s="1"/>
  <c r="BG394" i="8"/>
  <c r="BF386" i="8"/>
  <c r="BG404" i="8"/>
  <c r="BH410" i="8" s="1"/>
  <c r="BI416" i="8" s="1"/>
  <c r="AJ538" i="8"/>
  <c r="AK544" i="8" s="1"/>
  <c r="AL550" i="8" s="1"/>
  <c r="AM556" i="8" s="1"/>
  <c r="AI520" i="8"/>
  <c r="AI536" i="8"/>
  <c r="BI45" i="7" l="1"/>
  <c r="BI46" i="7" s="1"/>
  <c r="BJ47" i="7"/>
  <c r="BK42" i="7" s="1"/>
  <c r="AI6" i="8"/>
  <c r="AK21" i="7" s="1"/>
  <c r="BG14" i="7"/>
  <c r="BH13" i="7"/>
  <c r="BH14" i="7" s="1"/>
  <c r="BI15" i="7"/>
  <c r="BJ9" i="7" s="1"/>
  <c r="AJ542" i="8"/>
  <c r="AK548" i="8" s="1"/>
  <c r="AL554" i="8" s="1"/>
  <c r="AM560" i="8" s="1"/>
  <c r="AJ532" i="8"/>
  <c r="AI524" i="8"/>
  <c r="BH400" i="8"/>
  <c r="BI406" i="8" s="1"/>
  <c r="BG398" i="8"/>
  <c r="BG382" i="8"/>
  <c r="BC450" i="8"/>
  <c r="BD456" i="8" s="1"/>
  <c r="BE462" i="8" s="1"/>
  <c r="BF468" i="8" s="1"/>
  <c r="BB432" i="8"/>
  <c r="BC440" i="8"/>
  <c r="AU492" i="8"/>
  <c r="AV498" i="8" s="1"/>
  <c r="AW504" i="8" s="1"/>
  <c r="AX510" i="8" s="1"/>
  <c r="AT474" i="8"/>
  <c r="AT490" i="8"/>
  <c r="BJ45" i="7" l="1"/>
  <c r="BJ46" i="7" s="1"/>
  <c r="BK47" i="7"/>
  <c r="BL42" i="7" s="1"/>
  <c r="AI10" i="8"/>
  <c r="AK25" i="7" s="1"/>
  <c r="BJ15" i="7"/>
  <c r="BK9" i="7" s="1"/>
  <c r="BI13" i="7"/>
  <c r="BI14" i="7" s="1"/>
  <c r="BC444" i="8"/>
  <c r="BD446" i="8"/>
  <c r="BE452" i="8" s="1"/>
  <c r="BF458" i="8" s="1"/>
  <c r="BG464" i="8" s="1"/>
  <c r="BC428" i="8"/>
  <c r="AK538" i="8"/>
  <c r="AL544" i="8" s="1"/>
  <c r="AM550" i="8" s="1"/>
  <c r="AN556" i="8" s="1"/>
  <c r="AJ520" i="8"/>
  <c r="AJ536" i="8"/>
  <c r="AU496" i="8"/>
  <c r="AV502" i="8" s="1"/>
  <c r="AW508" i="8" s="1"/>
  <c r="AX514" i="8" s="1"/>
  <c r="AU486" i="8"/>
  <c r="AT478" i="8"/>
  <c r="BH404" i="8"/>
  <c r="BI410" i="8" s="1"/>
  <c r="BG386" i="8"/>
  <c r="BH394" i="8"/>
  <c r="BK45" i="7" l="1"/>
  <c r="BK46" i="7" s="1"/>
  <c r="BL47" i="7"/>
  <c r="BM42" i="7" s="1"/>
  <c r="AJ6" i="8"/>
  <c r="AL21" i="7" s="1"/>
  <c r="BJ13" i="7"/>
  <c r="BJ14" i="7" s="1"/>
  <c r="BK15" i="7"/>
  <c r="BL9" i="7" s="1"/>
  <c r="AU490" i="8"/>
  <c r="AV492" i="8"/>
  <c r="AW498" i="8" s="1"/>
  <c r="AX504" i="8" s="1"/>
  <c r="AY510" i="8" s="1"/>
  <c r="AU474" i="8"/>
  <c r="AJ524" i="8"/>
  <c r="AK532" i="8"/>
  <c r="AK542" i="8"/>
  <c r="AL548" i="8" s="1"/>
  <c r="AM554" i="8" s="1"/>
  <c r="AN560" i="8" s="1"/>
  <c r="BI400" i="8"/>
  <c r="BH398" i="8"/>
  <c r="BH382" i="8"/>
  <c r="BD440" i="8"/>
  <c r="BC432" i="8"/>
  <c r="BD450" i="8"/>
  <c r="BE456" i="8" s="1"/>
  <c r="BF462" i="8" s="1"/>
  <c r="BG468" i="8" s="1"/>
  <c r="BL45" i="7" l="1"/>
  <c r="BL46" i="7" s="1"/>
  <c r="BM47" i="7"/>
  <c r="BN42" i="7" s="1"/>
  <c r="AJ10" i="8"/>
  <c r="AL25" i="7" s="1"/>
  <c r="BK13" i="7"/>
  <c r="BK14" i="7" s="1"/>
  <c r="BL15" i="7"/>
  <c r="BM9" i="7" s="1"/>
  <c r="AK520" i="8"/>
  <c r="AK536" i="8"/>
  <c r="AL538" i="8"/>
  <c r="AM544" i="8" s="1"/>
  <c r="AN550" i="8" s="1"/>
  <c r="AO556" i="8" s="1"/>
  <c r="AU478" i="8"/>
  <c r="AV496" i="8"/>
  <c r="AW502" i="8" s="1"/>
  <c r="AX508" i="8" s="1"/>
  <c r="AY514" i="8" s="1"/>
  <c r="AV486" i="8"/>
  <c r="BI404" i="8"/>
  <c r="BI394" i="8"/>
  <c r="BH386" i="8"/>
  <c r="BD444" i="8"/>
  <c r="BE446" i="8"/>
  <c r="BF452" i="8" s="1"/>
  <c r="BG458" i="8" s="1"/>
  <c r="BH464" i="8" s="1"/>
  <c r="BD428" i="8"/>
  <c r="BM45" i="7" l="1"/>
  <c r="BM46" i="7" s="1"/>
  <c r="BN47" i="7"/>
  <c r="BO42" i="7" s="1"/>
  <c r="AK6" i="8"/>
  <c r="AM21" i="7" s="1"/>
  <c r="BM15" i="7"/>
  <c r="BN9" i="7" s="1"/>
  <c r="BL13" i="7"/>
  <c r="BL14" i="7" s="1"/>
  <c r="AV490" i="8"/>
  <c r="AV474" i="8"/>
  <c r="AW492" i="8"/>
  <c r="AX498" i="8" s="1"/>
  <c r="AY504" i="8" s="1"/>
  <c r="AZ510" i="8" s="1"/>
  <c r="AK524" i="8"/>
  <c r="AL532" i="8"/>
  <c r="AL542" i="8"/>
  <c r="AM548" i="8" s="1"/>
  <c r="AN554" i="8" s="1"/>
  <c r="AO560" i="8" s="1"/>
  <c r="BE450" i="8"/>
  <c r="BF456" i="8" s="1"/>
  <c r="BG462" i="8" s="1"/>
  <c r="BH468" i="8" s="1"/>
  <c r="BD432" i="8"/>
  <c r="BE440" i="8"/>
  <c r="BI398" i="8"/>
  <c r="BI386" i="8" s="1"/>
  <c r="BI382" i="8"/>
  <c r="BN45" i="7" l="1"/>
  <c r="BN46" i="7" s="1"/>
  <c r="BO47" i="7"/>
  <c r="BP42" i="7" s="1"/>
  <c r="AK10" i="8"/>
  <c r="AM25" i="7" s="1"/>
  <c r="BN15" i="7"/>
  <c r="BO9" i="7" s="1"/>
  <c r="BM13" i="7"/>
  <c r="BM14" i="7" s="1"/>
  <c r="BE444" i="8"/>
  <c r="BE428" i="8"/>
  <c r="BF446" i="8"/>
  <c r="BG452" i="8" s="1"/>
  <c r="BH458" i="8" s="1"/>
  <c r="BI464" i="8" s="1"/>
  <c r="AL536" i="8"/>
  <c r="AM538" i="8"/>
  <c r="AN544" i="8" s="1"/>
  <c r="AO550" i="8" s="1"/>
  <c r="AP556" i="8" s="1"/>
  <c r="AL520" i="8"/>
  <c r="AV478" i="8"/>
  <c r="AW496" i="8"/>
  <c r="AX502" i="8" s="1"/>
  <c r="AY508" i="8" s="1"/>
  <c r="AZ514" i="8" s="1"/>
  <c r="AW486" i="8"/>
  <c r="BO45" i="7" l="1"/>
  <c r="BO46" i="7" s="1"/>
  <c r="BP47" i="7"/>
  <c r="BQ42" i="7" s="1"/>
  <c r="AL6" i="8"/>
  <c r="AN21" i="7" s="1"/>
  <c r="BO15" i="7"/>
  <c r="BP9" i="7" s="1"/>
  <c r="BN13" i="7"/>
  <c r="BN14" i="7" s="1"/>
  <c r="AW490" i="8"/>
  <c r="AW474" i="8"/>
  <c r="AX492" i="8"/>
  <c r="AY498" i="8" s="1"/>
  <c r="AZ504" i="8" s="1"/>
  <c r="BA510" i="8" s="1"/>
  <c r="BF450" i="8"/>
  <c r="BG456" i="8" s="1"/>
  <c r="BH462" i="8" s="1"/>
  <c r="BI468" i="8" s="1"/>
  <c r="BE432" i="8"/>
  <c r="BF440" i="8"/>
  <c r="AM542" i="8"/>
  <c r="AN548" i="8" s="1"/>
  <c r="AO554" i="8" s="1"/>
  <c r="AP560" i="8" s="1"/>
  <c r="AL524" i="8"/>
  <c r="AM532" i="8"/>
  <c r="BP45" i="7" l="1"/>
  <c r="BP46" i="7" s="1"/>
  <c r="BQ47" i="7"/>
  <c r="BR42" i="7" s="1"/>
  <c r="AL10" i="8"/>
  <c r="AN25" i="7" s="1"/>
  <c r="BP15" i="7"/>
  <c r="BQ9" i="7" s="1"/>
  <c r="BO13" i="7"/>
  <c r="BO14" i="7" s="1"/>
  <c r="BG446" i="8"/>
  <c r="BH452" i="8" s="1"/>
  <c r="BI458" i="8" s="1"/>
  <c r="BF428" i="8"/>
  <c r="BF444" i="8"/>
  <c r="AN538" i="8"/>
  <c r="AO544" i="8" s="1"/>
  <c r="AP550" i="8" s="1"/>
  <c r="AQ556" i="8" s="1"/>
  <c r="AM520" i="8"/>
  <c r="AM536" i="8"/>
  <c r="AW478" i="8"/>
  <c r="AX486" i="8"/>
  <c r="AX496" i="8"/>
  <c r="AY502" i="8" s="1"/>
  <c r="AZ508" i="8" s="1"/>
  <c r="BA514" i="8" s="1"/>
  <c r="BQ45" i="7" l="1"/>
  <c r="BQ46" i="7" s="1"/>
  <c r="BR47" i="7"/>
  <c r="BS42" i="7" s="1"/>
  <c r="AM6" i="8"/>
  <c r="AO21" i="7" s="1"/>
  <c r="BP13" i="7"/>
  <c r="BP14" i="7" s="1"/>
  <c r="BQ15" i="7"/>
  <c r="BR9" i="7" s="1"/>
  <c r="AN532" i="8"/>
  <c r="AM524" i="8"/>
  <c r="AN542" i="8"/>
  <c r="AO548" i="8" s="1"/>
  <c r="AP554" i="8" s="1"/>
  <c r="AQ560" i="8" s="1"/>
  <c r="BF432" i="8"/>
  <c r="BG440" i="8"/>
  <c r="BG450" i="8"/>
  <c r="BH456" i="8" s="1"/>
  <c r="BI462" i="8" s="1"/>
  <c r="AY492" i="8"/>
  <c r="AZ498" i="8" s="1"/>
  <c r="BA504" i="8" s="1"/>
  <c r="BB510" i="8" s="1"/>
  <c r="AX474" i="8"/>
  <c r="AX490" i="8"/>
  <c r="BR45" i="7" l="1"/>
  <c r="BR46" i="7" s="1"/>
  <c r="BS47" i="7"/>
  <c r="BT42" i="7" s="1"/>
  <c r="AM10" i="8"/>
  <c r="AO25" i="7" s="1"/>
  <c r="BQ13" i="7"/>
  <c r="BQ14" i="7" s="1"/>
  <c r="BR15" i="7"/>
  <c r="BS9" i="7" s="1"/>
  <c r="AX478" i="8"/>
  <c r="AY496" i="8"/>
  <c r="AZ502" i="8" s="1"/>
  <c r="BA508" i="8" s="1"/>
  <c r="BB514" i="8" s="1"/>
  <c r="AY486" i="8"/>
  <c r="BG428" i="8"/>
  <c r="BH446" i="8"/>
  <c r="BI452" i="8" s="1"/>
  <c r="BG444" i="8"/>
  <c r="AN520" i="8"/>
  <c r="AN536" i="8"/>
  <c r="AO538" i="8"/>
  <c r="AP544" i="8" s="1"/>
  <c r="AQ550" i="8" s="1"/>
  <c r="AR556" i="8" s="1"/>
  <c r="BS45" i="7" l="1"/>
  <c r="BS46" i="7" s="1"/>
  <c r="BT47" i="7"/>
  <c r="BU42" i="7" s="1"/>
  <c r="AN6" i="8"/>
  <c r="AP21" i="7" s="1"/>
  <c r="BS15" i="7"/>
  <c r="BT9" i="7" s="1"/>
  <c r="BR13" i="7"/>
  <c r="BR14" i="7" s="1"/>
  <c r="BH450" i="8"/>
  <c r="BI456" i="8" s="1"/>
  <c r="BG432" i="8"/>
  <c r="BH440" i="8"/>
  <c r="AN524" i="8"/>
  <c r="AO532" i="8"/>
  <c r="AO542" i="8"/>
  <c r="AP548" i="8" s="1"/>
  <c r="AQ554" i="8" s="1"/>
  <c r="AR560" i="8" s="1"/>
  <c r="AY474" i="8"/>
  <c r="AY490" i="8"/>
  <c r="AZ492" i="8"/>
  <c r="BA498" i="8" s="1"/>
  <c r="BB504" i="8" s="1"/>
  <c r="BC510" i="8" s="1"/>
  <c r="BT45" i="7" l="1"/>
  <c r="BT46" i="7" s="1"/>
  <c r="BU47" i="7"/>
  <c r="BV42" i="7" s="1"/>
  <c r="AN10" i="8"/>
  <c r="AP25" i="7" s="1"/>
  <c r="BS13" i="7"/>
  <c r="BS14" i="7" s="1"/>
  <c r="BT15" i="7"/>
  <c r="BU9" i="7" s="1"/>
  <c r="BH428" i="8"/>
  <c r="BI446" i="8"/>
  <c r="BH444" i="8"/>
  <c r="AY478" i="8"/>
  <c r="AZ496" i="8"/>
  <c r="BA502" i="8" s="1"/>
  <c r="BB508" i="8" s="1"/>
  <c r="BC514" i="8" s="1"/>
  <c r="AZ486" i="8"/>
  <c r="AO536" i="8"/>
  <c r="AO520" i="8"/>
  <c r="AP538" i="8"/>
  <c r="AQ544" i="8" s="1"/>
  <c r="AR550" i="8" s="1"/>
  <c r="AS556" i="8" s="1"/>
  <c r="BU45" i="7" l="1"/>
  <c r="BU46" i="7" s="1"/>
  <c r="BV47" i="7"/>
  <c r="BW42" i="7" s="1"/>
  <c r="AO6" i="8"/>
  <c r="AQ21" i="7" s="1"/>
  <c r="BU15" i="7"/>
  <c r="BV9" i="7" s="1"/>
  <c r="BT13" i="7"/>
  <c r="BT14" i="7" s="1"/>
  <c r="AP532" i="8"/>
  <c r="AP542" i="8"/>
  <c r="AQ548" i="8" s="1"/>
  <c r="AR554" i="8" s="1"/>
  <c r="AS560" i="8" s="1"/>
  <c r="AO524" i="8"/>
  <c r="BI440" i="8"/>
  <c r="BI450" i="8"/>
  <c r="BH432" i="8"/>
  <c r="AZ490" i="8"/>
  <c r="AZ474" i="8"/>
  <c r="BA492" i="8"/>
  <c r="BB498" i="8" s="1"/>
  <c r="BC504" i="8" s="1"/>
  <c r="BD510" i="8" s="1"/>
  <c r="BV45" i="7" l="1"/>
  <c r="BV46" i="7" s="1"/>
  <c r="BW47" i="7"/>
  <c r="AO10" i="8"/>
  <c r="AQ25" i="7" s="1"/>
  <c r="BV15" i="7"/>
  <c r="BW9" i="7" s="1"/>
  <c r="BU13" i="7"/>
  <c r="BU14" i="7" s="1"/>
  <c r="BA486" i="8"/>
  <c r="AZ478" i="8"/>
  <c r="BA496" i="8"/>
  <c r="BB502" i="8" s="1"/>
  <c r="BC508" i="8" s="1"/>
  <c r="BD514" i="8" s="1"/>
  <c r="AP520" i="8"/>
  <c r="AQ538" i="8"/>
  <c r="AR544" i="8" s="1"/>
  <c r="AS550" i="8" s="1"/>
  <c r="AT556" i="8" s="1"/>
  <c r="AP536" i="8"/>
  <c r="BI444" i="8"/>
  <c r="BI432" i="8" s="1"/>
  <c r="BI428" i="8"/>
  <c r="BW45" i="7" l="1"/>
  <c r="BW46" i="7" s="1"/>
  <c r="AP6" i="8"/>
  <c r="AR21" i="7" s="1"/>
  <c r="BW15" i="7"/>
  <c r="A15" i="7" s="1"/>
  <c r="BV13" i="7"/>
  <c r="BV14" i="7" s="1"/>
  <c r="AQ532" i="8"/>
  <c r="AQ542" i="8"/>
  <c r="AR548" i="8" s="1"/>
  <c r="AS554" i="8" s="1"/>
  <c r="AT560" i="8" s="1"/>
  <c r="AP524" i="8"/>
  <c r="BA490" i="8"/>
  <c r="BB492" i="8"/>
  <c r="BC498" i="8" s="1"/>
  <c r="BD504" i="8" s="1"/>
  <c r="BE510" i="8" s="1"/>
  <c r="BA474" i="8"/>
  <c r="AP10" i="8" l="1"/>
  <c r="AR25" i="7" s="1"/>
  <c r="BW13" i="7"/>
  <c r="BW14" i="7" s="1"/>
  <c r="BA478" i="8"/>
  <c r="BB486" i="8"/>
  <c r="BB496" i="8"/>
  <c r="BC502" i="8" s="1"/>
  <c r="BD508" i="8" s="1"/>
  <c r="BE514" i="8" s="1"/>
  <c r="AQ536" i="8"/>
  <c r="AQ520" i="8"/>
  <c r="AR538" i="8"/>
  <c r="AS544" i="8" s="1"/>
  <c r="AT550" i="8" s="1"/>
  <c r="AU556" i="8" s="1"/>
  <c r="AQ6" i="8" l="1"/>
  <c r="AS21" i="7" s="1"/>
  <c r="BB490" i="8"/>
  <c r="BC492" i="8"/>
  <c r="BD498" i="8" s="1"/>
  <c r="BE504" i="8" s="1"/>
  <c r="BF510" i="8" s="1"/>
  <c r="BB474" i="8"/>
  <c r="AQ524" i="8"/>
  <c r="AR532" i="8"/>
  <c r="AR542" i="8"/>
  <c r="AS548" i="8" s="1"/>
  <c r="AT554" i="8" s="1"/>
  <c r="AU560" i="8" s="1"/>
  <c r="AQ10" i="8" l="1"/>
  <c r="AS25" i="7" s="1"/>
  <c r="AS538" i="8"/>
  <c r="AT544" i="8" s="1"/>
  <c r="AU550" i="8" s="1"/>
  <c r="AV556" i="8" s="1"/>
  <c r="AR536" i="8"/>
  <c r="AR520" i="8"/>
  <c r="BC496" i="8"/>
  <c r="BD502" i="8" s="1"/>
  <c r="BE508" i="8" s="1"/>
  <c r="BF514" i="8" s="1"/>
  <c r="BB478" i="8"/>
  <c r="BC486" i="8"/>
  <c r="AR6" i="8" l="1"/>
  <c r="AT21" i="7" s="1"/>
  <c r="BC474" i="8"/>
  <c r="BD492" i="8"/>
  <c r="BE498" i="8" s="1"/>
  <c r="BF504" i="8" s="1"/>
  <c r="BG510" i="8" s="1"/>
  <c r="BC490" i="8"/>
  <c r="AS532" i="8"/>
  <c r="AS542" i="8"/>
  <c r="AT548" i="8" s="1"/>
  <c r="AU554" i="8" s="1"/>
  <c r="AV560" i="8" s="1"/>
  <c r="AR524" i="8"/>
  <c r="AR10" i="8" l="1"/>
  <c r="AT25" i="7" s="1"/>
  <c r="AS520" i="8"/>
  <c r="AT538" i="8"/>
  <c r="AU544" i="8" s="1"/>
  <c r="AV550" i="8" s="1"/>
  <c r="AW556" i="8" s="1"/>
  <c r="AS536" i="8"/>
  <c r="BD496" i="8"/>
  <c r="BE502" i="8" s="1"/>
  <c r="BF508" i="8" s="1"/>
  <c r="BG514" i="8" s="1"/>
  <c r="BD486" i="8"/>
  <c r="BC478" i="8"/>
  <c r="AS6" i="8" l="1"/>
  <c r="AU21" i="7" s="1"/>
  <c r="AT532" i="8"/>
  <c r="AT542" i="8"/>
  <c r="AU548" i="8" s="1"/>
  <c r="AV554" i="8" s="1"/>
  <c r="AW560" i="8" s="1"/>
  <c r="AS524" i="8"/>
  <c r="BD474" i="8"/>
  <c r="BE492" i="8"/>
  <c r="BF498" i="8" s="1"/>
  <c r="BG504" i="8" s="1"/>
  <c r="BH510" i="8" s="1"/>
  <c r="BD490" i="8"/>
  <c r="AS10" i="8" l="1"/>
  <c r="AU25" i="7" s="1"/>
  <c r="BD478" i="8"/>
  <c r="BE496" i="8"/>
  <c r="BF502" i="8" s="1"/>
  <c r="BG508" i="8" s="1"/>
  <c r="BH514" i="8" s="1"/>
  <c r="BE486" i="8"/>
  <c r="AU538" i="8"/>
  <c r="AV544" i="8" s="1"/>
  <c r="AW550" i="8" s="1"/>
  <c r="AX556" i="8" s="1"/>
  <c r="AT520" i="8"/>
  <c r="AT536" i="8"/>
  <c r="AT6" i="8" l="1"/>
  <c r="AV21" i="7" s="1"/>
  <c r="AU542" i="8"/>
  <c r="AV548" i="8" s="1"/>
  <c r="AW554" i="8" s="1"/>
  <c r="AX560" i="8" s="1"/>
  <c r="AT524" i="8"/>
  <c r="AU532" i="8"/>
  <c r="BE490" i="8"/>
  <c r="BF492" i="8"/>
  <c r="BG498" i="8" s="1"/>
  <c r="BH504" i="8" s="1"/>
  <c r="BI510" i="8" s="1"/>
  <c r="BE474" i="8"/>
  <c r="AT10" i="8" l="1"/>
  <c r="AV25" i="7" s="1"/>
  <c r="BE478" i="8"/>
  <c r="BF496" i="8"/>
  <c r="BG502" i="8" s="1"/>
  <c r="BH508" i="8" s="1"/>
  <c r="BI514" i="8" s="1"/>
  <c r="BF486" i="8"/>
  <c r="AV538" i="8"/>
  <c r="AW544" i="8" s="1"/>
  <c r="AX550" i="8" s="1"/>
  <c r="AY556" i="8" s="1"/>
  <c r="AU520" i="8"/>
  <c r="AU536" i="8"/>
  <c r="AU6" i="8" l="1"/>
  <c r="AW21" i="7" s="1"/>
  <c r="BF490" i="8"/>
  <c r="BG492" i="8"/>
  <c r="BH498" i="8" s="1"/>
  <c r="BI504" i="8" s="1"/>
  <c r="BF474" i="8"/>
  <c r="AV532" i="8"/>
  <c r="AU524" i="8"/>
  <c r="AV542" i="8"/>
  <c r="AW548" i="8" s="1"/>
  <c r="AX554" i="8" s="1"/>
  <c r="AY560" i="8" s="1"/>
  <c r="AU10" i="8" l="1"/>
  <c r="AW25" i="7" s="1"/>
  <c r="AV536" i="8"/>
  <c r="AW538" i="8"/>
  <c r="AX544" i="8" s="1"/>
  <c r="AY550" i="8" s="1"/>
  <c r="AZ556" i="8" s="1"/>
  <c r="AV520" i="8"/>
  <c r="BG496" i="8"/>
  <c r="BH502" i="8" s="1"/>
  <c r="BI508" i="8" s="1"/>
  <c r="BG486" i="8"/>
  <c r="BF478" i="8"/>
  <c r="AV6" i="8" l="1"/>
  <c r="AX21" i="7" s="1"/>
  <c r="BG474" i="8"/>
  <c r="BG490" i="8"/>
  <c r="BH492" i="8"/>
  <c r="BI498" i="8" s="1"/>
  <c r="AV524" i="8"/>
  <c r="AW532" i="8"/>
  <c r="AW542" i="8"/>
  <c r="AX548" i="8" s="1"/>
  <c r="AY554" i="8" s="1"/>
  <c r="AZ560" i="8" s="1"/>
  <c r="AV10" i="8" l="1"/>
  <c r="AX25" i="7" s="1"/>
  <c r="BG478" i="8"/>
  <c r="BH486" i="8"/>
  <c r="BH496" i="8"/>
  <c r="BI502" i="8" s="1"/>
  <c r="AW520" i="8"/>
  <c r="AX538" i="8"/>
  <c r="AY544" i="8" s="1"/>
  <c r="AZ550" i="8" s="1"/>
  <c r="BA556" i="8" s="1"/>
  <c r="AW536" i="8"/>
  <c r="AW6" i="8" l="1"/>
  <c r="AY21" i="7" s="1"/>
  <c r="AW524" i="8"/>
  <c r="AX532" i="8"/>
  <c r="AX542" i="8"/>
  <c r="AY548" i="8" s="1"/>
  <c r="AZ554" i="8" s="1"/>
  <c r="BA560" i="8" s="1"/>
  <c r="BH490" i="8"/>
  <c r="BI492" i="8"/>
  <c r="BH474" i="8"/>
  <c r="AW10" i="8" l="1"/>
  <c r="AY25" i="7" s="1"/>
  <c r="BH478" i="8"/>
  <c r="BI496" i="8"/>
  <c r="BI486" i="8"/>
  <c r="AY538" i="8"/>
  <c r="AZ544" i="8" s="1"/>
  <c r="BA550" i="8" s="1"/>
  <c r="BB556" i="8" s="1"/>
  <c r="AX536" i="8"/>
  <c r="AX520" i="8"/>
  <c r="AX6" i="8" l="1"/>
  <c r="AZ21" i="7" s="1"/>
  <c r="BI490" i="8"/>
  <c r="BI478" i="8" s="1"/>
  <c r="BI474" i="8"/>
  <c r="AY542" i="8"/>
  <c r="AZ548" i="8" s="1"/>
  <c r="BA554" i="8" s="1"/>
  <c r="BB560" i="8" s="1"/>
  <c r="AY532" i="8"/>
  <c r="AX524" i="8"/>
  <c r="AX10" i="8" l="1"/>
  <c r="AZ25" i="7" s="1"/>
  <c r="AY536" i="8"/>
  <c r="AZ538" i="8"/>
  <c r="BA544" i="8" s="1"/>
  <c r="BB550" i="8" s="1"/>
  <c r="BC556" i="8" s="1"/>
  <c r="AY520" i="8"/>
  <c r="AY6" i="8" l="1"/>
  <c r="BA21" i="7" s="1"/>
  <c r="AZ532" i="8"/>
  <c r="AY524" i="8"/>
  <c r="AZ542" i="8"/>
  <c r="BA548" i="8" s="1"/>
  <c r="BB554" i="8" s="1"/>
  <c r="BC560" i="8" s="1"/>
  <c r="AY10" i="8" l="1"/>
  <c r="BA25" i="7" s="1"/>
  <c r="AZ536" i="8"/>
  <c r="BA538" i="8"/>
  <c r="BB544" i="8" s="1"/>
  <c r="BC550" i="8" s="1"/>
  <c r="BD556" i="8" s="1"/>
  <c r="AZ520" i="8"/>
  <c r="AZ6" i="8" l="1"/>
  <c r="BB21" i="7" s="1"/>
  <c r="BA542" i="8"/>
  <c r="BB548" i="8" s="1"/>
  <c r="BC554" i="8" s="1"/>
  <c r="BD560" i="8" s="1"/>
  <c r="AZ524" i="8"/>
  <c r="BA532" i="8"/>
  <c r="AZ10" i="8" l="1"/>
  <c r="BB25" i="7" s="1"/>
  <c r="BA536" i="8"/>
  <c r="BB538" i="8"/>
  <c r="BC544" i="8" s="1"/>
  <c r="BD550" i="8" s="1"/>
  <c r="BE556" i="8" s="1"/>
  <c r="BA520" i="8"/>
  <c r="BA6" i="8" l="1"/>
  <c r="BC21" i="7" s="1"/>
  <c r="BA524" i="8"/>
  <c r="BB532" i="8"/>
  <c r="BB542" i="8"/>
  <c r="BC548" i="8" s="1"/>
  <c r="BD554" i="8" s="1"/>
  <c r="BE560" i="8" s="1"/>
  <c r="BA10" i="8" l="1"/>
  <c r="BC25" i="7" s="1"/>
  <c r="BC538" i="8"/>
  <c r="BD544" i="8" s="1"/>
  <c r="BE550" i="8" s="1"/>
  <c r="BF556" i="8" s="1"/>
  <c r="BB520" i="8"/>
  <c r="BB536" i="8"/>
  <c r="BB6" i="8" l="1"/>
  <c r="BD21" i="7" s="1"/>
  <c r="BC532" i="8"/>
  <c r="BC542" i="8"/>
  <c r="BD548" i="8" s="1"/>
  <c r="BE554" i="8" s="1"/>
  <c r="BF560" i="8" s="1"/>
  <c r="BB524" i="8"/>
  <c r="BB10" i="8" l="1"/>
  <c r="BD25" i="7" s="1"/>
  <c r="BD538" i="8"/>
  <c r="BE544" i="8" s="1"/>
  <c r="BF550" i="8" s="1"/>
  <c r="BG556" i="8" s="1"/>
  <c r="BC520" i="8"/>
  <c r="BC536" i="8"/>
  <c r="BC6" i="8" l="1"/>
  <c r="BE21" i="7" s="1"/>
  <c r="BD542" i="8"/>
  <c r="BE548" i="8" s="1"/>
  <c r="BF554" i="8" s="1"/>
  <c r="BG560" i="8" s="1"/>
  <c r="BD532" i="8"/>
  <c r="BC524" i="8"/>
  <c r="BC10" i="8" l="1"/>
  <c r="BE25" i="7" s="1"/>
  <c r="BE538" i="8"/>
  <c r="BF544" i="8" s="1"/>
  <c r="BG550" i="8" s="1"/>
  <c r="BH556" i="8" s="1"/>
  <c r="BD520" i="8"/>
  <c r="BD536" i="8"/>
  <c r="BD6" i="8" l="1"/>
  <c r="BF21" i="7" s="1"/>
  <c r="BD524" i="8"/>
  <c r="BE532" i="8"/>
  <c r="BE542" i="8"/>
  <c r="BF548" i="8" s="1"/>
  <c r="BG554" i="8" s="1"/>
  <c r="BH560" i="8" s="1"/>
  <c r="BD10" i="8" l="1"/>
  <c r="BF25" i="7" s="1"/>
  <c r="BF538" i="8"/>
  <c r="BG544" i="8" s="1"/>
  <c r="BH550" i="8" s="1"/>
  <c r="BI556" i="8" s="1"/>
  <c r="BE536" i="8"/>
  <c r="BE520" i="8"/>
  <c r="BE6" i="8" l="1"/>
  <c r="BG21" i="7" s="1"/>
  <c r="BE524" i="8"/>
  <c r="BF532" i="8"/>
  <c r="BF542" i="8"/>
  <c r="BG548" i="8" s="1"/>
  <c r="BH554" i="8" s="1"/>
  <c r="BI560" i="8" s="1"/>
  <c r="BE10" i="8" l="1"/>
  <c r="BG25" i="7" s="1"/>
  <c r="BF520" i="8"/>
  <c r="BG538" i="8"/>
  <c r="BH544" i="8" s="1"/>
  <c r="BI550" i="8" s="1"/>
  <c r="BF536" i="8"/>
  <c r="BF6" i="8" l="1"/>
  <c r="BH21" i="7" s="1"/>
  <c r="BF524" i="8"/>
  <c r="BG542" i="8"/>
  <c r="BH548" i="8" s="1"/>
  <c r="BI554" i="8" s="1"/>
  <c r="BG532" i="8"/>
  <c r="BF10" i="8" l="1"/>
  <c r="BH25" i="7" s="1"/>
  <c r="BG536" i="8"/>
  <c r="BG520" i="8"/>
  <c r="BH538" i="8"/>
  <c r="BI544" i="8" s="1"/>
  <c r="BG6" i="8" l="1"/>
  <c r="BI21" i="7" s="1"/>
  <c r="BG524" i="8"/>
  <c r="BH542" i="8"/>
  <c r="BI548" i="8" s="1"/>
  <c r="BH532" i="8"/>
  <c r="BG10" i="8" l="1"/>
  <c r="BI25" i="7" s="1"/>
  <c r="BH536" i="8"/>
  <c r="BH520" i="8"/>
  <c r="BI538" i="8"/>
  <c r="BH6" i="8" l="1"/>
  <c r="BJ21" i="7" s="1"/>
  <c r="BH524" i="8"/>
  <c r="BI542" i="8"/>
  <c r="BI532" i="8"/>
  <c r="BH10" i="8" l="1"/>
  <c r="BJ25" i="7" s="1"/>
  <c r="BI520" i="8"/>
  <c r="BI6" i="8" s="1"/>
  <c r="BI536" i="8"/>
  <c r="BI524" i="8" s="1"/>
  <c r="B63" i="14"/>
  <c r="B64" i="14" l="1"/>
  <c r="BI10" i="8"/>
  <c r="BK25" i="7" s="1"/>
  <c r="BK21" i="7"/>
  <c r="B66" i="14"/>
  <c r="C62" i="14" l="1"/>
  <c r="C63" i="14" s="1"/>
  <c r="C64" i="14" l="1"/>
  <c r="C66" i="14"/>
  <c r="D62" i="14" l="1"/>
  <c r="D63" i="14" s="1"/>
  <c r="D64" i="14" s="1"/>
  <c r="D66" i="14" l="1"/>
  <c r="E62" i="14" s="1"/>
  <c r="E63" i="14" l="1"/>
  <c r="E64" i="14" s="1"/>
  <c r="E66" i="14" l="1"/>
  <c r="F62" i="14" s="1"/>
  <c r="F63" i="14" l="1"/>
  <c r="F66" i="14" s="1"/>
  <c r="G62" i="14" s="1"/>
  <c r="B10" i="14" l="1"/>
  <c r="AT63" i="14"/>
  <c r="AO30" i="14" s="1"/>
  <c r="AO35" i="14" s="1"/>
  <c r="AF63" i="14"/>
  <c r="AA30" i="14" s="1"/>
  <c r="AA35" i="14" s="1"/>
  <c r="AM63" i="14"/>
  <c r="AH30" i="14" s="1"/>
  <c r="AH35" i="14" s="1"/>
  <c r="AY63" i="14"/>
  <c r="AT30" i="14" s="1"/>
  <c r="AT35" i="14" s="1"/>
  <c r="AU63" i="14"/>
  <c r="AP30" i="14" s="1"/>
  <c r="AP35" i="14" s="1"/>
  <c r="AX63" i="14"/>
  <c r="AS30" i="14" s="1"/>
  <c r="AS35" i="14" s="1"/>
  <c r="AK63" i="14"/>
  <c r="AF30" i="14" s="1"/>
  <c r="AF35" i="14" s="1"/>
  <c r="AR63" i="14"/>
  <c r="AM30" i="14" s="1"/>
  <c r="AM35" i="14" s="1"/>
  <c r="BD63" i="14"/>
  <c r="AY30" i="14" s="1"/>
  <c r="AY35" i="14" s="1"/>
  <c r="BP63" i="14"/>
  <c r="BK30" i="14" s="1"/>
  <c r="BK35" i="14" s="1"/>
  <c r="AL63" i="14"/>
  <c r="AG30" i="14" s="1"/>
  <c r="AG35" i="14" s="1"/>
  <c r="U63" i="14"/>
  <c r="P30" i="14" s="1"/>
  <c r="P35" i="14" s="1"/>
  <c r="AB63" i="14"/>
  <c r="W30" i="14" s="1"/>
  <c r="W35" i="14" s="1"/>
  <c r="AN63" i="14"/>
  <c r="AI30" i="14" s="1"/>
  <c r="AI35" i="14" s="1"/>
  <c r="CF63" i="14"/>
  <c r="CA30" i="14" s="1"/>
  <c r="CA35" i="14" s="1"/>
  <c r="AP63" i="14"/>
  <c r="AK30" i="14" s="1"/>
  <c r="AK35" i="14" s="1"/>
  <c r="AA63" i="14"/>
  <c r="V30" i="14" s="1"/>
  <c r="V35" i="14" s="1"/>
  <c r="AG63" i="14"/>
  <c r="AB30" i="14" s="1"/>
  <c r="AB35" i="14" s="1"/>
  <c r="AS63" i="14"/>
  <c r="AN30" i="14" s="1"/>
  <c r="AN35" i="14" s="1"/>
  <c r="BJ63" i="14"/>
  <c r="BE30" i="14" s="1"/>
  <c r="BE35" i="14" s="1"/>
  <c r="BA63" i="14"/>
  <c r="AV30" i="14" s="1"/>
  <c r="AV35" i="14" s="1"/>
  <c r="BH63" i="14"/>
  <c r="BC30" i="14" s="1"/>
  <c r="BC35" i="14" s="1"/>
  <c r="BT63" i="14"/>
  <c r="BO30" i="14" s="1"/>
  <c r="BO35" i="14" s="1"/>
  <c r="AZ63" i="14"/>
  <c r="AU30" i="14" s="1"/>
  <c r="AU35" i="14" s="1"/>
  <c r="BN63" i="14"/>
  <c r="BI30" i="14" s="1"/>
  <c r="BI35" i="14" s="1"/>
  <c r="BG63" i="14"/>
  <c r="BB30" i="14" s="1"/>
  <c r="BB35" i="14" s="1"/>
  <c r="BM63" i="14"/>
  <c r="BH30" i="14" s="1"/>
  <c r="BH35" i="14" s="1"/>
  <c r="BY63" i="14"/>
  <c r="BT30" i="14" s="1"/>
  <c r="BT35" i="14" s="1"/>
  <c r="BU63" i="14"/>
  <c r="BP30" i="14" s="1"/>
  <c r="BP35" i="14" s="1"/>
  <c r="BB63" i="14"/>
  <c r="AW30" i="14" s="1"/>
  <c r="AW35" i="14" s="1"/>
  <c r="AQ63" i="14"/>
  <c r="AL30" i="14" s="1"/>
  <c r="AL35" i="14" s="1"/>
  <c r="AW63" i="14"/>
  <c r="AR30" i="14" s="1"/>
  <c r="AR35" i="14" s="1"/>
  <c r="BI63" i="14"/>
  <c r="BD30" i="14" s="1"/>
  <c r="BD35" i="14" s="1"/>
  <c r="I63" i="14"/>
  <c r="D30" i="14" s="1"/>
  <c r="D35" i="14" s="1"/>
  <c r="BF63" i="14"/>
  <c r="BA30" i="14" s="1"/>
  <c r="BA35" i="14" s="1"/>
  <c r="AV63" i="14"/>
  <c r="AQ30" i="14" s="1"/>
  <c r="AQ35" i="14" s="1"/>
  <c r="BC63" i="14"/>
  <c r="AX30" i="14" s="1"/>
  <c r="AX35" i="14" s="1"/>
  <c r="BO63" i="14"/>
  <c r="BJ30" i="14" s="1"/>
  <c r="BJ35" i="14" s="1"/>
  <c r="AE63" i="14"/>
  <c r="Z30" i="14" s="1"/>
  <c r="Z35" i="14" s="1"/>
  <c r="BQ63" i="14"/>
  <c r="BL30" i="14" s="1"/>
  <c r="BL35" i="14" s="1"/>
  <c r="O63" i="14"/>
  <c r="J30" i="14" s="1"/>
  <c r="J35" i="14" s="1"/>
  <c r="N63" i="14"/>
  <c r="I30" i="14" s="1"/>
  <c r="I35" i="14" s="1"/>
  <c r="BZ63" i="14"/>
  <c r="BU30" i="14" s="1"/>
  <c r="BU35" i="14" s="1"/>
  <c r="BW63" i="14"/>
  <c r="BR30" i="14" s="1"/>
  <c r="BR35" i="14" s="1"/>
  <c r="CC63" i="14"/>
  <c r="BX30" i="14" s="1"/>
  <c r="BX35" i="14" s="1"/>
  <c r="AJ63" i="14"/>
  <c r="AE30" i="14" s="1"/>
  <c r="AE35" i="14" s="1"/>
  <c r="R63" i="14"/>
  <c r="M30" i="14" s="1"/>
  <c r="M35" i="14" s="1"/>
  <c r="CD63" i="14"/>
  <c r="BY30" i="14" s="1"/>
  <c r="BY35" i="14" s="1"/>
  <c r="CB63" i="14"/>
  <c r="BW30" i="14" s="1"/>
  <c r="BW35" i="14" s="1"/>
  <c r="M63" i="14"/>
  <c r="H30" i="14" s="1"/>
  <c r="H35" i="14" s="1"/>
  <c r="BE63" i="14"/>
  <c r="AZ30" i="14" s="1"/>
  <c r="AZ35" i="14" s="1"/>
  <c r="G63" i="14"/>
  <c r="B30" i="14" s="1"/>
  <c r="B35" i="14" s="1"/>
  <c r="BR63" i="14"/>
  <c r="BM30" i="14" s="1"/>
  <c r="BM35" i="14" s="1"/>
  <c r="BL63" i="14"/>
  <c r="BG30" i="14" s="1"/>
  <c r="BG35" i="14" s="1"/>
  <c r="BS63" i="14"/>
  <c r="BN30" i="14" s="1"/>
  <c r="BN35" i="14" s="1"/>
  <c r="CE63" i="14"/>
  <c r="BZ30" i="14" s="1"/>
  <c r="BZ35" i="14" s="1"/>
  <c r="J63" i="14"/>
  <c r="E30" i="14" s="1"/>
  <c r="E35" i="14" s="1"/>
  <c r="BV63" i="14"/>
  <c r="BQ30" i="14" s="1"/>
  <c r="BQ35" i="14" s="1"/>
  <c r="BX63" i="14"/>
  <c r="BS30" i="14" s="1"/>
  <c r="BS35" i="14" s="1"/>
  <c r="AD63" i="14"/>
  <c r="Y30" i="14" s="1"/>
  <c r="Y35" i="14" s="1"/>
  <c r="K63" i="14"/>
  <c r="F30" i="14" s="1"/>
  <c r="F35" i="14" s="1"/>
  <c r="Q63" i="14"/>
  <c r="L30" i="14" s="1"/>
  <c r="L35" i="14" s="1"/>
  <c r="AC63" i="14"/>
  <c r="X30" i="14" s="1"/>
  <c r="X35" i="14" s="1"/>
  <c r="AO63" i="14"/>
  <c r="AJ30" i="14" s="1"/>
  <c r="AJ35" i="14" s="1"/>
  <c r="AH63" i="14"/>
  <c r="AC30" i="14" s="1"/>
  <c r="AC35" i="14" s="1"/>
  <c r="P63" i="14"/>
  <c r="K30" i="14" s="1"/>
  <c r="K35" i="14" s="1"/>
  <c r="W63" i="14"/>
  <c r="R30" i="14" s="1"/>
  <c r="R35" i="14" s="1"/>
  <c r="AI63" i="14"/>
  <c r="AD30" i="14" s="1"/>
  <c r="AD35" i="14" s="1"/>
  <c r="BK63" i="14"/>
  <c r="BF30" i="14" s="1"/>
  <c r="BF35" i="14" s="1"/>
  <c r="V63" i="14"/>
  <c r="Q30" i="14" s="1"/>
  <c r="Q35" i="14" s="1"/>
  <c r="CH63" i="14"/>
  <c r="CC30" i="14" s="1"/>
  <c r="CC35" i="14" s="1"/>
  <c r="CG63" i="14"/>
  <c r="CB30" i="14" s="1"/>
  <c r="CB35" i="14" s="1"/>
  <c r="S63" i="14"/>
  <c r="N30" i="14" s="1"/>
  <c r="N35" i="14" s="1"/>
  <c r="CA63" i="14"/>
  <c r="BV30" i="14" s="1"/>
  <c r="BV35" i="14" s="1"/>
  <c r="Z63" i="14"/>
  <c r="U30" i="14" s="1"/>
  <c r="U35" i="14" s="1"/>
  <c r="H63" i="14"/>
  <c r="C30" i="14" s="1"/>
  <c r="C35" i="14" s="1"/>
  <c r="L63" i="14"/>
  <c r="G30" i="14" s="1"/>
  <c r="G35" i="14" s="1"/>
  <c r="X63" i="14"/>
  <c r="S30" i="14" s="1"/>
  <c r="S35" i="14" s="1"/>
  <c r="T63" i="14"/>
  <c r="O30" i="14" s="1"/>
  <c r="O35" i="14" s="1"/>
  <c r="Y63" i="14"/>
  <c r="T30" i="14" s="1"/>
  <c r="T35" i="14" s="1"/>
  <c r="F64" i="14"/>
  <c r="G66" i="14" l="1"/>
  <c r="H62" i="14" s="1"/>
  <c r="B70" i="14"/>
  <c r="B71" i="14" s="1"/>
  <c r="G64" i="14"/>
  <c r="G65" i="14" s="1"/>
  <c r="B19" i="14"/>
  <c r="Z293" i="14" l="1"/>
  <c r="BE293" i="14"/>
  <c r="AU293" i="14"/>
  <c r="CC293" i="14"/>
  <c r="AF293" i="14"/>
  <c r="CB293" i="14"/>
  <c r="BU293" i="14"/>
  <c r="BN293" i="14"/>
  <c r="AG293" i="14"/>
  <c r="BZ293" i="14"/>
  <c r="N293" i="14"/>
  <c r="AS293" i="14"/>
  <c r="O293" i="14"/>
  <c r="AB293" i="14"/>
  <c r="BD293" i="14"/>
  <c r="BR293" i="14"/>
  <c r="CA293" i="14"/>
  <c r="AK293" i="14"/>
  <c r="CF293" i="14"/>
  <c r="BG293" i="14"/>
  <c r="Y293" i="14"/>
  <c r="CD293" i="14"/>
  <c r="AW293" i="14"/>
  <c r="AM293" i="14"/>
  <c r="P293" i="14"/>
  <c r="I293" i="14"/>
  <c r="AH293" i="14"/>
  <c r="BK293" i="14"/>
  <c r="BJ293" i="14"/>
  <c r="AY293" i="14"/>
  <c r="AC293" i="14"/>
  <c r="BX293" i="14"/>
  <c r="L293" i="14"/>
  <c r="AN293" i="14"/>
  <c r="BB293" i="14"/>
  <c r="CG293" i="14"/>
  <c r="U293" i="14"/>
  <c r="BP293" i="14"/>
  <c r="BF293" i="14"/>
  <c r="AA293" i="14"/>
  <c r="AQ293" i="14"/>
  <c r="AX293" i="14"/>
  <c r="Q293" i="14"/>
  <c r="J293" i="14"/>
  <c r="BV293" i="14"/>
  <c r="BS293" i="14"/>
  <c r="BO293" i="14"/>
  <c r="BL293" i="14"/>
  <c r="AT293" i="14"/>
  <c r="BY293" i="14"/>
  <c r="M293" i="14"/>
  <c r="BH293" i="14"/>
  <c r="H293" i="14"/>
  <c r="X293" i="14"/>
  <c r="AL293" i="14"/>
  <c r="BQ293" i="14"/>
  <c r="BW293" i="14"/>
  <c r="AZ293" i="14"/>
  <c r="CE293" i="14"/>
  <c r="K293" i="14"/>
  <c r="AV293" i="14"/>
  <c r="R293" i="14"/>
  <c r="S293" i="14"/>
  <c r="AO293" i="14"/>
  <c r="AP293" i="14"/>
  <c r="AI293" i="14"/>
  <c r="BM293" i="14"/>
  <c r="W293" i="14"/>
  <c r="AD293" i="14"/>
  <c r="BI293" i="14"/>
  <c r="BC293" i="14"/>
  <c r="AR293" i="14"/>
  <c r="BT293" i="14"/>
  <c r="CH293" i="14"/>
  <c r="V293" i="14"/>
  <c r="BA293" i="14"/>
  <c r="AE293" i="14"/>
  <c r="AJ293" i="14"/>
  <c r="T293" i="14"/>
  <c r="H66" i="14"/>
  <c r="I62" i="14" s="1"/>
  <c r="H64" i="14" l="1"/>
  <c r="H65" i="14" s="1"/>
  <c r="I66" i="14"/>
  <c r="J62" i="14" s="1"/>
  <c r="I64" i="14" l="1"/>
  <c r="I65" i="14" s="1"/>
  <c r="J66" i="14"/>
  <c r="K62" i="14" s="1"/>
  <c r="J64" i="14" l="1"/>
  <c r="J65" i="14" s="1"/>
  <c r="K66" i="14"/>
  <c r="L62" i="14" s="1"/>
  <c r="K64" i="14" l="1"/>
  <c r="K65" i="14" s="1"/>
  <c r="L66" i="14"/>
  <c r="M62" i="14" s="1"/>
  <c r="L64" i="14" l="1"/>
  <c r="L65" i="14" s="1"/>
  <c r="M66" i="14"/>
  <c r="N62" i="14" s="1"/>
  <c r="M64" i="14" l="1"/>
  <c r="M65" i="14" s="1"/>
  <c r="N66" i="14"/>
  <c r="O62" i="14" s="1"/>
  <c r="N64" i="14" l="1"/>
  <c r="N65" i="14" s="1"/>
  <c r="O66" i="14"/>
  <c r="P62" i="14" s="1"/>
  <c r="O64" i="14" l="1"/>
  <c r="O65" i="14" s="1"/>
  <c r="P66" i="14"/>
  <c r="Q62" i="14" s="1"/>
  <c r="P64" i="14" l="1"/>
  <c r="P65" i="14" s="1"/>
  <c r="Q66" i="14"/>
  <c r="R62" i="14" s="1"/>
  <c r="Q64" i="14" l="1"/>
  <c r="Q65" i="14" s="1"/>
  <c r="R66" i="14"/>
  <c r="S62" i="14" s="1"/>
  <c r="R64" i="14" l="1"/>
  <c r="R65" i="14" s="1"/>
  <c r="S66" i="14"/>
  <c r="T62" i="14" s="1"/>
  <c r="S64" i="14" l="1"/>
  <c r="S65" i="14" s="1"/>
  <c r="T66" i="14"/>
  <c r="U62" i="14" s="1"/>
  <c r="T64" i="14"/>
  <c r="T65" i="14" s="1"/>
  <c r="U66" i="14" l="1"/>
  <c r="V62" i="14" s="1"/>
  <c r="U64" i="14" l="1"/>
  <c r="U65" i="14" s="1"/>
  <c r="V66" i="14"/>
  <c r="W62" i="14" s="1"/>
  <c r="V64" i="14" l="1"/>
  <c r="V65" i="14" s="1"/>
  <c r="W66" i="14"/>
  <c r="X62" i="14" s="1"/>
  <c r="W64" i="14"/>
  <c r="W65" i="14" s="1"/>
  <c r="X66" i="14" l="1"/>
  <c r="Y62" i="14" s="1"/>
  <c r="X64" i="14" l="1"/>
  <c r="X65" i="14" s="1"/>
  <c r="Y66" i="14"/>
  <c r="Z62" i="14" s="1"/>
  <c r="Y64" i="14" l="1"/>
  <c r="Y65" i="14" s="1"/>
  <c r="Z66" i="14"/>
  <c r="AA62" i="14" s="1"/>
  <c r="Z64" i="14" l="1"/>
  <c r="Z65" i="14" s="1"/>
  <c r="AA66" i="14"/>
  <c r="AB62" i="14" s="1"/>
  <c r="AA64" i="14" l="1"/>
  <c r="AA65" i="14" s="1"/>
  <c r="AB66" i="14"/>
  <c r="AC62" i="14" s="1"/>
  <c r="AB64" i="14" l="1"/>
  <c r="AB65" i="14" s="1"/>
  <c r="AC66" i="14"/>
  <c r="AD62" i="14" s="1"/>
  <c r="AC64" i="14" l="1"/>
  <c r="AC65" i="14" s="1"/>
  <c r="AD66" i="14"/>
  <c r="AE62" i="14" s="1"/>
  <c r="AD64" i="14" l="1"/>
  <c r="AD65" i="14" s="1"/>
  <c r="AE66" i="14"/>
  <c r="AF62" i="14" s="1"/>
  <c r="AE64" i="14" l="1"/>
  <c r="AE65" i="14" s="1"/>
  <c r="AF66" i="14"/>
  <c r="AG62" i="14" s="1"/>
  <c r="AG66" i="14" l="1"/>
  <c r="AH62" i="14" s="1"/>
  <c r="AF64" i="14"/>
  <c r="AF65" i="14" s="1"/>
  <c r="AG64" i="14" l="1"/>
  <c r="AG65" i="14" s="1"/>
  <c r="AH66" i="14"/>
  <c r="AI62" i="14" s="1"/>
  <c r="AH64" i="14" l="1"/>
  <c r="AH65" i="14" s="1"/>
  <c r="AI66" i="14"/>
  <c r="AJ62" i="14" s="1"/>
  <c r="AI64" i="14" l="1"/>
  <c r="AI65" i="14" s="1"/>
  <c r="AJ66" i="14"/>
  <c r="AK62" i="14" s="1"/>
  <c r="AJ64" i="14" l="1"/>
  <c r="AJ65" i="14" s="1"/>
  <c r="AK66" i="14"/>
  <c r="AL62" i="14" s="1"/>
  <c r="AK64" i="14" l="1"/>
  <c r="AK65" i="14" s="1"/>
  <c r="AL66" i="14"/>
  <c r="AM62" i="14" s="1"/>
  <c r="AL64" i="14" l="1"/>
  <c r="AL65" i="14" s="1"/>
  <c r="AM66" i="14"/>
  <c r="AN62" i="14" s="1"/>
  <c r="AM64" i="14" l="1"/>
  <c r="AM65" i="14" s="1"/>
  <c r="AN66" i="14"/>
  <c r="AO62" i="14" s="1"/>
  <c r="AN64" i="14" l="1"/>
  <c r="AN65" i="14" s="1"/>
  <c r="AO66" i="14"/>
  <c r="AP62" i="14" s="1"/>
  <c r="AO64" i="14" l="1"/>
  <c r="AO65" i="14" s="1"/>
  <c r="AP66" i="14"/>
  <c r="AQ62" i="14" s="1"/>
  <c r="AP64" i="14" l="1"/>
  <c r="AP65" i="14" s="1"/>
  <c r="AQ66" i="14"/>
  <c r="AR62" i="14" s="1"/>
  <c r="AQ64" i="14" l="1"/>
  <c r="AQ65" i="14" s="1"/>
  <c r="AR66" i="14"/>
  <c r="AS62" i="14" s="1"/>
  <c r="AR64" i="14" l="1"/>
  <c r="AR65" i="14" s="1"/>
  <c r="AS66" i="14"/>
  <c r="AT62" i="14" s="1"/>
  <c r="AS64" i="14" l="1"/>
  <c r="AS65" i="14" s="1"/>
  <c r="AT66" i="14"/>
  <c r="AU62" i="14" s="1"/>
  <c r="AT64" i="14" l="1"/>
  <c r="AT65" i="14" s="1"/>
  <c r="AU66" i="14"/>
  <c r="AV62" i="14" s="1"/>
  <c r="AU64" i="14" l="1"/>
  <c r="AU65" i="14" s="1"/>
  <c r="AV66" i="14"/>
  <c r="AW62" i="14" s="1"/>
  <c r="AV64" i="14"/>
  <c r="AV65" i="14" s="1"/>
  <c r="AW66" i="14" l="1"/>
  <c r="AX62" i="14" s="1"/>
  <c r="AW64" i="14" l="1"/>
  <c r="AW65" i="14" s="1"/>
  <c r="AX66" i="14"/>
  <c r="AY62" i="14" s="1"/>
  <c r="AX64" i="14" l="1"/>
  <c r="AX65" i="14" s="1"/>
  <c r="AY66" i="14"/>
  <c r="AZ62" i="14" s="1"/>
  <c r="AY64" i="14" l="1"/>
  <c r="AY65" i="14" s="1"/>
  <c r="AZ66" i="14"/>
  <c r="BA62" i="14" s="1"/>
  <c r="AZ64" i="14" l="1"/>
  <c r="AZ65" i="14" s="1"/>
  <c r="BA66" i="14"/>
  <c r="BB62" i="14" s="1"/>
  <c r="BA64" i="14" l="1"/>
  <c r="BA65" i="14" s="1"/>
  <c r="BB66" i="14"/>
  <c r="BC62" i="14" s="1"/>
  <c r="BB64" i="14" l="1"/>
  <c r="BB65" i="14" s="1"/>
  <c r="BC66" i="14"/>
  <c r="BD62" i="14" s="1"/>
  <c r="BC64" i="14" l="1"/>
  <c r="BC65" i="14" s="1"/>
  <c r="BD66" i="14"/>
  <c r="BE62" i="14" s="1"/>
  <c r="BD64" i="14" l="1"/>
  <c r="BD65" i="14" s="1"/>
  <c r="BE64" i="14"/>
  <c r="BE65" i="14" s="1"/>
  <c r="BE66" i="14"/>
  <c r="BF62" i="14" s="1"/>
  <c r="BF64" i="14" l="1"/>
  <c r="BF65" i="14" s="1"/>
  <c r="BF66" i="14"/>
  <c r="BG62" i="14" s="1"/>
  <c r="BG66" i="14" l="1"/>
  <c r="BH62" i="14" s="1"/>
  <c r="BG64" i="14"/>
  <c r="BG65" i="14" s="1"/>
  <c r="BH66" i="14" l="1"/>
  <c r="BI62" i="14" s="1"/>
  <c r="BH64" i="14"/>
  <c r="BH65" i="14" s="1"/>
  <c r="BI64" i="14" l="1"/>
  <c r="BI65" i="14" s="1"/>
  <c r="BI66" i="14"/>
  <c r="BJ62" i="14" s="1"/>
  <c r="BJ64" i="14" l="1"/>
  <c r="BJ65" i="14" s="1"/>
  <c r="BJ66" i="14"/>
  <c r="BK62" i="14" s="1"/>
  <c r="BK66" i="14" l="1"/>
  <c r="BL62" i="14" s="1"/>
  <c r="BK64" i="14"/>
  <c r="BK65" i="14" s="1"/>
  <c r="BL64" i="14" l="1"/>
  <c r="BL65" i="14" s="1"/>
  <c r="BL66" i="14"/>
  <c r="BM62" i="14" s="1"/>
  <c r="BM66" i="14" l="1"/>
  <c r="BN62" i="14" s="1"/>
  <c r="BM64" i="14"/>
  <c r="BM65" i="14" s="1"/>
  <c r="BN64" i="14" l="1"/>
  <c r="BN65" i="14" s="1"/>
  <c r="BN66" i="14"/>
  <c r="BO62" i="14" s="1"/>
  <c r="BO66" i="14" l="1"/>
  <c r="BP62" i="14" s="1"/>
  <c r="BO64" i="14"/>
  <c r="BO65" i="14" s="1"/>
  <c r="BP64" i="14" l="1"/>
  <c r="BP65" i="14" s="1"/>
  <c r="BP66" i="14"/>
  <c r="BQ62" i="14" s="1"/>
  <c r="BQ64" i="14" l="1"/>
  <c r="BQ65" i="14" s="1"/>
  <c r="BQ66" i="14"/>
  <c r="BR62" i="14" s="1"/>
  <c r="BR64" i="14" l="1"/>
  <c r="BR65" i="14" s="1"/>
  <c r="BR66" i="14"/>
  <c r="BS62" i="14" s="1"/>
  <c r="BS66" i="14" l="1"/>
  <c r="BT62" i="14" s="1"/>
  <c r="BS64" i="14"/>
  <c r="BS65" i="14" s="1"/>
  <c r="BT66" i="14" l="1"/>
  <c r="BU62" i="14" s="1"/>
  <c r="BT64" i="14"/>
  <c r="BT65" i="14" s="1"/>
  <c r="BU66" i="14" l="1"/>
  <c r="BV62" i="14" s="1"/>
  <c r="BU64" i="14"/>
  <c r="BU65" i="14" s="1"/>
  <c r="BV66" i="14" l="1"/>
  <c r="BW62" i="14" s="1"/>
  <c r="BV64" i="14"/>
  <c r="BV65" i="14" s="1"/>
  <c r="BW66" i="14" l="1"/>
  <c r="BX62" i="14" s="1"/>
  <c r="BW64" i="14"/>
  <c r="BW65" i="14" s="1"/>
  <c r="BX66" i="14" l="1"/>
  <c r="BY62" i="14" s="1"/>
  <c r="BX64" i="14"/>
  <c r="BX65" i="14" s="1"/>
  <c r="BY64" i="14" l="1"/>
  <c r="BY65" i="14" s="1"/>
  <c r="BY66" i="14"/>
  <c r="BZ62" i="14" s="1"/>
  <c r="BZ64" i="14" l="1"/>
  <c r="BZ65" i="14" s="1"/>
  <c r="BZ66" i="14"/>
  <c r="CA62" i="14" s="1"/>
  <c r="CA64" i="14" l="1"/>
  <c r="CA65" i="14" s="1"/>
  <c r="CA66" i="14"/>
  <c r="CB62" i="14" s="1"/>
  <c r="CB64" i="14" l="1"/>
  <c r="CB65" i="14" s="1"/>
  <c r="CB66" i="14"/>
  <c r="CC62" i="14" s="1"/>
  <c r="CC64" i="14" l="1"/>
  <c r="CC65" i="14" s="1"/>
  <c r="CC66" i="14"/>
  <c r="CD62" i="14" s="1"/>
  <c r="CD66" i="14" l="1"/>
  <c r="CE62" i="14" s="1"/>
  <c r="CD64" i="14"/>
  <c r="CD65" i="14" s="1"/>
  <c r="CE66" i="14" l="1"/>
  <c r="CF62" i="14" s="1"/>
  <c r="CE64" i="14"/>
  <c r="CE65" i="14" s="1"/>
  <c r="CF66" i="14" l="1"/>
  <c r="CG62" i="14" s="1"/>
  <c r="CF64" i="14"/>
  <c r="CF65" i="14" s="1"/>
  <c r="C47" i="4"/>
  <c r="C49" i="4" s="1"/>
  <c r="C57" i="4" s="1"/>
  <c r="C58" i="4" s="1"/>
  <c r="C59" i="4" s="1"/>
  <c r="CG66" i="14" l="1"/>
  <c r="CH62" i="14" s="1"/>
  <c r="CG64" i="14"/>
  <c r="CG65" i="14" s="1"/>
  <c r="C63" i="4"/>
  <c r="C6" i="2" s="1"/>
  <c r="C66" i="4"/>
  <c r="C62" i="4"/>
  <c r="D56" i="4"/>
  <c r="CH64" i="14" l="1"/>
  <c r="CH65" i="14" s="1"/>
  <c r="CH66" i="14"/>
  <c r="J58" i="4"/>
  <c r="D43" i="4"/>
  <c r="D48" i="4" s="1"/>
  <c r="D47" i="4" s="1"/>
  <c r="D65" i="4"/>
  <c r="C5" i="2" l="1"/>
  <c r="D44" i="4"/>
  <c r="D49" i="4" s="1"/>
  <c r="D57" i="4" s="1"/>
  <c r="D58" i="4" s="1"/>
  <c r="D53" i="4" l="1"/>
  <c r="D64" i="4" s="1"/>
  <c r="D50" i="4"/>
  <c r="E56" i="4"/>
  <c r="D59" i="4"/>
  <c r="D63" i="4" s="1"/>
  <c r="D6" i="2" s="1"/>
  <c r="D66" i="4" l="1"/>
  <c r="D62" i="4"/>
  <c r="D5" i="2" s="1"/>
  <c r="E65" i="4" l="1"/>
  <c r="E43" i="4"/>
  <c r="E48" i="4" s="1"/>
  <c r="E47" i="4" s="1"/>
  <c r="E44" i="4" l="1"/>
  <c r="E49" i="4" l="1"/>
  <c r="E57" i="4" s="1"/>
  <c r="E58" i="4" s="1"/>
  <c r="E50" i="4"/>
  <c r="E53" i="4"/>
  <c r="E64" i="4" l="1"/>
  <c r="E59" i="4"/>
  <c r="E63" i="4" s="1"/>
  <c r="E6" i="2" s="1"/>
  <c r="F56" i="4"/>
  <c r="E62" i="4" l="1"/>
  <c r="E5" i="2" s="1"/>
  <c r="E66" i="4"/>
  <c r="F65" i="4" l="1"/>
  <c r="F43" i="4"/>
  <c r="F48" i="4" s="1"/>
  <c r="F47" i="4" s="1"/>
  <c r="F44" i="4" l="1"/>
  <c r="F53" i="4" l="1"/>
  <c r="F50" i="4"/>
  <c r="F49" i="4"/>
  <c r="F57" i="4" s="1"/>
  <c r="F58" i="4" s="1"/>
  <c r="G56" i="4" l="1"/>
  <c r="F59" i="4"/>
  <c r="F63" i="4" s="1"/>
  <c r="F6" i="2" s="1"/>
  <c r="F64" i="4"/>
  <c r="F62" i="4" l="1"/>
  <c r="F5" i="2" s="1"/>
  <c r="F66" i="4"/>
  <c r="G65" i="4" l="1"/>
  <c r="G43" i="4"/>
  <c r="G48" i="4" s="1"/>
  <c r="G47" i="4" s="1"/>
  <c r="G44" i="4" l="1"/>
  <c r="G49" i="4" l="1"/>
  <c r="G57" i="4" s="1"/>
  <c r="G58" i="4" s="1"/>
  <c r="G59" i="4" s="1"/>
  <c r="G63" i="4" s="1"/>
  <c r="G6" i="2" s="1"/>
  <c r="G50" i="4"/>
  <c r="G53" i="4"/>
  <c r="G64" i="4" l="1"/>
  <c r="G62" i="4"/>
  <c r="G5" i="2" s="1"/>
  <c r="G66" i="4"/>
</calcChain>
</file>

<file path=xl/sharedStrings.xml><?xml version="1.0" encoding="utf-8"?>
<sst xmlns="http://schemas.openxmlformats.org/spreadsheetml/2006/main" count="2073" uniqueCount="929">
  <si>
    <t>Summary</t>
  </si>
  <si>
    <t>2019 Price</t>
  </si>
  <si>
    <t>Maximum Revenue per pax</t>
  </si>
  <si>
    <t>% change</t>
  </si>
  <si>
    <t>FFO: Debt</t>
  </si>
  <si>
    <t>Policy/ Choice Variables</t>
  </si>
  <si>
    <t>WACC- Cost of Capital</t>
  </si>
  <si>
    <t>WACC</t>
  </si>
  <si>
    <t>Opex</t>
  </si>
  <si>
    <t>Security Staff</t>
  </si>
  <si>
    <t>Central Function Staff</t>
  </si>
  <si>
    <t>Other Staff costs</t>
  </si>
  <si>
    <t>Campus Services Staff</t>
  </si>
  <si>
    <t>Airside Operations Staff</t>
  </si>
  <si>
    <t>IT &amp; Technology</t>
  </si>
  <si>
    <t>Facilities &amp; Cleaning</t>
  </si>
  <si>
    <t>Car Parks</t>
  </si>
  <si>
    <t>Retail</t>
  </si>
  <si>
    <t>Maintenance</t>
  </si>
  <si>
    <t>Capital Projects</t>
  </si>
  <si>
    <t>Utilities</t>
  </si>
  <si>
    <t>Rent &amp; Rates</t>
  </si>
  <si>
    <t>Marketing &amp; Related costs</t>
  </si>
  <si>
    <t>Consultancy Services</t>
  </si>
  <si>
    <t>Insurance</t>
  </si>
  <si>
    <t xml:space="preserve">Other </t>
  </si>
  <si>
    <t>PRM</t>
  </si>
  <si>
    <t>Opex Forecast</t>
  </si>
  <si>
    <t>Commercial Revenue</t>
  </si>
  <si>
    <t>Elasticities:</t>
  </si>
  <si>
    <t>Net Retail</t>
  </si>
  <si>
    <t>Car Parking</t>
  </si>
  <si>
    <t>Property Rents</t>
  </si>
  <si>
    <t>Property Concessionss</t>
  </si>
  <si>
    <t>Lounge, Fast Track &amp; Platinum Services</t>
  </si>
  <si>
    <t>US Preclearance</t>
  </si>
  <si>
    <t>Property Advertising</t>
  </si>
  <si>
    <t>Other</t>
  </si>
  <si>
    <t>CAR PAX forecast</t>
  </si>
  <si>
    <t>Pax Growth Rate</t>
  </si>
  <si>
    <t>Uplifts/ CIP Projects (Revenues)</t>
  </si>
  <si>
    <t>Marketing Installation</t>
  </si>
  <si>
    <t>Retail Refurbishments</t>
  </si>
  <si>
    <t xml:space="preserve">New Kitchen Terminal 2 </t>
  </si>
  <si>
    <t>F&amp;B Post CBP- net of cannibilastion</t>
  </si>
  <si>
    <t xml:space="preserve">F&amp;B T1X- net of cannibalisation </t>
  </si>
  <si>
    <t>y</t>
  </si>
  <si>
    <t>Uplift: Short Term T1</t>
  </si>
  <si>
    <t>Uplift: Short Term T2</t>
  </si>
  <si>
    <t>Uplift: Long Term</t>
  </si>
  <si>
    <t>Uplift: Staff Car Park</t>
  </si>
  <si>
    <t>Uplift: CIP</t>
  </si>
  <si>
    <t xml:space="preserve">West Apron Development </t>
  </si>
  <si>
    <t>Office Consolidation</t>
  </si>
  <si>
    <t>Property Concessions</t>
  </si>
  <si>
    <t>CIP Uplift (car hire)</t>
  </si>
  <si>
    <t xml:space="preserve">Lounges, Fast Track &amp; Platinum </t>
  </si>
  <si>
    <t>CIP Lounges</t>
  </si>
  <si>
    <t>CIP Fast Track</t>
  </si>
  <si>
    <t>CIP Platinum</t>
  </si>
  <si>
    <t>CIP Digital Advertsing Infrastructure</t>
  </si>
  <si>
    <t>Passenger Numbers</t>
  </si>
  <si>
    <t>Passenger Forecast in use</t>
  </si>
  <si>
    <t>CAR Forecast</t>
  </si>
  <si>
    <t>Elasticity</t>
  </si>
  <si>
    <t>GDP Growth Rate</t>
  </si>
  <si>
    <t>Alternative Forecast</t>
  </si>
  <si>
    <t>2020-2025 Capex Options</t>
  </si>
  <si>
    <t>Total Allowed Capex</t>
  </si>
  <si>
    <t>Group</t>
  </si>
  <si>
    <t>Project</t>
  </si>
  <si>
    <t>Code</t>
  </si>
  <si>
    <t>Asset Life</t>
  </si>
  <si>
    <t>DAA CIP</t>
  </si>
  <si>
    <t>Allow, y/n</t>
  </si>
  <si>
    <t>Updated Cost</t>
  </si>
  <si>
    <t>Life</t>
  </si>
  <si>
    <t>Airfield Maintenance</t>
  </si>
  <si>
    <t>Southern Runway Delethalisation Programme</t>
  </si>
  <si>
    <t>20.01.001</t>
  </si>
  <si>
    <t>Apron Rehabilitation Programme</t>
  </si>
  <si>
    <t>20.01.002</t>
  </si>
  <si>
    <t>Airfield Taxiway Rehabilitation Programme</t>
  </si>
  <si>
    <t>20.01.003</t>
  </si>
  <si>
    <t>Apron Roads Rehabilitation Programme</t>
  </si>
  <si>
    <t>20.01.004</t>
  </si>
  <si>
    <t>Airfield Southern Perimeter Road Upgrade Programme</t>
  </si>
  <si>
    <t>20.01.006</t>
  </si>
  <si>
    <t>Runway Approach Lighting Mast Improvement Programme</t>
  </si>
  <si>
    <t>20.01.008</t>
  </si>
  <si>
    <t>Aerodrome Ground Lighting (AGL) Improvement Programme</t>
  </si>
  <si>
    <t>20.01.009</t>
  </si>
  <si>
    <t>Airfield Lighting Control &amp; Management System Improvement Programme</t>
  </si>
  <si>
    <t>20.01.010</t>
  </si>
  <si>
    <t>AGL Substation T Development Programme</t>
  </si>
  <si>
    <t>20.01.012</t>
  </si>
  <si>
    <t>High Mast Lighting Improvement</t>
  </si>
  <si>
    <t>20.01.015</t>
  </si>
  <si>
    <t>Airfield Maintenance Base Improvement Programme</t>
  </si>
  <si>
    <t>20.01.016</t>
  </si>
  <si>
    <t>Landside/ terminals maintenance</t>
  </si>
  <si>
    <t>Campus Buildings Critical Maintenance</t>
  </si>
  <si>
    <t>20.01.018</t>
  </si>
  <si>
    <t>Business Development</t>
  </si>
  <si>
    <t>Terminal 1 Façade, Roof &amp; Spirals</t>
  </si>
  <si>
    <t>20.01.020</t>
  </si>
  <si>
    <t>Terminal 1 Storm Water Drainage System</t>
  </si>
  <si>
    <t>20.01.022</t>
  </si>
  <si>
    <t>Piers &amp; Terminals Critical Maintenance</t>
  </si>
  <si>
    <t>20.01.023</t>
  </si>
  <si>
    <t>Skybridge Rehabiliation</t>
  </si>
  <si>
    <t>20.01.024</t>
  </si>
  <si>
    <t>Campus Roads Critical Maintenance</t>
  </si>
  <si>
    <t>20.01.034</t>
  </si>
  <si>
    <t>Airport Roads Critical Maintenance</t>
  </si>
  <si>
    <t>20.01.039</t>
  </si>
  <si>
    <t>Staff Car Park Critical Maintenance</t>
  </si>
  <si>
    <t>20.01.046</t>
  </si>
  <si>
    <t>Public Carpark Critical Maintenance</t>
  </si>
  <si>
    <t>20.01.049</t>
  </si>
  <si>
    <t>Campus Facilities &amp; Landside Snow Base Upgrade</t>
  </si>
  <si>
    <t>20.01.056</t>
  </si>
  <si>
    <t>Airport Heavy Fleet &amp; Equipment Replacement</t>
  </si>
  <si>
    <t>20.01.065</t>
  </si>
  <si>
    <t>Airport Light Vehicle Fleet Replacements &amp; Augmentation</t>
  </si>
  <si>
    <t>20.01.069</t>
  </si>
  <si>
    <t>Electric Charger Network Facilities</t>
  </si>
  <si>
    <t>20.01.071</t>
  </si>
  <si>
    <t>Advance Visual Docking Guidance System (5G, Pier 1&amp;2)</t>
  </si>
  <si>
    <t>20.01.074</t>
  </si>
  <si>
    <t>AGL Fibre Optic Communication Network Improvement Programme</t>
  </si>
  <si>
    <t>20.01.087</t>
  </si>
  <si>
    <t>RWY 16/34 Lighting for Low Visibility Procedures (LVP)</t>
  </si>
  <si>
    <t>20.01.099</t>
  </si>
  <si>
    <t>Airfield Redesignation</t>
  </si>
  <si>
    <t>20.01.013</t>
  </si>
  <si>
    <t>Unit Load Device (ULD Storage)</t>
  </si>
  <si>
    <t>Medium Voltage (MV) Electrical Network</t>
  </si>
  <si>
    <t>20.02.001</t>
  </si>
  <si>
    <t>Second Medium Voltage (MV) Connection Point</t>
  </si>
  <si>
    <t>20.02.002</t>
  </si>
  <si>
    <t>Passenger Boarding Bridges (Maintenance &amp; P3 Enhancement) &amp; Fixed Electrical Ground Power</t>
  </si>
  <si>
    <t>20.02.004</t>
  </si>
  <si>
    <t>Lift Upgrade Programme- Terminal &amp; Multi-Storey</t>
  </si>
  <si>
    <t>20.02.005</t>
  </si>
  <si>
    <t>Airport Water &amp; Foul Sewer Upgrade</t>
  </si>
  <si>
    <t>20.02.006</t>
  </si>
  <si>
    <t>Life Safety Systems (LSS) Upgrade Programme Terminal and MSCP Buildings</t>
  </si>
  <si>
    <t>20.02.007</t>
  </si>
  <si>
    <t>Terminal Buildings HVAC Upgrade</t>
  </si>
  <si>
    <t>20.02.008</t>
  </si>
  <si>
    <t>Campus Buildings : Mechanical, Electrical &amp; LSS Upgrade</t>
  </si>
  <si>
    <t>20.02.009</t>
  </si>
  <si>
    <t>Pier 3 Life Extension Works- Mech, Elec and Foul Drainage</t>
  </si>
  <si>
    <t>20.02.010</t>
  </si>
  <si>
    <t>Small Energy Projects</t>
  </si>
  <si>
    <t>20.02.013</t>
  </si>
  <si>
    <t>Large Energy Project- Photovoltaic Farm</t>
  </si>
  <si>
    <t>20.07.030</t>
  </si>
  <si>
    <t>Car Parking Management System (Maintenance &amp; Upgrade)</t>
  </si>
  <si>
    <t>20.04.001</t>
  </si>
  <si>
    <t>Revenue</t>
  </si>
  <si>
    <t>Car Hire Consolodation Centre</t>
  </si>
  <si>
    <t>20.04.002</t>
  </si>
  <si>
    <t>New Food &amp; Beverage Fit-out (T1X)</t>
  </si>
  <si>
    <t>20.04.003</t>
  </si>
  <si>
    <t>Digital Advertising Infrastructure</t>
  </si>
  <si>
    <t>20.04.004</t>
  </si>
  <si>
    <t>Long Term Car Parking- Eastlands (2000 spaces)</t>
  </si>
  <si>
    <t>20.04.005</t>
  </si>
  <si>
    <t>Terminal 1 Multi-Storey Car Park Block B (480 spaces)</t>
  </si>
  <si>
    <t>20.04.006</t>
  </si>
  <si>
    <t>Terminal 2 Multi Storey Car Park (680 spaces)</t>
  </si>
  <si>
    <t>20.04.007</t>
  </si>
  <si>
    <t>Staff Car Park</t>
  </si>
  <si>
    <t>20.04.009</t>
  </si>
  <si>
    <t>Platinum Services Upgrade Works</t>
  </si>
  <si>
    <t>20.04.016</t>
  </si>
  <si>
    <t>Airline Lounges- Expansion, Upgrade and New</t>
  </si>
  <si>
    <t>20.04.017</t>
  </si>
  <si>
    <t>Fast Track Improvements</t>
  </si>
  <si>
    <t>20.04.018</t>
  </si>
  <si>
    <t>West Apron- Accomodation &amp; Welfare Facilities</t>
  </si>
  <si>
    <t>20.04.021</t>
  </si>
  <si>
    <t>Food &amp; Beverage Provision &amp; Fit-out- Post CBP</t>
  </si>
  <si>
    <t>20.04.023</t>
  </si>
  <si>
    <t>Commercial Property Refurbishment</t>
  </si>
  <si>
    <t>20.01.025</t>
  </si>
  <si>
    <t xml:space="preserve">New Kitchen in Terminal 2 </t>
  </si>
  <si>
    <t>20.04.030</t>
  </si>
  <si>
    <t>Office Consolidation &amp; Refurbishment (primarily Level 4&amp;5, Terminal 1)</t>
  </si>
  <si>
    <t>20.07.010</t>
  </si>
  <si>
    <t>Retail Refurbishments, Upgrades and New Developments</t>
  </si>
  <si>
    <t>20.08.001</t>
  </si>
  <si>
    <t>Retail Marketing &amp; Media Installation</t>
  </si>
  <si>
    <t>20.08.002</t>
  </si>
  <si>
    <t>IT</t>
  </si>
  <si>
    <t>Airfield Optimization</t>
  </si>
  <si>
    <t>20.05.001</t>
  </si>
  <si>
    <t>Digital Passenger Experience</t>
  </si>
  <si>
    <t>20.05.002</t>
  </si>
  <si>
    <t>Integrations &amp; Data</t>
  </si>
  <si>
    <t>20.05.003</t>
  </si>
  <si>
    <t>Baggage Systems</t>
  </si>
  <si>
    <t>20.05.004</t>
  </si>
  <si>
    <t>Business Efficiency</t>
  </si>
  <si>
    <t>20.05.005</t>
  </si>
  <si>
    <t>Commercial Systems</t>
  </si>
  <si>
    <t>20.05.006</t>
  </si>
  <si>
    <t>Reliability, Safety, Security &amp; Compliance</t>
  </si>
  <si>
    <t>20.05.007</t>
  </si>
  <si>
    <t>Operation Devices (Support &amp; Maintenance)</t>
  </si>
  <si>
    <t>20.05.008</t>
  </si>
  <si>
    <t>Network Components- Lifecycle &amp; Growth</t>
  </si>
  <si>
    <t>20.05.009</t>
  </si>
  <si>
    <t>Passenger Processing (exl. Security screening)</t>
  </si>
  <si>
    <t>20.05.010</t>
  </si>
  <si>
    <t>Security Technology Innovation (Biometricss&amp;FOD Detection)</t>
  </si>
  <si>
    <t>20.05.011</t>
  </si>
  <si>
    <t>Servers &amp; Storage- Lifecycle and growth</t>
  </si>
  <si>
    <t>20.05.012</t>
  </si>
  <si>
    <t>User Devices (Desktops, Mobile, Telephone, Radio)</t>
  </si>
  <si>
    <t>20.05.014</t>
  </si>
  <si>
    <t>New Data Centre hosting lovation</t>
  </si>
  <si>
    <t>20.05.015</t>
  </si>
  <si>
    <t>Microsoft Enterprise</t>
  </si>
  <si>
    <t>20.05.016</t>
  </si>
  <si>
    <t>Innovation Fund</t>
  </si>
  <si>
    <t>20.05.020</t>
  </si>
  <si>
    <t>Cabin-Baggage X-Ray Replacement &amp; EDS Upgrade</t>
  </si>
  <si>
    <t>20.06.001</t>
  </si>
  <si>
    <t>Full Body Scanners</t>
  </si>
  <si>
    <t>20.06.007</t>
  </si>
  <si>
    <t>ATRS- Additional Lane in Terminal 1</t>
  </si>
  <si>
    <t>20.06.009</t>
  </si>
  <si>
    <t xml:space="preserve">Business Development </t>
  </si>
  <si>
    <t>Screening &amp; Logistics Centre</t>
  </si>
  <si>
    <t>20.06.014</t>
  </si>
  <si>
    <t>Intrustion Detection System for Dublin Airport Boundaries</t>
  </si>
  <si>
    <t>20.06.015</t>
  </si>
  <si>
    <t>Surface Road Blockers &amp; Temporary Mobile Barriers</t>
  </si>
  <si>
    <t>20.06.016</t>
  </si>
  <si>
    <t>Redevelopment of Training Facility (ASTO0</t>
  </si>
  <si>
    <t>20.06.022</t>
  </si>
  <si>
    <t>Detection: Explosive Detection Dogs (EDD) &amp; Mobile X-Ray Unit</t>
  </si>
  <si>
    <t>20.06.025</t>
  </si>
  <si>
    <t>VCP Automation to enable remote screening</t>
  </si>
  <si>
    <t>20.06.030</t>
  </si>
  <si>
    <t xml:space="preserve">Autopass- T1 Replacement &amp; T2 Install </t>
  </si>
  <si>
    <t>20.06.031</t>
  </si>
  <si>
    <t xml:space="preserve">TSA- X-Ray &amp; FBSS Replacement </t>
  </si>
  <si>
    <t>20.06.036</t>
  </si>
  <si>
    <t>Security Screening Equopment- End of Life</t>
  </si>
  <si>
    <t>20.06.041</t>
  </si>
  <si>
    <t>ATRS- Central Search Areas (T1&amp;T2)</t>
  </si>
  <si>
    <t>20.06.042</t>
  </si>
  <si>
    <t xml:space="preserve">Replacment of T1 Controllers for Access Control Systems </t>
  </si>
  <si>
    <t>20.06.044</t>
  </si>
  <si>
    <t>Programme Management</t>
  </si>
  <si>
    <t>20.07.001</t>
  </si>
  <si>
    <t>Minor Projects (generally under 100k, water pump replacements, gate area repairs etc.)</t>
  </si>
  <si>
    <t>20.07.002</t>
  </si>
  <si>
    <t>Metro Coordination</t>
  </si>
  <si>
    <t>20.07.004</t>
  </si>
  <si>
    <t>Terminal Operations Improvement Projects</t>
  </si>
  <si>
    <t>20.07.014</t>
  </si>
  <si>
    <t>Gate Post 9 Expansion (West Lands)</t>
  </si>
  <si>
    <t>20.03.004</t>
  </si>
  <si>
    <t>Terminal 1 Kerbs</t>
  </si>
  <si>
    <t>20.03.006</t>
  </si>
  <si>
    <t>Terminal 1 Check in</t>
  </si>
  <si>
    <t>20.03.011A</t>
  </si>
  <si>
    <t>Terminal 1 Central Search- Relocation to Mezz Level</t>
  </si>
  <si>
    <t>20.03.012</t>
  </si>
  <si>
    <t>Terminal 1 Departure Lounge (IDL) Reorientation &amp; Rehabilitation</t>
  </si>
  <si>
    <t>20.03.013</t>
  </si>
  <si>
    <t>Terminal 1 Baggage Reclaim Upgrade &amp; Alterations</t>
  </si>
  <si>
    <t>20.03.015</t>
  </si>
  <si>
    <t>Terminal 1 Rapid Exit Arrivals</t>
  </si>
  <si>
    <t>20.03.016</t>
  </si>
  <si>
    <t>Terminal 1 Shuttle, bus longes and injection points</t>
  </si>
  <si>
    <t>20.03.017</t>
  </si>
  <si>
    <t>Terminal 1- Immigration Hall</t>
  </si>
  <si>
    <t>20.03.018</t>
  </si>
  <si>
    <t xml:space="preserve">Terminal 2 Check in Area Optimisation </t>
  </si>
  <si>
    <t>20.03.020</t>
  </si>
  <si>
    <t>Terminal 2 Central Search Area Expansion</t>
  </si>
  <si>
    <t>20.03.021</t>
  </si>
  <si>
    <t>Terminal 2 Early bag store and transfer lines</t>
  </si>
  <si>
    <t>20.03.028</t>
  </si>
  <si>
    <t>New Pier 5 (T2 &amp; CBP Enabled)</t>
  </si>
  <si>
    <t>20.03.029</t>
  </si>
  <si>
    <t xml:space="preserve">Expansion of US Pre-Clearance Faciltities </t>
  </si>
  <si>
    <t>20.03.030</t>
  </si>
  <si>
    <t>South Apron Expansion (Remote Stands, Taxiway &amp; Apron)</t>
  </si>
  <si>
    <t>20.03.031</t>
  </si>
  <si>
    <t>Enablement od Pier 3 for Precleared US bound passengers</t>
  </si>
  <si>
    <t>20.03.033A</t>
  </si>
  <si>
    <t>Pier 3 Immigration (Upgrade&amp; Expansion)</t>
  </si>
  <si>
    <t>20.03.034</t>
  </si>
  <si>
    <t>North Apron Developments- Pier 1 Extension (Module 1) &amp; Apron 5H PBZ</t>
  </si>
  <si>
    <t>20.03.036</t>
  </si>
  <si>
    <t>Terminal 1 Piers- new Airbridges (6NBE/3WB)</t>
  </si>
  <si>
    <t>20.03.043A</t>
  </si>
  <si>
    <t>De-icing pad at Runway 10R</t>
  </si>
  <si>
    <t>20.03.049</t>
  </si>
  <si>
    <t>West Apron Vehicle Underpass- Pier 3 Option</t>
  </si>
  <si>
    <t>20.03.051B</t>
  </si>
  <si>
    <t>Surface Water Enviromental Compliance</t>
  </si>
  <si>
    <t>20.03.052</t>
  </si>
  <si>
    <t>New Remote Apron 5M-17 NBEs</t>
  </si>
  <si>
    <t>20.03.054</t>
  </si>
  <si>
    <t>Airside GSE Charging Facilities (Ground Handlers)</t>
  </si>
  <si>
    <t>20.03.057</t>
  </si>
  <si>
    <t>Hydrant Enablement- Pier 2&amp; Pier 3</t>
  </si>
  <si>
    <t>20.03.071</t>
  </si>
  <si>
    <t>Trigger</t>
  </si>
  <si>
    <t>Pier 2 Segregation</t>
  </si>
  <si>
    <t>15.7.111</t>
  </si>
  <si>
    <t>North Runway M1</t>
  </si>
  <si>
    <t>North Runway M2</t>
  </si>
  <si>
    <t>North Runway M3</t>
  </si>
  <si>
    <t>Sum yes</t>
  </si>
  <si>
    <t>Sum no</t>
  </si>
  <si>
    <t xml:space="preserve">Sum below </t>
  </si>
  <si>
    <t>Equal</t>
  </si>
  <si>
    <t>Amount</t>
  </si>
  <si>
    <t>Price Level</t>
  </si>
  <si>
    <t>Source: cso.ie</t>
  </si>
  <si>
    <t>July 2019 Price in 2011 base</t>
  </si>
  <si>
    <t>Set price level</t>
  </si>
  <si>
    <t>July 2014 in 2011 base</t>
  </si>
  <si>
    <t>July 2014 to December 2017 price</t>
  </si>
  <si>
    <t>July 2014 to model price level</t>
  </si>
  <si>
    <t>2018 prices to model price level</t>
  </si>
  <si>
    <t>CPI, 2011=100</t>
  </si>
  <si>
    <t>2019 in base, 2011=100</t>
  </si>
  <si>
    <t>2019 to Model Price (divide by this)</t>
  </si>
  <si>
    <t>*Feb '19</t>
  </si>
  <si>
    <t>December 2017 in Model Prices</t>
  </si>
  <si>
    <t>Building Blocks</t>
  </si>
  <si>
    <t>Yield Table</t>
  </si>
  <si>
    <t>Opening RAB</t>
  </si>
  <si>
    <t>Closing RAB</t>
  </si>
  <si>
    <t>Return of Capital</t>
  </si>
  <si>
    <t>Return on Capital</t>
  </si>
  <si>
    <t>Total Capital Costs</t>
  </si>
  <si>
    <t>Adjustments: k, w, ati</t>
  </si>
  <si>
    <t>Required Revenues</t>
  </si>
  <si>
    <t>Passengers</t>
  </si>
  <si>
    <t>Price Cap</t>
  </si>
  <si>
    <t>Total Revenue</t>
  </si>
  <si>
    <t>Per pasenger basis</t>
  </si>
  <si>
    <t>Capital Costs</t>
  </si>
  <si>
    <t>Required Revenue per passenger</t>
  </si>
  <si>
    <t xml:space="preserve">Price without depreciation adjustment </t>
  </si>
  <si>
    <t>Difference</t>
  </si>
  <si>
    <t>Financial Ratio Analysis</t>
  </si>
  <si>
    <t>Profit &amp; Loss Account</t>
  </si>
  <si>
    <t>Aeronautical Revenue</t>
  </si>
  <si>
    <t>EBITDA</t>
  </si>
  <si>
    <t>Cash Flow</t>
  </si>
  <si>
    <t>Interest</t>
  </si>
  <si>
    <t>Tax</t>
  </si>
  <si>
    <t>Cash flow from operations</t>
  </si>
  <si>
    <t>Capex</t>
  </si>
  <si>
    <t>Dividend</t>
  </si>
  <si>
    <t xml:space="preserve">Net Cash Flow </t>
  </si>
  <si>
    <t>Free Cash Flow</t>
  </si>
  <si>
    <t>FFO</t>
  </si>
  <si>
    <t>Funds from operations (FFO)</t>
  </si>
  <si>
    <t>Net Debt</t>
  </si>
  <si>
    <t>Opening net debt</t>
  </si>
  <si>
    <t>Net cash inflow/outflow</t>
  </si>
  <si>
    <t>Closing net debt</t>
  </si>
  <si>
    <t>Net debt</t>
  </si>
  <si>
    <t>Financial Metrics</t>
  </si>
  <si>
    <t>FFO/ net debt (%)</t>
  </si>
  <si>
    <t>FFO: cash interest (x)</t>
  </si>
  <si>
    <t>EBITDA/ Interest (x)</t>
  </si>
  <si>
    <t>FOCF (free operating cash flow/ debt) (%)</t>
  </si>
  <si>
    <t>coverage ratios</t>
  </si>
  <si>
    <t xml:space="preserve">Price with depreciation adjustment </t>
  </si>
  <si>
    <t>Budgeted Costs-2019 prices</t>
  </si>
  <si>
    <t>Budgeted Costs- Model Prices</t>
  </si>
  <si>
    <t>Outturn Costs Model Prices</t>
  </si>
  <si>
    <t>Outturn Costs nominal</t>
  </si>
  <si>
    <t xml:space="preserve">w adjustment </t>
  </si>
  <si>
    <t>*2017 Price base- DA Opex</t>
  </si>
  <si>
    <t>Interest Rates Euribor</t>
  </si>
  <si>
    <t xml:space="preserve">Revenues from Airport Charges outturns </t>
  </si>
  <si>
    <t>Forecast Pax</t>
  </si>
  <si>
    <t>Outturn Pax</t>
  </si>
  <si>
    <t>Outturn Yield from Airport charges per pax</t>
  </si>
  <si>
    <t>Maximum under-recovery that can be carried forward</t>
  </si>
  <si>
    <t xml:space="preserve">k adjustment </t>
  </si>
  <si>
    <t>Cap on ATI Fees</t>
  </si>
  <si>
    <t xml:space="preserve">ATI Fees outturn </t>
  </si>
  <si>
    <t>Overcollection</t>
  </si>
  <si>
    <t>Adjusted by CoC</t>
  </si>
  <si>
    <t>2020 Adjustment to CR</t>
  </si>
  <si>
    <t>Cost of capital 2015-2020</t>
  </si>
  <si>
    <t>CAP, 2014</t>
  </si>
  <si>
    <t>Outturn, nominal</t>
  </si>
  <si>
    <t>Cost of debt</t>
  </si>
  <si>
    <t>Cost of Equity</t>
  </si>
  <si>
    <t>Gearing</t>
  </si>
  <si>
    <t>Total Opex</t>
  </si>
  <si>
    <t>Per pax</t>
  </si>
  <si>
    <t>Rolling Scheme Adjustment</t>
  </si>
  <si>
    <t>Target Model Prices</t>
  </si>
  <si>
    <t>Outturn Model Prices</t>
  </si>
  <si>
    <t>Adjustment to forecast</t>
  </si>
  <si>
    <t>n/a</t>
  </si>
  <si>
    <t>Opex in Model Prices</t>
  </si>
  <si>
    <t>n</t>
  </si>
  <si>
    <t>Passenger growth (CAR Forecast)</t>
  </si>
  <si>
    <t>Additional Opex from CIP Projects</t>
  </si>
  <si>
    <t>t</t>
  </si>
  <si>
    <t xml:space="preserve">PACE: Type 1 </t>
  </si>
  <si>
    <t xml:space="preserve">PACE: Type 2 </t>
  </si>
  <si>
    <t>T1 &amp;T2 Immigration Facilities</t>
  </si>
  <si>
    <t>Apron 5H &amp; Taxiway Rehabilitation</t>
  </si>
  <si>
    <t>Upgrade and realignment of stands 101-104</t>
  </si>
  <si>
    <t>H1 &amp; H2 Stands</t>
  </si>
  <si>
    <t>West Apron Stands</t>
  </si>
  <si>
    <t>Pier 2 Underpass</t>
  </si>
  <si>
    <t>West Apron Surface Access</t>
  </si>
  <si>
    <t>Advanced Visual Docking Guidance (A-VDGS)</t>
  </si>
  <si>
    <t>Fixed Electrical Ground Power (FEGP)</t>
  </si>
  <si>
    <t xml:space="preserve">South Apron Stands Phase 2 </t>
  </si>
  <si>
    <t>Link 3 Extension Taxiway</t>
  </si>
  <si>
    <t>Realignment of Taxiway A</t>
  </si>
  <si>
    <t>Dual Taxiway F</t>
  </si>
  <si>
    <t>Link 6 Extension Taxiway</t>
  </si>
  <si>
    <t>South Apron Taxiway Widening</t>
  </si>
  <si>
    <t>Runway 10 Line up points</t>
  </si>
  <si>
    <t>PACE: Type 3</t>
  </si>
  <si>
    <t>PACE: Type 1</t>
  </si>
  <si>
    <t>South Apron Stands Phase 1</t>
  </si>
  <si>
    <t>Pier 1 Extension</t>
  </si>
  <si>
    <t>Pier 3 Underpass</t>
  </si>
  <si>
    <t>T2 CUSS Check-In Facilities Phase 3</t>
  </si>
  <si>
    <t>Apron Wide CCTV</t>
  </si>
  <si>
    <t>South Apron PBZ</t>
  </si>
  <si>
    <t>T2 Level 15 Bus Gates</t>
  </si>
  <si>
    <t>P</t>
  </si>
  <si>
    <t>December 2016 in 2011 base</t>
  </si>
  <si>
    <t>December 2016 to model price level</t>
  </si>
  <si>
    <t>2018 in 2011 base</t>
  </si>
  <si>
    <t>December 2017 in 2011 base</t>
  </si>
  <si>
    <t xml:space="preserve">PACE Projects </t>
  </si>
  <si>
    <t>Enter RAB</t>
  </si>
  <si>
    <t>Summary of 2020-2024 Capex</t>
  </si>
  <si>
    <t>Opening</t>
  </si>
  <si>
    <t>Depreciation</t>
  </si>
  <si>
    <t>Return</t>
  </si>
  <si>
    <t>Closing</t>
  </si>
  <si>
    <t>Value</t>
  </si>
  <si>
    <t xml:space="preserve">This sheet calculates a depreciation profile for the 2020-2024 capex. </t>
  </si>
  <si>
    <t xml:space="preserve">Return  </t>
  </si>
  <si>
    <t xml:space="preserve">Closing </t>
  </si>
  <si>
    <t xml:space="preserve">Capex Check </t>
  </si>
  <si>
    <t>Annuity Calculator</t>
  </si>
  <si>
    <t>Asset life remaining</t>
  </si>
  <si>
    <t>Table shows evolution of RAB for an annuity paying 53.348 per annum</t>
  </si>
  <si>
    <t>We can infer the annual annuity to pay for any asset with &lt;50 years remaining.</t>
  </si>
  <si>
    <t>The appropriate annuity for an asset worth 100 and with 50 years remaining would be 100/763*53.348</t>
  </si>
  <si>
    <t>The appropriate annuity for an asset worth 100 and with 10 years remianing would be 100/388*53.348</t>
  </si>
  <si>
    <t>Spend split across all years</t>
  </si>
  <si>
    <t>Total</t>
  </si>
  <si>
    <t xml:space="preserve">Depreciation </t>
  </si>
  <si>
    <t xml:space="preserve">Revenue </t>
  </si>
  <si>
    <t xml:space="preserve">Opening </t>
  </si>
  <si>
    <t>Northern Runway M1 Trigger</t>
  </si>
  <si>
    <t>Northern Runway: M1</t>
  </si>
  <si>
    <t xml:space="preserve">Trigger met </t>
  </si>
  <si>
    <t xml:space="preserve">Passenger Numbers </t>
  </si>
  <si>
    <t>Per passenger charge</t>
  </si>
  <si>
    <t>Possible Depreciation Profiles post 2020</t>
  </si>
  <si>
    <t xml:space="preserve">Return </t>
  </si>
  <si>
    <t>Remaining Asset Life</t>
  </si>
  <si>
    <t>Estimation of annuities</t>
  </si>
  <si>
    <t>Asset life remaining:</t>
  </si>
  <si>
    <t>Annuity for Northern Runway M1 trigger post 2019</t>
  </si>
  <si>
    <t>Pier 2 Segregation Trigger</t>
  </si>
  <si>
    <t>Pier 2 Trigger</t>
  </si>
  <si>
    <t xml:space="preserve">Pier 2 Segregation </t>
  </si>
  <si>
    <t>Annuity for Pier 2 trigger post 2019</t>
  </si>
  <si>
    <t>T2 Box 2 (Value of trigger 2018)</t>
  </si>
  <si>
    <t>Remaining asset life (from 2018)</t>
  </si>
  <si>
    <t>CR Per PAX</t>
  </si>
  <si>
    <t>Retail, Car parking &amp; Advertising per Passenger</t>
  </si>
  <si>
    <t>€</t>
  </si>
  <si>
    <t xml:space="preserve">Target </t>
  </si>
  <si>
    <t>Outturn</t>
  </si>
  <si>
    <t>Outperformance</t>
  </si>
  <si>
    <t>Outperformance if &gt;0</t>
  </si>
  <si>
    <t>i6</t>
  </si>
  <si>
    <t>i7</t>
  </si>
  <si>
    <t>i8</t>
  </si>
  <si>
    <t xml:space="preserve">Adjustment </t>
  </si>
  <si>
    <t>Forecast 2019</t>
  </si>
  <si>
    <t xml:space="preserve">Adjusted per pax forecast </t>
  </si>
  <si>
    <t xml:space="preserve">Passenger Forecast </t>
  </si>
  <si>
    <t>CR Gross</t>
  </si>
  <si>
    <t>Property Rents &amp; Concessions excl ATI</t>
  </si>
  <si>
    <t>Target</t>
  </si>
  <si>
    <t>Adjusted Forecast</t>
  </si>
  <si>
    <t>€m</t>
  </si>
  <si>
    <t xml:space="preserve">Opex Rolling Scheme- Total </t>
  </si>
  <si>
    <t xml:space="preserve">Outturn </t>
  </si>
  <si>
    <t xml:space="preserve">Outperformance </t>
  </si>
  <si>
    <t>Outperformance if &lt;0</t>
  </si>
  <si>
    <t>Adjustment to CR</t>
  </si>
  <si>
    <t xml:space="preserve">South Apron Development revenue displacement </t>
  </si>
  <si>
    <t xml:space="preserve">North Apron Development revenue displacement </t>
  </si>
  <si>
    <t>US Outbound Forecast based on CAR Forecast</t>
  </si>
  <si>
    <t>CR per pax</t>
  </si>
  <si>
    <t>Rolling schemes adjustment: retail, car parking &amp; advertising</t>
  </si>
  <si>
    <t>Rolling schemes adjustment: Property Rents &amp; Concessions excl ATI's</t>
  </si>
  <si>
    <t>Adjusted CR</t>
  </si>
  <si>
    <t xml:space="preserve">CAR Forecast </t>
  </si>
  <si>
    <t>Uplifts/ CIP Projects</t>
  </si>
  <si>
    <t>Net Retail with CIP</t>
  </si>
  <si>
    <t>Net Retail with CIP per PAX</t>
  </si>
  <si>
    <t xml:space="preserve">Car Parking </t>
  </si>
  <si>
    <t>Uplifts/CIP Projects</t>
  </si>
  <si>
    <t>Car Park with CIP/Uplifts</t>
  </si>
  <si>
    <t>Car Park per pax</t>
  </si>
  <si>
    <t>Property Rents with CIP/Uplifts</t>
  </si>
  <si>
    <t xml:space="preserve">GDP Growth </t>
  </si>
  <si>
    <t>Property Concession with CIP/uplifts</t>
  </si>
  <si>
    <t>Property Concessions per pax</t>
  </si>
  <si>
    <t>Lounges, Fast Track &amp; Platinum Services</t>
  </si>
  <si>
    <t>CIP/Uplifts</t>
  </si>
  <si>
    <t>Lounges, Fast Track &amp; Platinum with CIP/Uplifts</t>
  </si>
  <si>
    <t>Lounges, Fast Track &amp; Platinum per pax</t>
  </si>
  <si>
    <t>US Preclearance per pax</t>
  </si>
  <si>
    <t xml:space="preserve">US Preclearance </t>
  </si>
  <si>
    <t>Property Advertising with CIP/Uplifts</t>
  </si>
  <si>
    <t>Properrty advertising per pax</t>
  </si>
  <si>
    <t>Other per passenger</t>
  </si>
  <si>
    <t>Rolling Schemes 2015-2019</t>
  </si>
  <si>
    <t>Per Pax</t>
  </si>
  <si>
    <t>Retail Revenue per passenger</t>
  </si>
  <si>
    <t>Car parking revenue per passenger</t>
  </si>
  <si>
    <t>Advertising</t>
  </si>
  <si>
    <t>Other Revenue</t>
  </si>
  <si>
    <t>Gross (millions)</t>
  </si>
  <si>
    <t>Property Rents &amp; Concessions</t>
  </si>
  <si>
    <t>*excl ATI fees</t>
  </si>
  <si>
    <t>Total CR excl rolling schemes</t>
  </si>
  <si>
    <t>Inputs</t>
  </si>
  <si>
    <t>Summary of RAB, 2020-2024</t>
  </si>
  <si>
    <t xml:space="preserve">Extra Depreciation </t>
  </si>
  <si>
    <t>New RAB/ Old RAB 2024</t>
  </si>
  <si>
    <t>Calculating the RAB</t>
  </si>
  <si>
    <t>RAB, 2020-2024 Capex</t>
  </si>
  <si>
    <t>Opening RAB plus capex</t>
  </si>
  <si>
    <t>RAB excluding 2020-2024 Capex</t>
  </si>
  <si>
    <t xml:space="preserve">Depreciation Profile </t>
  </si>
  <si>
    <t>2020 opening exl triggers</t>
  </si>
  <si>
    <t>T2 Box 2</t>
  </si>
  <si>
    <t xml:space="preserve">Pier 2 </t>
  </si>
  <si>
    <t>M1</t>
  </si>
  <si>
    <t>Calculating the Opening RAB</t>
  </si>
  <si>
    <t>2020 opening excl triggers</t>
  </si>
  <si>
    <t xml:space="preserve">T2 Box 2 </t>
  </si>
  <si>
    <t>PACE Projects</t>
  </si>
  <si>
    <t xml:space="preserve">M1 </t>
  </si>
  <si>
    <t>RAB</t>
  </si>
  <si>
    <t>Sum of Depreciation</t>
  </si>
  <si>
    <t>Test</t>
  </si>
  <si>
    <t>Cost</t>
  </si>
  <si>
    <t xml:space="preserve">Pier 1 Extension </t>
  </si>
  <si>
    <t>Summary &amp; Ratios Options</t>
  </si>
  <si>
    <t>Dividend Option</t>
  </si>
  <si>
    <t>Alternative Opex- 2020/2021</t>
  </si>
  <si>
    <t xml:space="preserve">Y/N for option 1 </t>
  </si>
  <si>
    <t xml:space="preserve">Option 1 </t>
  </si>
  <si>
    <t xml:space="preserve">Option 2 </t>
  </si>
  <si>
    <t>Y</t>
  </si>
  <si>
    <t>CAR Opex forecast</t>
  </si>
  <si>
    <t>Steer Costing</t>
  </si>
  <si>
    <t>Steer pricing rather than DA Pricing</t>
  </si>
  <si>
    <t>Calculating Extra Depreciation charge for a smooth price path trajectory</t>
  </si>
  <si>
    <t>CAGR</t>
  </si>
  <si>
    <t>New Price</t>
  </si>
  <si>
    <t>Adjustment</t>
  </si>
  <si>
    <t>new new price</t>
  </si>
  <si>
    <t>Additional Extra Depreciation needed</t>
  </si>
  <si>
    <t>Extra Depreciation, hard coded</t>
  </si>
  <si>
    <t>Total Extra Depreciation</t>
  </si>
  <si>
    <t>EBITDA-Interest- Tax- Depreciation</t>
  </si>
  <si>
    <t>Employee Related Overheads</t>
  </si>
  <si>
    <t xml:space="preserve">Base costs </t>
  </si>
  <si>
    <t>Security staff</t>
  </si>
  <si>
    <t>Central Function staff</t>
  </si>
  <si>
    <t>Campus services staff</t>
  </si>
  <si>
    <t>Airside Operations staff</t>
  </si>
  <si>
    <t xml:space="preserve">Facilities &amp; cleaning </t>
  </si>
  <si>
    <t>Marketing &amp; related costs</t>
  </si>
  <si>
    <t>Consultancy services</t>
  </si>
  <si>
    <t>Other Overheads</t>
  </si>
  <si>
    <t>Landside Terminals Maintenance</t>
  </si>
  <si>
    <t>Triggered</t>
  </si>
  <si>
    <t>Total (excl Triggers)</t>
  </si>
  <si>
    <t>Original Allowance</t>
  </si>
  <si>
    <t>Revised for non-delivered</t>
  </si>
  <si>
    <t>Revised for consulations</t>
  </si>
  <si>
    <t xml:space="preserve">Spent </t>
  </si>
  <si>
    <t>Updated Allowance, Model prices</t>
  </si>
  <si>
    <t>Allowed spend, Model prices</t>
  </si>
  <si>
    <t>Model Prices</t>
  </si>
  <si>
    <t>2014 Prices</t>
  </si>
  <si>
    <t>TOTAL CAPEX (2015-2019)</t>
  </si>
  <si>
    <t>Annual capex over the 5 year period</t>
  </si>
  <si>
    <t xml:space="preserve">*annual capex allowed based on reconcilliation post outturn spending </t>
  </si>
  <si>
    <t>Input</t>
  </si>
  <si>
    <t>Spent</t>
  </si>
  <si>
    <t>Summary 2020 Opening RAB</t>
  </si>
  <si>
    <t>Spend by Group, 2014, Nominal</t>
  </si>
  <si>
    <t>Airport Operations</t>
  </si>
  <si>
    <t>Landside Infrastructure</t>
  </si>
  <si>
    <t>Piers &amp; Terminals</t>
  </si>
  <si>
    <t xml:space="preserve">Plants and Equipment </t>
  </si>
  <si>
    <t>Stands &amp; Airfields</t>
  </si>
  <si>
    <t>Programme management &amp; Contingency</t>
  </si>
  <si>
    <t>Trigger Projects</t>
  </si>
  <si>
    <t>Spend by Group 2015-2019, Nominal</t>
  </si>
  <si>
    <t>Real Total Outturn</t>
  </si>
  <si>
    <t>Runway Trigger 1 (M1)</t>
  </si>
  <si>
    <t>Runway Trigger 2 (M2)</t>
  </si>
  <si>
    <t>Runway Trigger 3 (M3)</t>
  </si>
  <si>
    <t>HBS3</t>
  </si>
  <si>
    <t>Pier 2</t>
  </si>
  <si>
    <t>Total Triggers</t>
  </si>
  <si>
    <t>Total + Triggers</t>
  </si>
  <si>
    <t>2014 Deliverables</t>
  </si>
  <si>
    <t>Were the following projects delivered by early 2015 (y/n)?</t>
  </si>
  <si>
    <t>July 2014 Prices</t>
  </si>
  <si>
    <t>Airside/Landside Perimeter Fence</t>
  </si>
  <si>
    <t xml:space="preserve">Central Apron Reconstruction </t>
  </si>
  <si>
    <t xml:space="preserve">Airfield Pollution Control </t>
  </si>
  <si>
    <t>Airfield Drainage Upgrade (3km)</t>
  </si>
  <si>
    <t>Apron 5G</t>
  </si>
  <si>
    <t>Apron Road Reconstruction</t>
  </si>
  <si>
    <t>T2 Box 2 Triggers</t>
  </si>
  <si>
    <t>Year in which PAX reached 33 mppa?</t>
  </si>
  <si>
    <t>2015-2019 Triggers</t>
  </si>
  <si>
    <t>Year in which main works started on the northern runway?</t>
  </si>
  <si>
    <t>Year the northern runway is fully operational?</t>
  </si>
  <si>
    <t>Year the northern runway house buyout is closed &amp; project completed?</t>
  </si>
  <si>
    <t>Year in which segregation of pier 2 is completed?</t>
  </si>
  <si>
    <t>Trigger Conditions</t>
  </si>
  <si>
    <t xml:space="preserve">2015-2019 Deliverables </t>
  </si>
  <si>
    <t>Were the following projects delivered by the end of 2019 (y/n)?</t>
  </si>
  <si>
    <t>July 2014 Price</t>
  </si>
  <si>
    <t xml:space="preserve">Runway 16/34 Rehabilitation </t>
  </si>
  <si>
    <t>Overlay Runway 10/28</t>
  </si>
  <si>
    <t xml:space="preserve">Cargo Gate Redevelopment </t>
  </si>
  <si>
    <t>Completion of T2MSCP</t>
  </si>
  <si>
    <t>Set Model Price Level</t>
  </si>
  <si>
    <t xml:space="preserve">December 2017 Price </t>
  </si>
  <si>
    <t>Annual Outturn Price Level, 2011 base</t>
  </si>
  <si>
    <t>2014 to model prices</t>
  </si>
  <si>
    <t>2017 to model prices</t>
  </si>
  <si>
    <t>Cost of Capital</t>
  </si>
  <si>
    <t>WACC, 2010-2014</t>
  </si>
  <si>
    <t>WACC, 2015-2019</t>
  </si>
  <si>
    <t>WACC, 2020 onwards</t>
  </si>
  <si>
    <t>Acc ROR</t>
  </si>
  <si>
    <t>2020 Opening RAB</t>
  </si>
  <si>
    <t>Calculations</t>
  </si>
  <si>
    <t>Opening RAB Calculation</t>
  </si>
  <si>
    <t>2020 RAB from 2014 Determination</t>
  </si>
  <si>
    <t>Triggers</t>
  </si>
  <si>
    <t>Runway</t>
  </si>
  <si>
    <t>PACE (Type 1) Projects</t>
  </si>
  <si>
    <t>Dublin Aiport City Reduction</t>
  </si>
  <si>
    <t xml:space="preserve">Adjustments </t>
  </si>
  <si>
    <t xml:space="preserve">Interest Adjustment for Deliverables </t>
  </si>
  <si>
    <t xml:space="preserve">2015-2019 Outturn Spending Adjustment </t>
  </si>
  <si>
    <t xml:space="preserve">2020 Opening RAB after adjustments </t>
  </si>
  <si>
    <t>2020 Opening RAB, excl Triggers</t>
  </si>
  <si>
    <t>Adjustment for Depreciation Profile, Outturn RAB/ Expected RAB</t>
  </si>
  <si>
    <t>Depreciation Profile post 2019</t>
  </si>
  <si>
    <t>Historical Depreciation profile, adjusted</t>
  </si>
  <si>
    <t>Total Depreciation</t>
  </si>
  <si>
    <t>Inputs from 2014 Determination</t>
  </si>
  <si>
    <t xml:space="preserve">2020 RAB set in 2014 Determination </t>
  </si>
  <si>
    <t>2020 RAB set in 2014 Determination, model prices</t>
  </si>
  <si>
    <t>Depreciation profile</t>
  </si>
  <si>
    <t>Trigger Calculations</t>
  </si>
  <si>
    <t>2015-2019 Trigger Projects</t>
  </si>
  <si>
    <t>Passenger Forecast, 2014 Determination</t>
  </si>
  <si>
    <t>2015-2019 WACC</t>
  </si>
  <si>
    <t>RAB Amount</t>
  </si>
  <si>
    <t>Allowance</t>
  </si>
  <si>
    <t>Outturn Spending</t>
  </si>
  <si>
    <t xml:space="preserve">Outturn passengers in the year M1 was reached </t>
  </si>
  <si>
    <t xml:space="preserve">Outturn passengers in the year M2 was reached </t>
  </si>
  <si>
    <t xml:space="preserve">Outturn passengers in the year M3was reached </t>
  </si>
  <si>
    <t>2017 Prices (Interim review)</t>
  </si>
  <si>
    <t>2015 Prices</t>
  </si>
  <si>
    <t>Runway: M1</t>
  </si>
  <si>
    <t xml:space="preserve">Northern Runway: M1 </t>
  </si>
  <si>
    <t>Remaining Life</t>
  </si>
  <si>
    <t>if conditions not met, claw back over 20 years</t>
  </si>
  <si>
    <t>Sum of depreciation</t>
  </si>
  <si>
    <t>Test Equal Investment</t>
  </si>
  <si>
    <t xml:space="preserve">Sum of depreciation </t>
  </si>
  <si>
    <t xml:space="preserve">Test Equal Investment </t>
  </si>
  <si>
    <t xml:space="preserve">Remaining Life </t>
  </si>
  <si>
    <t>Accrual of interest stops in 2018</t>
  </si>
  <si>
    <t xml:space="preserve">T2 Box 2 Values </t>
  </si>
  <si>
    <t xml:space="preserve">T2 Box 2 Values, Model Prices </t>
  </si>
  <si>
    <t>2014 OT Calculations</t>
  </si>
  <si>
    <t>Adjusting for 2014 Outturns, 2010-2014 Capex</t>
  </si>
  <si>
    <t>*From 2010-2014 Capex- FM14</t>
  </si>
  <si>
    <t xml:space="preserve">Amounts set in 2009 Determination </t>
  </si>
  <si>
    <t>2014 Estimate, used in 2014 determination</t>
  </si>
  <si>
    <t>Landside Infrastucture</t>
  </si>
  <si>
    <t>Piers and Terminals</t>
  </si>
  <si>
    <t>Plant and Equipment</t>
  </si>
  <si>
    <t xml:space="preserve">Retail </t>
  </si>
  <si>
    <t>Stands and airfield</t>
  </si>
  <si>
    <t>Programme management and contingency</t>
  </si>
  <si>
    <t>Triggered (HBS)</t>
  </si>
  <si>
    <t>Adjusted difference</t>
  </si>
  <si>
    <t>Forecast Pax 2020</t>
  </si>
  <si>
    <t>2015 to model price level</t>
  </si>
  <si>
    <t>2014, expectations in Model Price</t>
  </si>
  <si>
    <t>2014 Outturn in Model Prices</t>
  </si>
  <si>
    <t>New Allowance</t>
  </si>
  <si>
    <t>New Spend</t>
  </si>
  <si>
    <t>New Enter RAB</t>
  </si>
  <si>
    <t>RAB Adjustment for 2014 Outturn Spending</t>
  </si>
  <si>
    <t>2015-2019 OT Calculations</t>
  </si>
  <si>
    <t>Adjustments for Outturns, 2015-2019 Capex</t>
  </si>
  <si>
    <t>PACE Projects (December 2017 Prices)</t>
  </si>
  <si>
    <t>Amounts set in 2014 Determination</t>
  </si>
  <si>
    <t>Adjusted for Price Level, Deliverables, Outturn Spending</t>
  </si>
  <si>
    <t>Allowance in Model Prices</t>
  </si>
  <si>
    <t>Adjusted Allowance for deliverables</t>
  </si>
  <si>
    <t>RAB Adjustment for Outturn Spending 2015-2019</t>
  </si>
  <si>
    <t>Interest Adjustment Calculations</t>
  </si>
  <si>
    <t>Adjusting for claw back of interest from non-delivered deliverables</t>
  </si>
  <si>
    <t>Interest Adjustments for deliverables not delivered</t>
  </si>
  <si>
    <t xml:space="preserve">2014 Deliverables </t>
  </si>
  <si>
    <t>Central apron reconstruction</t>
  </si>
  <si>
    <t>Apron road reconstruction</t>
  </si>
  <si>
    <t>Airfield pollution control</t>
  </si>
  <si>
    <t>Airfield drainage upgrade (3km)</t>
  </si>
  <si>
    <t>2014 Trigger</t>
  </si>
  <si>
    <t>5G</t>
  </si>
  <si>
    <t>2.5 years @ 2009 WACC + 5 years @ 2014 WACC</t>
  </si>
  <si>
    <t>Runway 16/34 Rehabilitation</t>
  </si>
  <si>
    <t>Cargo gate redevelopment</t>
  </si>
  <si>
    <t>2.5 years @ 2014 WACC</t>
  </si>
  <si>
    <t>5 years @ 2014 WACC</t>
  </si>
  <si>
    <t>Total:</t>
  </si>
  <si>
    <t>PACE Projects to enter RAB 2020</t>
  </si>
  <si>
    <t>2020-2024 WACC</t>
  </si>
  <si>
    <t>Year for PACE Projects to enter the RAB</t>
  </si>
  <si>
    <t xml:space="preserve">South Apron Stands Phase 1 </t>
  </si>
  <si>
    <t xml:space="preserve">Pier 3 Underpass </t>
  </si>
  <si>
    <t xml:space="preserve">T2 CUSS Check-In Facilities </t>
  </si>
  <si>
    <t xml:space="preserve">Opening RAB </t>
  </si>
  <si>
    <t>PACE Type 1 Summary</t>
  </si>
  <si>
    <t>Amount for Triggered Capex</t>
  </si>
  <si>
    <t>Total triggered Capex</t>
  </si>
  <si>
    <t>Northern Runway (M1)</t>
  </si>
  <si>
    <t xml:space="preserve">Annuity Calc, all spend in one year </t>
  </si>
  <si>
    <t>Total cost of M1</t>
  </si>
  <si>
    <t>Pax for trigger:</t>
  </si>
  <si>
    <t>Per Pax Uplift:</t>
  </si>
  <si>
    <t>Northern Runway (M2)</t>
  </si>
  <si>
    <t>Total Cost of M2</t>
  </si>
  <si>
    <t>Pax for trigger</t>
  </si>
  <si>
    <t>Additional Revenue</t>
  </si>
  <si>
    <t>Northern Runway (M3)</t>
  </si>
  <si>
    <t>Annuity Calc, all spend in one year</t>
  </si>
  <si>
    <t>Total cost of M3</t>
  </si>
  <si>
    <t>Per pax uplift:</t>
  </si>
  <si>
    <t xml:space="preserve">Total cost of pier 2 </t>
  </si>
  <si>
    <t>Per pax uplift</t>
  </si>
  <si>
    <t>Have main works started on the northern runway?</t>
  </si>
  <si>
    <t>Is the northern runway fully operational?</t>
  </si>
  <si>
    <t>Has the northern runway house buyout closed &amp; the project completed?</t>
  </si>
  <si>
    <t>Pier 2 trigger</t>
  </si>
  <si>
    <t>M2 Runway Trigger</t>
  </si>
  <si>
    <t xml:space="preserve">M1 Runway Spend </t>
  </si>
  <si>
    <t>Average Opening &amp; Closing Debt</t>
  </si>
  <si>
    <t>**n=30% option</t>
  </si>
  <si>
    <t xml:space="preserve">Rolling Schemes Adjustment </t>
  </si>
  <si>
    <t>Sum of Rolling schemes</t>
  </si>
  <si>
    <t>2020-2024 Determination Price Cap</t>
  </si>
  <si>
    <t>Additional Booths- T2 &amp; Pier 4 Transfer Facilities</t>
  </si>
  <si>
    <t>20.03.072</t>
  </si>
  <si>
    <t>Passenger Forecast (growth does not materialise)</t>
  </si>
  <si>
    <t>M2 Trigger</t>
  </si>
  <si>
    <t>Aeronautical revenue</t>
  </si>
  <si>
    <t>Commercial Revenue (incl. rolling schemes)</t>
  </si>
  <si>
    <t>Passenger Growth:</t>
  </si>
  <si>
    <t>2019-2020</t>
  </si>
  <si>
    <t>2020 onwards</t>
  </si>
  <si>
    <t>Total CR (passenger growth doesn't materialise)</t>
  </si>
  <si>
    <t>EBITDA-Interest-Tax-Depreciation</t>
  </si>
  <si>
    <t>Net Cash Flow</t>
  </si>
  <si>
    <t>Funds from Operations</t>
  </si>
  <si>
    <t>Opening Net Debt</t>
  </si>
  <si>
    <t>Net cash Inflow/ Outflow</t>
  </si>
  <si>
    <t>Closing Net Debt</t>
  </si>
  <si>
    <t xml:space="preserve">Net Debt </t>
  </si>
  <si>
    <t>FFO/Net debt (%)</t>
  </si>
  <si>
    <t>Debt/ EBITDA (%)</t>
  </si>
  <si>
    <t>FFO: Cash interest (x)</t>
  </si>
  <si>
    <t>EBITDA/ Interest (X)</t>
  </si>
  <si>
    <t>FOCF (free operating cash flow/debt) (%)</t>
  </si>
  <si>
    <t>Debt/ EBITDA</t>
  </si>
  <si>
    <t>Commercial Revenue: passenger growth doesn't materialise</t>
  </si>
  <si>
    <t>Opex: passenger growth doesn't materialise</t>
  </si>
  <si>
    <t>IT &amp; Tech:</t>
  </si>
  <si>
    <t>Staff &amp; Non Staff Costs</t>
  </si>
  <si>
    <t>Total Opex: 0% Passenger growth 2020-2024</t>
  </si>
  <si>
    <t>2015-2019 Capex</t>
  </si>
  <si>
    <t xml:space="preserve">2014 Outturn Spending Adjustment </t>
  </si>
  <si>
    <t>Airside/ Landside perimeter fence</t>
  </si>
  <si>
    <t>Average</t>
  </si>
  <si>
    <t>Asset Care Mechanical &amp; Electrical</t>
  </si>
  <si>
    <t>Asset Care (CSF)</t>
  </si>
  <si>
    <t>Commercial Revenues</t>
  </si>
  <si>
    <t>Security</t>
  </si>
  <si>
    <t>Capacity</t>
  </si>
  <si>
    <t>Aiming Up</t>
  </si>
  <si>
    <t xml:space="preserve">CAR Costs- Budgeted v. Outturn </t>
  </si>
  <si>
    <t>k factor- Price cap undercollection by Dublin Airport</t>
  </si>
  <si>
    <t>ATI Fees- Adjustment for ATI fees cap</t>
  </si>
  <si>
    <t>Total Opex:</t>
  </si>
  <si>
    <t>Opex Inputs</t>
  </si>
  <si>
    <t>2018-2019 Passenger Growth</t>
  </si>
  <si>
    <t>CAR PAX (2018)</t>
  </si>
  <si>
    <t>17.1.004</t>
  </si>
  <si>
    <t>17.2.002</t>
  </si>
  <si>
    <t>17.2.003</t>
  </si>
  <si>
    <t>17.2.004</t>
  </si>
  <si>
    <t>17.2.005</t>
  </si>
  <si>
    <t>17.2.006</t>
  </si>
  <si>
    <t>17.2.008</t>
  </si>
  <si>
    <t>17.2.009</t>
  </si>
  <si>
    <t>17.2.010</t>
  </si>
  <si>
    <t>17.2.011</t>
  </si>
  <si>
    <t>17.3.001</t>
  </si>
  <si>
    <t>17.3.002</t>
  </si>
  <si>
    <t>17.3.003</t>
  </si>
  <si>
    <t>17.3.004</t>
  </si>
  <si>
    <t>17.3.005</t>
  </si>
  <si>
    <t>17.3.006</t>
  </si>
  <si>
    <t>17.2.001</t>
  </si>
  <si>
    <t>17.1.002</t>
  </si>
  <si>
    <t>17.2.007</t>
  </si>
  <si>
    <t>17.1.001</t>
  </si>
  <si>
    <t>17.2.012</t>
  </si>
  <si>
    <t>17.1.003</t>
  </si>
  <si>
    <t>17.1.005</t>
  </si>
  <si>
    <t xml:space="preserve">20.07.032 </t>
  </si>
  <si>
    <t>Alternative Opex Forecast</t>
  </si>
  <si>
    <t>Alternative Commercial Revenue Forecast</t>
  </si>
  <si>
    <t>Spend 2014</t>
  </si>
  <si>
    <t>Spend 2015</t>
  </si>
  <si>
    <t>Spend 2016</t>
  </si>
  <si>
    <t>Spend 2017</t>
  </si>
  <si>
    <t>Spend 2018</t>
  </si>
  <si>
    <t>Projected spend 2019</t>
  </si>
  <si>
    <t>Airfield Maintenance- 'other'</t>
  </si>
  <si>
    <t>Business Development- 'other'</t>
  </si>
  <si>
    <t>IT- 'other'</t>
  </si>
  <si>
    <t>Landside/ Terminals Maintenance</t>
  </si>
  <si>
    <t>Landside/ Terminals Maintenance- 'other'</t>
  </si>
  <si>
    <t>Revenue - 'other'</t>
  </si>
  <si>
    <t>Total spend</t>
  </si>
  <si>
    <t>Projected spend 2020</t>
  </si>
  <si>
    <t xml:space="preserve">Landside/ Terminals Maintenance </t>
  </si>
  <si>
    <t>Sum of spend 2015-2019</t>
  </si>
  <si>
    <t>Sum of Spend 2015-2019</t>
  </si>
  <si>
    <t>*Including "other" projects</t>
  </si>
  <si>
    <t>Opex Input- Payroll &amp; Non-pay</t>
  </si>
  <si>
    <t>Payroll:</t>
  </si>
  <si>
    <t xml:space="preserve">Security </t>
  </si>
  <si>
    <t>Central Functions</t>
  </si>
  <si>
    <t>Campus Services</t>
  </si>
  <si>
    <t>Airside Operations</t>
  </si>
  <si>
    <t xml:space="preserve">Capital Projects </t>
  </si>
  <si>
    <t>Non-Pay:</t>
  </si>
  <si>
    <t xml:space="preserve">Facilities &amp; Cleaning </t>
  </si>
  <si>
    <t xml:space="preserve">Car parking </t>
  </si>
  <si>
    <t>Employee related overheads</t>
  </si>
  <si>
    <t xml:space="preserve">Marketing </t>
  </si>
  <si>
    <t>Additional Opex from CIP</t>
  </si>
  <si>
    <t>Total pay:</t>
  </si>
  <si>
    <t>Total non-pay:</t>
  </si>
  <si>
    <t>RAB Summary prior to extra depreciation charge</t>
  </si>
  <si>
    <t>Opening RAB plus 2015 Capex</t>
  </si>
  <si>
    <t>Depreciation Check</t>
  </si>
  <si>
    <t>Commercial Revenue Summary</t>
  </si>
  <si>
    <t>End</t>
  </si>
  <si>
    <t>Test of financial viability in scenario where passenger growth does not materialise in 2020-2024</t>
  </si>
  <si>
    <t>Financial Viability Test- does not effect the price cap</t>
  </si>
  <si>
    <t>Rolling Scheme Adjustments for Commercial Revenues &amp; Opex</t>
  </si>
  <si>
    <t>Triggered Capex</t>
  </si>
  <si>
    <t>Such calculations occur in rows 96-99 for the three triggers, whose remaining asset life in 2015 is uncertain as not clear when (if at all) in the period 2010-2014 the asset will first enter the RAB.</t>
  </si>
  <si>
    <t>T</t>
  </si>
  <si>
    <t>Trigger Project</t>
  </si>
  <si>
    <t>N/A</t>
  </si>
  <si>
    <t>PACE Project</t>
  </si>
  <si>
    <t>Not included in 2020-2024 Capex</t>
  </si>
  <si>
    <t>Current Outbound Price</t>
  </si>
  <si>
    <t>&lt;-top up to 2020 RAB if no interest payments clawed back or topped up</t>
  </si>
  <si>
    <t xml:space="preserve">Allowance </t>
  </si>
  <si>
    <t xml:space="preserve">Allowed Spend </t>
  </si>
  <si>
    <t>Proposed Price</t>
  </si>
  <si>
    <t>Rolling Schemes Adjustment for smooth price (hardcoded)</t>
  </si>
  <si>
    <t>Y/N</t>
  </si>
  <si>
    <t xml:space="preserve">Capacity </t>
  </si>
  <si>
    <t>DAA keep interest associated with capex savings/ lose interest associated with cost overrun?</t>
  </si>
  <si>
    <t>Year in which HBS3 was mandated for T2 for prior to the end of 2019?</t>
  </si>
  <si>
    <t>Has HBS3 been mandated for T2 prior to end 2019?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</si>
</sst>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%"/>
    <numFmt numFmtId="165" formatCode="#.0,,"/>
    <numFmt numFmtId="166" formatCode="0.000"/>
    <numFmt numFmtId="167" formatCode="0.000%"/>
    <numFmt numFmtId="168" formatCode="0.0000"/>
    <numFmt numFmtId="169" formatCode="0.000000"/>
    <numFmt numFmtId="170" formatCode="0.0"/>
    <numFmt numFmtId="171" formatCode="&quot;€&quot;#,##0.00"/>
    <numFmt numFmtId="172" formatCode="#.00,,"/>
    <numFmt numFmtId="173" formatCode="_-\ #,##0.00;\-\ #,##0.00;_-\ &quot;-&quot;??;_-@"/>
    <numFmt numFmtId="174" formatCode="#,,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0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/>
      <name val="Corbel"/>
      <family val="2"/>
    </font>
    <font>
      <i/>
      <sz val="10"/>
      <color rgb="FF00B0F0"/>
      <name val="Calibri"/>
      <family val="2"/>
      <scheme val="minor"/>
    </font>
    <font>
      <i/>
      <sz val="9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2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7" borderId="11" applyNumberFormat="0" applyFont="0" applyAlignment="0" applyProtection="0"/>
    <xf numFmtId="0" fontId="1" fillId="8" borderId="0" applyNumberFormat="0" applyBorder="0" applyAlignment="0" applyProtection="0"/>
    <xf numFmtId="0" fontId="24" fillId="0" borderId="0"/>
    <xf numFmtId="0" fontId="34" fillId="11" borderId="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</cellStyleXfs>
  <cellXfs count="239">
    <xf numFmtId="0" fontId="0" fillId="0" borderId="0" xfId="0"/>
    <xf numFmtId="0" fontId="2" fillId="2" borderId="1" xfId="2"/>
    <xf numFmtId="0" fontId="5" fillId="4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4" borderId="0" xfId="0" applyFont="1" applyFill="1"/>
    <xf numFmtId="0" fontId="0" fillId="5" borderId="0" xfId="0" applyFill="1"/>
    <xf numFmtId="0" fontId="4" fillId="5" borderId="0" xfId="0" applyFont="1" applyFill="1"/>
    <xf numFmtId="0" fontId="9" fillId="5" borderId="0" xfId="0" applyFont="1" applyFill="1"/>
    <xf numFmtId="0" fontId="10" fillId="0" borderId="0" xfId="0" applyFont="1"/>
    <xf numFmtId="0" fontId="5" fillId="5" borderId="0" xfId="0" applyFont="1" applyFill="1"/>
    <xf numFmtId="0" fontId="11" fillId="0" borderId="0" xfId="0" applyFont="1"/>
    <xf numFmtId="0" fontId="12" fillId="0" borderId="0" xfId="0" applyFont="1"/>
    <xf numFmtId="165" fontId="0" fillId="0" borderId="0" xfId="0" applyNumberFormat="1"/>
    <xf numFmtId="0" fontId="3" fillId="0" borderId="0" xfId="0" applyFont="1"/>
    <xf numFmtId="0" fontId="0" fillId="3" borderId="2" xfId="0" applyFill="1" applyBorder="1" applyAlignment="1">
      <alignment horizontal="center"/>
    </xf>
    <xf numFmtId="165" fontId="3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wrapText="1"/>
    </xf>
    <xf numFmtId="165" fontId="14" fillId="0" borderId="0" xfId="0" applyNumberFormat="1" applyFont="1"/>
    <xf numFmtId="165" fontId="0" fillId="3" borderId="2" xfId="0" applyNumberForma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165" fontId="0" fillId="0" borderId="7" xfId="0" applyNumberFormat="1" applyBorder="1"/>
    <xf numFmtId="0" fontId="16" fillId="0" borderId="0" xfId="0" applyFont="1"/>
    <xf numFmtId="0" fontId="14" fillId="3" borderId="3" xfId="0" applyFont="1" applyFill="1" applyBorder="1" applyAlignment="1">
      <alignment horizontal="center"/>
    </xf>
    <xf numFmtId="166" fontId="14" fillId="0" borderId="0" xfId="0" applyNumberFormat="1" applyFont="1"/>
    <xf numFmtId="9" fontId="0" fillId="0" borderId="0" xfId="1" applyFont="1"/>
    <xf numFmtId="0" fontId="17" fillId="0" borderId="0" xfId="0" applyFont="1"/>
    <xf numFmtId="0" fontId="18" fillId="0" borderId="0" xfId="0" applyFont="1"/>
    <xf numFmtId="0" fontId="0" fillId="0" borderId="9" xfId="0" applyBorder="1"/>
    <xf numFmtId="0" fontId="13" fillId="0" borderId="0" xfId="0" applyFont="1" applyAlignment="1">
      <alignment wrapText="1"/>
    </xf>
    <xf numFmtId="0" fontId="19" fillId="0" borderId="0" xfId="0" applyFont="1"/>
    <xf numFmtId="165" fontId="2" fillId="2" borderId="1" xfId="2" applyNumberFormat="1"/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horizontal="center"/>
    </xf>
    <xf numFmtId="0" fontId="3" fillId="0" borderId="9" xfId="0" applyFont="1" applyBorder="1"/>
    <xf numFmtId="165" fontId="0" fillId="0" borderId="9" xfId="0" applyNumberFormat="1" applyBorder="1"/>
    <xf numFmtId="9" fontId="0" fillId="0" borderId="0" xfId="0" applyNumberFormat="1"/>
    <xf numFmtId="10" fontId="0" fillId="0" borderId="0" xfId="0" applyNumberFormat="1"/>
    <xf numFmtId="0" fontId="12" fillId="0" borderId="0" xfId="0" applyFont="1" applyAlignment="1">
      <alignment wrapText="1"/>
    </xf>
    <xf numFmtId="167" fontId="2" fillId="2" borderId="1" xfId="1" applyNumberFormat="1" applyFont="1" applyFill="1" applyBorder="1"/>
    <xf numFmtId="0" fontId="4" fillId="4" borderId="0" xfId="0" applyFont="1" applyFill="1"/>
    <xf numFmtId="0" fontId="22" fillId="0" borderId="0" xfId="0" applyFont="1"/>
    <xf numFmtId="0" fontId="21" fillId="0" borderId="0" xfId="0" applyFont="1"/>
    <xf numFmtId="0" fontId="5" fillId="5" borderId="0" xfId="0" applyFont="1" applyFill="1"/>
    <xf numFmtId="1" fontId="0" fillId="0" borderId="0" xfId="0" applyNumberFormat="1"/>
    <xf numFmtId="0" fontId="0" fillId="0" borderId="12" xfId="0" applyBorder="1"/>
    <xf numFmtId="0" fontId="0" fillId="0" borderId="13" xfId="0" applyBorder="1"/>
    <xf numFmtId="1" fontId="0" fillId="0" borderId="13" xfId="0" applyNumberFormat="1" applyBorder="1"/>
    <xf numFmtId="1" fontId="0" fillId="0" borderId="14" xfId="0" applyNumberFormat="1" applyBorder="1"/>
    <xf numFmtId="0" fontId="0" fillId="0" borderId="15" xfId="0" applyBorder="1"/>
    <xf numFmtId="1" fontId="0" fillId="0" borderId="16" xfId="0" applyNumberFormat="1" applyBorder="1"/>
    <xf numFmtId="168" fontId="0" fillId="0" borderId="0" xfId="0" applyNumberFormat="1"/>
    <xf numFmtId="169" fontId="0" fillId="0" borderId="16" xfId="0" applyNumberFormat="1" applyBorder="1"/>
    <xf numFmtId="170" fontId="3" fillId="0" borderId="0" xfId="0" applyNumberFormat="1" applyFont="1"/>
    <xf numFmtId="165" fontId="0" fillId="0" borderId="16" xfId="0" applyNumberFormat="1" applyBorder="1"/>
    <xf numFmtId="0" fontId="0" fillId="0" borderId="17" xfId="0" applyBorder="1"/>
    <xf numFmtId="0" fontId="0" fillId="0" borderId="18" xfId="0" applyBorder="1"/>
    <xf numFmtId="10" fontId="0" fillId="0" borderId="18" xfId="5" applyNumberFormat="1" applyFont="1" applyBorder="1"/>
    <xf numFmtId="10" fontId="0" fillId="0" borderId="19" xfId="5" applyNumberFormat="1" applyFont="1" applyBorder="1"/>
    <xf numFmtId="0" fontId="0" fillId="7" borderId="11" xfId="3" applyFont="1"/>
    <xf numFmtId="0" fontId="25" fillId="0" borderId="0" xfId="0" applyFont="1"/>
    <xf numFmtId="0" fontId="3" fillId="9" borderId="0" xfId="0" applyFont="1" applyFill="1"/>
    <xf numFmtId="0" fontId="0" fillId="9" borderId="0" xfId="0" applyFill="1"/>
    <xf numFmtId="0" fontId="0" fillId="0" borderId="0" xfId="0" applyNumberFormat="1"/>
    <xf numFmtId="10" fontId="24" fillId="0" borderId="18" xfId="5" applyNumberFormat="1" applyBorder="1"/>
    <xf numFmtId="10" fontId="24" fillId="0" borderId="19" xfId="5" applyNumberFormat="1" applyBorder="1"/>
    <xf numFmtId="0" fontId="26" fillId="0" borderId="0" xfId="0" applyFont="1"/>
    <xf numFmtId="0" fontId="0" fillId="10" borderId="0" xfId="0" applyFill="1"/>
    <xf numFmtId="0" fontId="28" fillId="0" borderId="0" xfId="0" applyFont="1" applyAlignment="1">
      <alignment horizontal="center"/>
    </xf>
    <xf numFmtId="166" fontId="0" fillId="0" borderId="0" xfId="0" applyNumberFormat="1"/>
    <xf numFmtId="2" fontId="0" fillId="0" borderId="0" xfId="0" applyNumberFormat="1"/>
    <xf numFmtId="1" fontId="3" fillId="0" borderId="0" xfId="0" applyNumberFormat="1" applyFont="1" applyAlignment="1">
      <alignment horizontal="center"/>
    </xf>
    <xf numFmtId="0" fontId="29" fillId="0" borderId="0" xfId="0" applyFont="1"/>
    <xf numFmtId="165" fontId="20" fillId="0" borderId="0" xfId="0" applyNumberFormat="1" applyFont="1"/>
    <xf numFmtId="165" fontId="0" fillId="0" borderId="0" xfId="0" applyNumberFormat="1" applyFont="1"/>
    <xf numFmtId="171" fontId="0" fillId="0" borderId="0" xfId="0" applyNumberFormat="1" applyBorder="1"/>
    <xf numFmtId="0" fontId="6" fillId="0" borderId="0" xfId="0" applyFont="1" applyAlignment="1">
      <alignment wrapText="1"/>
    </xf>
    <xf numFmtId="0" fontId="30" fillId="0" borderId="0" xfId="0" applyFont="1"/>
    <xf numFmtId="0" fontId="0" fillId="0" borderId="0" xfId="0" applyAlignment="1">
      <alignment wrapText="1"/>
    </xf>
    <xf numFmtId="0" fontId="31" fillId="0" borderId="0" xfId="0" applyFont="1"/>
    <xf numFmtId="0" fontId="5" fillId="0" borderId="0" xfId="0" applyFont="1" applyFill="1"/>
    <xf numFmtId="0" fontId="4" fillId="0" borderId="0" xfId="0" applyFont="1" applyFill="1"/>
    <xf numFmtId="0" fontId="32" fillId="5" borderId="0" xfId="0" applyFont="1" applyFill="1"/>
    <xf numFmtId="0" fontId="3" fillId="0" borderId="0" xfId="0" applyFont="1" applyAlignment="1">
      <alignment wrapText="1"/>
    </xf>
    <xf numFmtId="0" fontId="33" fillId="0" borderId="0" xfId="0" applyFont="1"/>
    <xf numFmtId="165" fontId="3" fillId="0" borderId="9" xfId="0" applyNumberFormat="1" applyFont="1" applyBorder="1"/>
    <xf numFmtId="0" fontId="5" fillId="5" borderId="0" xfId="0" applyFont="1" applyFill="1"/>
    <xf numFmtId="0" fontId="0" fillId="4" borderId="0" xfId="0" applyFill="1"/>
    <xf numFmtId="0" fontId="35" fillId="0" borderId="0" xfId="0" applyFont="1"/>
    <xf numFmtId="9" fontId="0" fillId="0" borderId="0" xfId="1" applyFont="1" applyFill="1"/>
    <xf numFmtId="165" fontId="0" fillId="0" borderId="0" xfId="0" applyNumberFormat="1" applyFill="1"/>
    <xf numFmtId="165" fontId="1" fillId="12" borderId="0" xfId="7" applyNumberFormat="1"/>
    <xf numFmtId="170" fontId="0" fillId="0" borderId="0" xfId="0" applyNumberFormat="1"/>
    <xf numFmtId="0" fontId="37" fillId="0" borderId="0" xfId="0" applyFont="1"/>
    <xf numFmtId="0" fontId="0" fillId="0" borderId="0" xfId="0" applyFill="1" applyBorder="1"/>
    <xf numFmtId="165" fontId="2" fillId="2" borderId="22" xfId="2" applyNumberFormat="1" applyBorder="1"/>
    <xf numFmtId="0" fontId="7" fillId="0" borderId="0" xfId="0" applyFont="1" applyAlignment="1">
      <alignment wrapText="1"/>
    </xf>
    <xf numFmtId="0" fontId="0" fillId="13" borderId="0" xfId="8" applyFont="1"/>
    <xf numFmtId="4" fontId="2" fillId="2" borderId="1" xfId="2" applyNumberFormat="1"/>
    <xf numFmtId="0" fontId="3" fillId="0" borderId="23" xfId="0" applyFont="1" applyBorder="1"/>
    <xf numFmtId="165" fontId="0" fillId="0" borderId="23" xfId="0" applyNumberFormat="1" applyBorder="1"/>
    <xf numFmtId="0" fontId="34" fillId="11" borderId="1" xfId="6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15" borderId="0" xfId="0" applyNumberFormat="1" applyFill="1"/>
    <xf numFmtId="0" fontId="38" fillId="0" borderId="0" xfId="0" applyFont="1"/>
    <xf numFmtId="165" fontId="2" fillId="7" borderId="11" xfId="3" applyNumberFormat="1" applyFont="1"/>
    <xf numFmtId="165" fontId="0" fillId="15" borderId="0" xfId="0" applyNumberFormat="1" applyFill="1" applyAlignment="1">
      <alignment horizontal="right"/>
    </xf>
    <xf numFmtId="165" fontId="3" fillId="15" borderId="0" xfId="0" applyNumberFormat="1" applyFont="1" applyFill="1" applyAlignment="1">
      <alignment horizontal="right"/>
    </xf>
    <xf numFmtId="2" fontId="0" fillId="3" borderId="2" xfId="0" applyNumberFormat="1" applyFill="1" applyBorder="1" applyAlignment="1">
      <alignment horizontal="center"/>
    </xf>
    <xf numFmtId="10" fontId="2" fillId="2" borderId="1" xfId="2" applyNumberFormat="1"/>
    <xf numFmtId="0" fontId="0" fillId="0" borderId="0" xfId="0" applyFill="1"/>
    <xf numFmtId="165" fontId="20" fillId="0" borderId="0" xfId="0" applyNumberFormat="1" applyFont="1" applyFill="1"/>
    <xf numFmtId="0" fontId="12" fillId="0" borderId="0" xfId="0" applyFont="1" applyFill="1"/>
    <xf numFmtId="165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2" fillId="0" borderId="0" xfId="0" applyFont="1"/>
    <xf numFmtId="165" fontId="39" fillId="2" borderId="1" xfId="2" applyNumberFormat="1" applyFont="1"/>
    <xf numFmtId="165" fontId="14" fillId="0" borderId="0" xfId="0" applyNumberFormat="1" applyFont="1" applyAlignment="1">
      <alignment horizontal="right"/>
    </xf>
    <xf numFmtId="2" fontId="14" fillId="0" borderId="0" xfId="0" applyNumberFormat="1" applyFont="1"/>
    <xf numFmtId="165" fontId="0" fillId="0" borderId="0" xfId="0" applyNumberFormat="1" applyAlignment="1">
      <alignment horizontal="center"/>
    </xf>
    <xf numFmtId="0" fontId="41" fillId="0" borderId="0" xfId="0" applyFont="1"/>
    <xf numFmtId="165" fontId="1" fillId="8" borderId="2" xfId="4" applyNumberFormat="1" applyBorder="1" applyAlignment="1">
      <alignment horizontal="center"/>
    </xf>
    <xf numFmtId="0" fontId="42" fillId="0" borderId="0" xfId="0" applyFont="1"/>
    <xf numFmtId="2" fontId="3" fillId="0" borderId="0" xfId="0" applyNumberFormat="1" applyFont="1"/>
    <xf numFmtId="9" fontId="14" fillId="0" borderId="0" xfId="1" applyFont="1"/>
    <xf numFmtId="0" fontId="3" fillId="0" borderId="4" xfId="0" applyFont="1" applyBorder="1"/>
    <xf numFmtId="10" fontId="0" fillId="0" borderId="7" xfId="0" applyNumberFormat="1" applyBorder="1"/>
    <xf numFmtId="9" fontId="0" fillId="0" borderId="24" xfId="0" applyNumberFormat="1" applyBorder="1"/>
    <xf numFmtId="0" fontId="0" fillId="0" borderId="8" xfId="0" applyBorder="1" applyAlignment="1">
      <alignment wrapText="1"/>
    </xf>
    <xf numFmtId="172" fontId="0" fillId="0" borderId="0" xfId="0" applyNumberFormat="1"/>
    <xf numFmtId="0" fontId="5" fillId="5" borderId="0" xfId="0" applyFont="1" applyFill="1"/>
    <xf numFmtId="2" fontId="38" fillId="0" borderId="0" xfId="0" applyNumberFormat="1" applyFont="1"/>
    <xf numFmtId="2" fontId="12" fillId="0" borderId="0" xfId="0" applyNumberFormat="1" applyFont="1"/>
    <xf numFmtId="0" fontId="3" fillId="0" borderId="0" xfId="0" applyFont="1" applyFill="1"/>
    <xf numFmtId="0" fontId="0" fillId="0" borderId="0" xfId="0" applyBorder="1"/>
    <xf numFmtId="166" fontId="0" fillId="0" borderId="0" xfId="0" applyNumberFormat="1" applyBorder="1"/>
    <xf numFmtId="0" fontId="36" fillId="5" borderId="0" xfId="0" applyFont="1" applyFill="1"/>
    <xf numFmtId="0" fontId="1" fillId="0" borderId="0" xfId="9" applyFill="1"/>
    <xf numFmtId="0" fontId="37" fillId="0" borderId="0" xfId="0" applyFont="1" applyFill="1"/>
    <xf numFmtId="165" fontId="3" fillId="0" borderId="0" xfId="0" applyNumberFormat="1" applyFont="1" applyFill="1"/>
    <xf numFmtId="0" fontId="0" fillId="0" borderId="0" xfId="0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wrapText="1"/>
    </xf>
    <xf numFmtId="165" fontId="14" fillId="0" borderId="0" xfId="0" applyNumberFormat="1" applyFont="1" applyFill="1"/>
    <xf numFmtId="0" fontId="3" fillId="0" borderId="0" xfId="0" applyFont="1" applyBorder="1"/>
    <xf numFmtId="0" fontId="3" fillId="0" borderId="10" xfId="0" applyFont="1" applyBorder="1" applyAlignment="1">
      <alignment wrapText="1"/>
    </xf>
    <xf numFmtId="165" fontId="3" fillId="0" borderId="10" xfId="0" applyNumberFormat="1" applyFont="1" applyBorder="1"/>
    <xf numFmtId="165" fontId="0" fillId="0" borderId="10" xfId="0" applyNumberFormat="1" applyBorder="1"/>
    <xf numFmtId="0" fontId="2" fillId="2" borderId="22" xfId="2" applyBorder="1"/>
    <xf numFmtId="0" fontId="0" fillId="0" borderId="23" xfId="0" applyBorder="1"/>
    <xf numFmtId="165" fontId="0" fillId="5" borderId="0" xfId="0" applyNumberFormat="1" applyFill="1"/>
    <xf numFmtId="165" fontId="0" fillId="0" borderId="0" xfId="0" applyNumberFormat="1" applyFont="1" applyFill="1"/>
    <xf numFmtId="0" fontId="35" fillId="0" borderId="0" xfId="0" applyFont="1" applyFill="1"/>
    <xf numFmtId="165" fontId="0" fillId="3" borderId="2" xfId="1" applyNumberFormat="1" applyFont="1" applyFill="1" applyBorder="1" applyAlignment="1">
      <alignment horizontal="center"/>
    </xf>
    <xf numFmtId="174" fontId="0" fillId="0" borderId="0" xfId="0" applyNumberFormat="1"/>
    <xf numFmtId="0" fontId="14" fillId="0" borderId="0" xfId="0" applyNumberFormat="1" applyFont="1"/>
    <xf numFmtId="0" fontId="0" fillId="0" borderId="0" xfId="0" applyFont="1" applyBorder="1"/>
    <xf numFmtId="165" fontId="0" fillId="0" borderId="0" xfId="0" applyNumberFormat="1" applyFont="1" applyBorder="1"/>
    <xf numFmtId="9" fontId="0" fillId="0" borderId="0" xfId="1" applyNumberFormat="1" applyFont="1"/>
    <xf numFmtId="0" fontId="0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5" fillId="5" borderId="0" xfId="0" applyFont="1" applyFill="1"/>
    <xf numFmtId="165" fontId="0" fillId="0" borderId="25" xfId="0" applyNumberFormat="1" applyBorder="1"/>
    <xf numFmtId="170" fontId="1" fillId="17" borderId="3" xfId="11" applyNumberFormat="1" applyBorder="1"/>
    <xf numFmtId="0" fontId="36" fillId="4" borderId="0" xfId="0" applyFont="1" applyFill="1"/>
    <xf numFmtId="0" fontId="22" fillId="0" borderId="0" xfId="0" applyFont="1" applyAlignment="1">
      <alignment horizontal="center"/>
    </xf>
    <xf numFmtId="165" fontId="0" fillId="0" borderId="24" xfId="0" applyNumberFormat="1" applyBorder="1"/>
    <xf numFmtId="0" fontId="3" fillId="0" borderId="5" xfId="0" applyFont="1" applyBorder="1"/>
    <xf numFmtId="164" fontId="0" fillId="3" borderId="26" xfId="1" applyNumberFormat="1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0" fillId="6" borderId="26" xfId="1" applyNumberFormat="1" applyFont="1" applyFill="1" applyBorder="1" applyAlignment="1">
      <alignment horizontal="right"/>
    </xf>
    <xf numFmtId="0" fontId="0" fillId="0" borderId="3" xfId="0" applyBorder="1"/>
    <xf numFmtId="10" fontId="43" fillId="16" borderId="20" xfId="10" applyNumberFormat="1" applyBorder="1"/>
    <xf numFmtId="10" fontId="43" fillId="16" borderId="10" xfId="10" applyNumberFormat="1" applyBorder="1"/>
    <xf numFmtId="10" fontId="43" fillId="16" borderId="21" xfId="10" applyNumberFormat="1" applyBorder="1"/>
    <xf numFmtId="164" fontId="3" fillId="0" borderId="3" xfId="0" applyNumberFormat="1" applyFont="1" applyBorder="1"/>
    <xf numFmtId="10" fontId="0" fillId="0" borderId="3" xfId="1" applyNumberFormat="1" applyFont="1" applyBorder="1"/>
    <xf numFmtId="164" fontId="0" fillId="0" borderId="3" xfId="0" applyNumberFormat="1" applyBorder="1"/>
    <xf numFmtId="164" fontId="0" fillId="0" borderId="3" xfId="1" applyNumberFormat="1" applyFont="1" applyBorder="1"/>
    <xf numFmtId="10" fontId="0" fillId="0" borderId="3" xfId="0" applyNumberFormat="1" applyBorder="1"/>
    <xf numFmtId="0" fontId="44" fillId="0" borderId="0" xfId="0" applyFont="1" applyAlignment="1">
      <alignment wrapText="1"/>
    </xf>
    <xf numFmtId="9" fontId="14" fillId="0" borderId="0" xfId="1" applyFont="1" applyAlignment="1">
      <alignment horizontal="right"/>
    </xf>
    <xf numFmtId="165" fontId="14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NumberFormat="1" applyFont="1" applyFill="1"/>
    <xf numFmtId="165" fontId="40" fillId="0" borderId="28" xfId="0" applyNumberFormat="1" applyFont="1" applyBorder="1" applyAlignment="1">
      <alignment wrapText="1"/>
    </xf>
    <xf numFmtId="165" fontId="44" fillId="0" borderId="25" xfId="0" applyNumberFormat="1" applyFont="1" applyBorder="1" applyAlignment="1">
      <alignment wrapText="1"/>
    </xf>
    <xf numFmtId="0" fontId="44" fillId="0" borderId="27" xfId="0" applyFont="1" applyBorder="1" applyAlignment="1">
      <alignment wrapText="1"/>
    </xf>
    <xf numFmtId="165" fontId="12" fillId="0" borderId="10" xfId="0" applyNumberFormat="1" applyFont="1" applyBorder="1"/>
    <xf numFmtId="0" fontId="12" fillId="0" borderId="9" xfId="0" applyFont="1" applyBorder="1"/>
    <xf numFmtId="165" fontId="0" fillId="0" borderId="0" xfId="0" applyNumberFormat="1" applyBorder="1"/>
    <xf numFmtId="0" fontId="3" fillId="0" borderId="10" xfId="0" applyFont="1" applyBorder="1"/>
    <xf numFmtId="0" fontId="45" fillId="0" borderId="0" xfId="0" applyFont="1"/>
    <xf numFmtId="0" fontId="46" fillId="0" borderId="0" xfId="0" applyFont="1" applyFill="1" applyAlignment="1">
      <alignment wrapText="1"/>
    </xf>
    <xf numFmtId="0" fontId="47" fillId="0" borderId="0" xfId="0" applyFont="1"/>
    <xf numFmtId="0" fontId="48" fillId="0" borderId="0" xfId="0" applyFont="1"/>
    <xf numFmtId="165" fontId="22" fillId="0" borderId="9" xfId="0" applyNumberFormat="1" applyFont="1" applyBorder="1"/>
    <xf numFmtId="165" fontId="22" fillId="0" borderId="0" xfId="0" applyNumberFormat="1" applyFont="1"/>
    <xf numFmtId="0" fontId="49" fillId="0" borderId="0" xfId="0" applyFont="1"/>
    <xf numFmtId="172" fontId="14" fillId="0" borderId="0" xfId="0" applyNumberFormat="1" applyFont="1"/>
    <xf numFmtId="0" fontId="22" fillId="0" borderId="9" xfId="0" applyFont="1" applyBorder="1" applyAlignment="1">
      <alignment wrapText="1"/>
    </xf>
    <xf numFmtId="173" fontId="22" fillId="0" borderId="0" xfId="0" applyNumberFormat="1" applyFont="1"/>
    <xf numFmtId="0" fontId="22" fillId="0" borderId="10" xfId="0" applyFont="1" applyBorder="1" applyAlignment="1">
      <alignment wrapText="1"/>
    </xf>
    <xf numFmtId="0" fontId="14" fillId="0" borderId="10" xfId="0" applyFont="1" applyBorder="1"/>
    <xf numFmtId="165" fontId="22" fillId="0" borderId="10" xfId="0" applyNumberFormat="1" applyFont="1" applyBorder="1"/>
    <xf numFmtId="0" fontId="22" fillId="0" borderId="10" xfId="0" applyFont="1" applyBorder="1"/>
    <xf numFmtId="2" fontId="22" fillId="0" borderId="10" xfId="0" applyNumberFormat="1" applyFont="1" applyBorder="1"/>
    <xf numFmtId="165" fontId="17" fillId="0" borderId="10" xfId="0" applyNumberFormat="1" applyFont="1" applyBorder="1"/>
    <xf numFmtId="0" fontId="17" fillId="0" borderId="10" xfId="0" applyFont="1" applyBorder="1"/>
    <xf numFmtId="0" fontId="1" fillId="4" borderId="0" xfId="9" applyFill="1"/>
    <xf numFmtId="0" fontId="27" fillId="4" borderId="0" xfId="0" applyFont="1" applyFill="1"/>
    <xf numFmtId="0" fontId="30" fillId="0" borderId="0" xfId="0" applyFont="1" applyAlignment="1">
      <alignment horizontal="left"/>
    </xf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  <xf numFmtId="2" fontId="3" fillId="0" borderId="10" xfId="0" applyNumberFormat="1" applyFont="1" applyBorder="1"/>
    <xf numFmtId="0" fontId="3" fillId="0" borderId="9" xfId="0" applyNumberFormat="1" applyFont="1" applyBorder="1"/>
    <xf numFmtId="0" fontId="36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10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5" borderId="0" xfId="0" applyFont="1" applyFill="1"/>
  </cellXfs>
  <cellStyles count="12">
    <cellStyle name="20% - Accent1" xfId="11" builtinId="30"/>
    <cellStyle name="20% - Accent2" xfId="8" builtinId="34"/>
    <cellStyle name="20% - Accent5" xfId="9" builtinId="46"/>
    <cellStyle name="40% - Accent1" xfId="7" builtinId="31"/>
    <cellStyle name="60% - Accent3" xfId="4" builtinId="40"/>
    <cellStyle name="Calculation" xfId="6" builtinId="22"/>
    <cellStyle name="Input" xfId="2" builtinId="20"/>
    <cellStyle name="Neutral" xfId="10" builtinId="28"/>
    <cellStyle name="Normal" xfId="0" builtinId="0"/>
    <cellStyle name="Normal 2" xfId="5" xr:uid="{48DA0215-1518-4772-B07D-4FEB6C3964F9}"/>
    <cellStyle name="Note" xfId="3" builtinId="10"/>
    <cellStyle name="Percent" xfId="1" builtinId="5"/>
  </cellStyles>
  <dxfs count="5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0.39994506668294322"/>
      </font>
    </dxf>
    <dxf>
      <fill>
        <patternFill>
          <bgColor rgb="FFFFC000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nnah Heeran" id="{06639C82-C388-4651-88E3-D92FCFFD46DE}" userId="S-1-5-21-415802115-1773005619-1154670575-316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96F43-59B6-4D80-B0AE-CA13EEA418A8}">
  <dimension ref="A1:O305"/>
  <sheetViews>
    <sheetView workbookViewId="0">
      <pane ySplit="7" topLeftCell="A8" activePane="bottomLeft" state="frozen"/>
      <selection pane="bottomLeft" activeCell="A240" sqref="A240"/>
    </sheetView>
  </sheetViews>
  <sheetFormatPr defaultRowHeight="15" x14ac:dyDescent="0.25"/>
  <cols>
    <col min="1" max="1" width="39.85546875" customWidth="1"/>
    <col min="2" max="2" width="34.85546875" customWidth="1"/>
    <col min="3" max="3" width="13.28515625" customWidth="1"/>
    <col min="4" max="4" width="14.85546875" customWidth="1"/>
    <col min="5" max="5" width="13.5703125" customWidth="1"/>
    <col min="6" max="6" width="14" customWidth="1"/>
    <col min="7" max="7" width="12.28515625" customWidth="1"/>
    <col min="8" max="8" width="12.42578125" customWidth="1"/>
    <col min="9" max="9" width="11" customWidth="1"/>
    <col min="10" max="10" width="17.140625" customWidth="1"/>
    <col min="11" max="11" width="17.7109375" customWidth="1"/>
    <col min="12" max="12" width="15" customWidth="1"/>
    <col min="13" max="13" width="14.28515625" customWidth="1"/>
    <col min="14" max="14" width="10.85546875" customWidth="1"/>
    <col min="15" max="15" width="9.140625" customWidth="1"/>
  </cols>
  <sheetData>
    <row r="1" spans="1:9" s="6" customFormat="1" ht="21" x14ac:dyDescent="0.35">
      <c r="B1" s="6" t="s">
        <v>0</v>
      </c>
      <c r="C1" s="6">
        <v>2020</v>
      </c>
      <c r="D1" s="6">
        <v>2021</v>
      </c>
      <c r="E1" s="6">
        <v>2022</v>
      </c>
      <c r="F1" s="6">
        <v>2023</v>
      </c>
      <c r="G1" s="6">
        <v>2024</v>
      </c>
    </row>
    <row r="2" spans="1:9" x14ac:dyDescent="0.25">
      <c r="H2" s="84" t="s">
        <v>830</v>
      </c>
    </row>
    <row r="3" spans="1:9" ht="18.75" x14ac:dyDescent="0.3">
      <c r="A3" s="4" t="s">
        <v>1</v>
      </c>
      <c r="B3" s="5" t="s">
        <v>2</v>
      </c>
      <c r="C3" s="139">
        <f>'Summary&amp;Ratios'!C3</f>
        <v>7.5</v>
      </c>
      <c r="D3" s="139">
        <f>'Summary&amp;Ratios'!D3</f>
        <v>7.4999999999999964</v>
      </c>
      <c r="E3" s="139">
        <f>'Summary&amp;Ratios'!E3</f>
        <v>7.5</v>
      </c>
      <c r="F3" s="139">
        <f>'Summary&amp;Ratios'!F3</f>
        <v>7.5</v>
      </c>
      <c r="G3" s="139">
        <f>'Summary&amp;Ratios'!G3</f>
        <v>7.4999999999999991</v>
      </c>
      <c r="H3" s="140">
        <f>AVERAGE(C3:G3)</f>
        <v>7.4999999999999982</v>
      </c>
      <c r="I3" s="43"/>
    </row>
    <row r="4" spans="1:9" x14ac:dyDescent="0.25">
      <c r="A4" s="4">
        <v>8.81</v>
      </c>
      <c r="B4" t="s">
        <v>3</v>
      </c>
      <c r="C4" s="166">
        <f>(C3-A4)/A4</f>
        <v>-0.14869466515323501</v>
      </c>
      <c r="D4" s="38">
        <f>(D3-C3)/C3</f>
        <v>-4.7369515717340012E-16</v>
      </c>
      <c r="E4" s="38">
        <f>(E3-D3)/D3</f>
        <v>4.7369515717340031E-16</v>
      </c>
      <c r="F4" s="38">
        <f>(F3-E3)/E3</f>
        <v>0</v>
      </c>
      <c r="G4" s="38">
        <f>(G3-F3)/F3</f>
        <v>-1.1842378929335003E-16</v>
      </c>
      <c r="H4" s="31"/>
    </row>
    <row r="5" spans="1:9" x14ac:dyDescent="0.25">
      <c r="B5" t="s">
        <v>4</v>
      </c>
      <c r="C5" s="31">
        <f>'Summary&amp;Ratios'!C62</f>
        <v>0.21775610557808039</v>
      </c>
      <c r="D5" s="31">
        <f>'Summary&amp;Ratios'!D62</f>
        <v>0.18321424029585884</v>
      </c>
      <c r="E5" s="31">
        <f>'Summary&amp;Ratios'!E62</f>
        <v>0.16000238073076617</v>
      </c>
      <c r="F5" s="31">
        <f>'Summary&amp;Ratios'!F62</f>
        <v>0.15236069289358617</v>
      </c>
      <c r="G5" s="31">
        <f>'Summary&amp;Ratios'!G62</f>
        <v>0.14557784756208908</v>
      </c>
    </row>
    <row r="6" spans="1:9" x14ac:dyDescent="0.25">
      <c r="B6" s="148" t="s">
        <v>821</v>
      </c>
      <c r="C6" s="77">
        <f>'Summary&amp;Ratios'!C63</f>
        <v>4.0590971508892402</v>
      </c>
      <c r="D6" s="77">
        <f>'Summary&amp;Ratios'!D63</f>
        <v>4.887109479369153</v>
      </c>
      <c r="E6" s="77">
        <f>'Summary&amp;Ratios'!E63</f>
        <v>5.5709092678666838</v>
      </c>
      <c r="F6" s="77">
        <f>'Summary&amp;Ratios'!F63</f>
        <v>5.8261436427168256</v>
      </c>
      <c r="G6" s="77">
        <f>'Summary&amp;Ratios'!G63</f>
        <v>6.0795604994160914</v>
      </c>
    </row>
    <row r="8" spans="1:9" s="2" customFormat="1" ht="21" x14ac:dyDescent="0.35">
      <c r="B8" s="6" t="s">
        <v>5</v>
      </c>
    </row>
    <row r="9" spans="1:9" ht="15.75" thickBot="1" x14ac:dyDescent="0.3"/>
    <row r="10" spans="1:9" ht="16.5" thickTop="1" thickBot="1" x14ac:dyDescent="0.3">
      <c r="B10" s="15" t="s">
        <v>868</v>
      </c>
      <c r="C10" s="16"/>
      <c r="D10" s="16"/>
      <c r="E10" s="16"/>
      <c r="F10" s="16"/>
      <c r="G10" s="16"/>
    </row>
    <row r="11" spans="1:9" ht="16.5" thickTop="1" thickBot="1" x14ac:dyDescent="0.3"/>
    <row r="12" spans="1:9" ht="31.5" thickTop="1" thickBot="1" x14ac:dyDescent="0.3">
      <c r="B12" s="90" t="s">
        <v>869</v>
      </c>
      <c r="C12" s="16"/>
      <c r="D12" s="16"/>
      <c r="E12" s="16"/>
      <c r="F12" s="16"/>
      <c r="G12" s="16"/>
    </row>
    <row r="13" spans="1:9" ht="16.5" thickTop="1" thickBot="1" x14ac:dyDescent="0.3"/>
    <row r="14" spans="1:9" ht="16.5" thickTop="1" thickBot="1" x14ac:dyDescent="0.3">
      <c r="B14" s="15" t="s">
        <v>66</v>
      </c>
      <c r="C14" s="16"/>
      <c r="D14" s="16"/>
      <c r="E14" s="16"/>
      <c r="F14" s="16"/>
      <c r="G14" s="16"/>
    </row>
    <row r="15" spans="1:9" ht="15.75" thickTop="1" x14ac:dyDescent="0.25"/>
    <row r="16" spans="1:9" x14ac:dyDescent="0.25">
      <c r="B16" s="90" t="s">
        <v>585</v>
      </c>
      <c r="C16" s="40" t="s">
        <v>46</v>
      </c>
    </row>
    <row r="18" spans="1:15" s="7" customFormat="1" ht="21" x14ac:dyDescent="0.35">
      <c r="B18" s="9" t="s">
        <v>6</v>
      </c>
    </row>
    <row r="20" spans="1:15" x14ac:dyDescent="0.25">
      <c r="B20" s="15" t="s">
        <v>7</v>
      </c>
      <c r="C20" s="184">
        <v>3.9899999999999998E-2</v>
      </c>
      <c r="D20" s="10"/>
    </row>
    <row r="21" spans="1:15" x14ac:dyDescent="0.25">
      <c r="B21" t="s">
        <v>404</v>
      </c>
      <c r="C21" s="185">
        <v>8.5000000000000006E-3</v>
      </c>
    </row>
    <row r="22" spans="1:15" x14ac:dyDescent="0.25">
      <c r="B22" t="s">
        <v>405</v>
      </c>
      <c r="C22" s="185">
        <v>5.3800000000000001E-2</v>
      </c>
    </row>
    <row r="23" spans="1:15" x14ac:dyDescent="0.25">
      <c r="B23" t="s">
        <v>406</v>
      </c>
      <c r="C23" s="186">
        <v>0.5</v>
      </c>
    </row>
    <row r="24" spans="1:15" x14ac:dyDescent="0.25">
      <c r="B24" t="s">
        <v>363</v>
      </c>
      <c r="C24" s="187">
        <v>0.125</v>
      </c>
    </row>
    <row r="25" spans="1:15" x14ac:dyDescent="0.25">
      <c r="B25" t="s">
        <v>836</v>
      </c>
      <c r="C25" s="188">
        <v>5.0000000000000001E-3</v>
      </c>
    </row>
    <row r="27" spans="1:15" s="170" customFormat="1" ht="21" x14ac:dyDescent="0.35">
      <c r="B27" s="9" t="s">
        <v>28</v>
      </c>
    </row>
    <row r="28" spans="1:15" x14ac:dyDescent="0.25">
      <c r="A28" s="4"/>
    </row>
    <row r="29" spans="1:15" ht="45" x14ac:dyDescent="0.25">
      <c r="C29" s="169" t="s">
        <v>29</v>
      </c>
      <c r="D29" s="169" t="s">
        <v>63</v>
      </c>
      <c r="E29" s="45" t="s">
        <v>842</v>
      </c>
      <c r="G29" s="83"/>
      <c r="K29" s="15">
        <v>2020</v>
      </c>
      <c r="L29" s="15">
        <v>2021</v>
      </c>
      <c r="M29" s="15">
        <v>2022</v>
      </c>
      <c r="N29" s="15">
        <v>2023</v>
      </c>
      <c r="O29" s="15">
        <v>2024</v>
      </c>
    </row>
    <row r="30" spans="1:15" ht="45" x14ac:dyDescent="0.25">
      <c r="B30" t="s">
        <v>30</v>
      </c>
      <c r="C30" s="172">
        <v>1.11087</v>
      </c>
      <c r="D30" s="14">
        <v>98800000</v>
      </c>
      <c r="E30" s="44">
        <v>2.8548644368501335E-2</v>
      </c>
      <c r="G30" s="15"/>
      <c r="H30" s="14"/>
      <c r="J30" s="45" t="s">
        <v>517</v>
      </c>
      <c r="K30" s="14">
        <v>1981563.580240539</v>
      </c>
      <c r="L30" s="14">
        <v>2056744.5522835176</v>
      </c>
      <c r="M30" s="14">
        <v>2186696.7261311342</v>
      </c>
      <c r="N30" s="14">
        <v>2271049.0948882541</v>
      </c>
      <c r="O30" s="14">
        <v>2472170.2937451247</v>
      </c>
    </row>
    <row r="31" spans="1:15" ht="43.5" customHeight="1" x14ac:dyDescent="0.25">
      <c r="B31" t="s">
        <v>31</v>
      </c>
      <c r="C31" s="172">
        <v>1.466858</v>
      </c>
      <c r="D31" s="14">
        <v>47400000</v>
      </c>
      <c r="G31" s="15"/>
      <c r="H31" s="14"/>
      <c r="J31" s="45" t="s">
        <v>918</v>
      </c>
      <c r="K31" s="82">
        <v>8.85</v>
      </c>
      <c r="L31" s="82">
        <v>8.85</v>
      </c>
      <c r="M31" s="82">
        <v>8.85</v>
      </c>
      <c r="N31" s="82">
        <v>8.85</v>
      </c>
      <c r="O31" s="82">
        <v>8.85</v>
      </c>
    </row>
    <row r="32" spans="1:15" x14ac:dyDescent="0.25">
      <c r="B32" t="s">
        <v>32</v>
      </c>
      <c r="C32" s="172">
        <v>1.009922</v>
      </c>
      <c r="D32" s="14">
        <v>27300000</v>
      </c>
      <c r="G32" s="15"/>
      <c r="H32" s="14"/>
    </row>
    <row r="33" spans="1:12" x14ac:dyDescent="0.25">
      <c r="B33" t="s">
        <v>33</v>
      </c>
      <c r="C33" s="172">
        <v>0.73707800000000001</v>
      </c>
      <c r="D33" s="14">
        <v>29400000</v>
      </c>
      <c r="G33" s="15"/>
      <c r="H33" s="14"/>
    </row>
    <row r="34" spans="1:12" x14ac:dyDescent="0.25">
      <c r="B34" t="s">
        <v>34</v>
      </c>
      <c r="C34" s="172">
        <v>1</v>
      </c>
      <c r="D34" s="80">
        <v>13900000</v>
      </c>
      <c r="G34" s="15"/>
      <c r="H34" s="14"/>
    </row>
    <row r="35" spans="1:12" x14ac:dyDescent="0.25">
      <c r="B35" t="s">
        <v>35</v>
      </c>
      <c r="C35" s="172"/>
      <c r="D35" s="14">
        <v>13035014.899268487</v>
      </c>
      <c r="G35" s="15"/>
      <c r="H35" s="14"/>
    </row>
    <row r="36" spans="1:12" x14ac:dyDescent="0.25">
      <c r="B36" t="s">
        <v>36</v>
      </c>
      <c r="C36" s="172">
        <v>0.74781730000000002</v>
      </c>
      <c r="D36" s="14">
        <v>4800000</v>
      </c>
      <c r="G36" s="15"/>
      <c r="H36" s="14"/>
    </row>
    <row r="37" spans="1:12" x14ac:dyDescent="0.25">
      <c r="B37" t="s">
        <v>37</v>
      </c>
      <c r="C37" s="172">
        <v>0</v>
      </c>
      <c r="D37" s="81">
        <v>3300000</v>
      </c>
      <c r="F37" s="100"/>
      <c r="K37" s="84">
        <v>2018</v>
      </c>
      <c r="L37" s="84">
        <v>2019</v>
      </c>
    </row>
    <row r="38" spans="1:12" x14ac:dyDescent="0.25">
      <c r="D38" s="14"/>
      <c r="J38" s="84" t="s">
        <v>531</v>
      </c>
      <c r="K38" s="44">
        <v>4.7E-2</v>
      </c>
      <c r="L38" s="44">
        <v>3.7999999999999999E-2</v>
      </c>
    </row>
    <row r="39" spans="1:12" x14ac:dyDescent="0.25">
      <c r="B39" t="s">
        <v>38</v>
      </c>
      <c r="C39" s="102">
        <f>C81</f>
        <v>33588207.468000002</v>
      </c>
      <c r="D39" s="102">
        <f>D81</f>
        <v>34644021.19684156</v>
      </c>
      <c r="E39" s="102">
        <f>E81</f>
        <v>35660423.288388163</v>
      </c>
      <c r="F39" s="102">
        <f>F81</f>
        <v>36706645.04797592</v>
      </c>
      <c r="G39" s="102">
        <f>G81</f>
        <v>37783561.338623583</v>
      </c>
    </row>
    <row r="40" spans="1:12" x14ac:dyDescent="0.25">
      <c r="B40" t="s">
        <v>39</v>
      </c>
      <c r="C40" s="181">
        <f>C84</f>
        <v>3.6843957244805201E-2</v>
      </c>
      <c r="D40" s="182">
        <f>(D39-C39)/C39</f>
        <v>3.1434059999999937E-2</v>
      </c>
      <c r="E40" s="182">
        <f>(E39-D39)/D39</f>
        <v>2.9338455999999975E-2</v>
      </c>
      <c r="F40" s="182">
        <f>(F39-E39)/E39</f>
        <v>2.9338456000000165E-2</v>
      </c>
      <c r="G40" s="183">
        <f>(G39-F39)/F39</f>
        <v>2.9338456000000103E-2</v>
      </c>
      <c r="H40" s="44"/>
    </row>
    <row r="41" spans="1:12" x14ac:dyDescent="0.25">
      <c r="B41" t="s">
        <v>843</v>
      </c>
      <c r="C41" s="171">
        <v>31495506</v>
      </c>
    </row>
    <row r="46" spans="1:12" x14ac:dyDescent="0.25">
      <c r="B46" s="15" t="s">
        <v>40</v>
      </c>
      <c r="C46" s="15" t="s">
        <v>924</v>
      </c>
      <c r="D46" s="15">
        <v>2020</v>
      </c>
      <c r="E46" s="15">
        <v>2021</v>
      </c>
      <c r="F46" s="15">
        <v>2022</v>
      </c>
      <c r="G46" s="15">
        <v>2023</v>
      </c>
      <c r="H46" s="15">
        <v>2024</v>
      </c>
    </row>
    <row r="47" spans="1:12" x14ac:dyDescent="0.25">
      <c r="A47" s="12" t="s">
        <v>17</v>
      </c>
      <c r="B47" t="s">
        <v>41</v>
      </c>
      <c r="C47" t="s">
        <v>415</v>
      </c>
      <c r="D47" s="14">
        <v>0</v>
      </c>
      <c r="E47" s="14">
        <v>500000</v>
      </c>
      <c r="F47" s="14">
        <v>500000</v>
      </c>
      <c r="G47" s="14">
        <v>500000</v>
      </c>
      <c r="H47" s="14">
        <v>500000</v>
      </c>
      <c r="I47" s="17">
        <f>IF(C47="Y",SUM(D47:H47),0)</f>
        <v>0</v>
      </c>
    </row>
    <row r="48" spans="1:12" x14ac:dyDescent="0.25">
      <c r="B48" t="s">
        <v>42</v>
      </c>
      <c r="C48" t="s">
        <v>415</v>
      </c>
      <c r="D48" s="14">
        <v>0</v>
      </c>
      <c r="E48" s="14">
        <v>0</v>
      </c>
      <c r="F48" s="14">
        <v>11700000</v>
      </c>
      <c r="G48" s="14">
        <v>11700000</v>
      </c>
      <c r="H48" s="14">
        <v>11700000</v>
      </c>
      <c r="I48" s="17">
        <f>IF(C48="Y",SUM(D48:H48),0)</f>
        <v>0</v>
      </c>
    </row>
    <row r="49" spans="1:9" x14ac:dyDescent="0.25">
      <c r="B49" t="s">
        <v>43</v>
      </c>
      <c r="C49" t="s">
        <v>415</v>
      </c>
      <c r="D49" s="14">
        <v>0</v>
      </c>
      <c r="E49" s="14">
        <v>400000</v>
      </c>
      <c r="F49" s="14">
        <v>500000</v>
      </c>
      <c r="G49" s="14">
        <v>500000</v>
      </c>
      <c r="H49" s="14">
        <v>500000</v>
      </c>
      <c r="I49" s="17">
        <f>IF(C49="Y",SUM(D49:H49),0)</f>
        <v>0</v>
      </c>
    </row>
    <row r="50" spans="1:9" x14ac:dyDescent="0.25">
      <c r="B50" t="s">
        <v>44</v>
      </c>
      <c r="C50" t="s">
        <v>415</v>
      </c>
      <c r="D50" s="14">
        <v>0</v>
      </c>
      <c r="E50" s="14">
        <v>0</v>
      </c>
      <c r="F50" s="14">
        <v>0</v>
      </c>
      <c r="G50" s="14">
        <v>300000</v>
      </c>
      <c r="H50" s="14">
        <v>300000</v>
      </c>
      <c r="I50" s="17">
        <f>IF(C50="Y",SUM(D50:H50),0)</f>
        <v>0</v>
      </c>
    </row>
    <row r="51" spans="1:9" x14ac:dyDescent="0.25">
      <c r="B51" t="s">
        <v>45</v>
      </c>
      <c r="C51" t="s">
        <v>415</v>
      </c>
      <c r="D51" s="14">
        <v>0</v>
      </c>
      <c r="E51" s="14">
        <v>300000</v>
      </c>
      <c r="F51" s="14">
        <v>1200000</v>
      </c>
      <c r="G51" s="14">
        <v>1100000</v>
      </c>
      <c r="H51" s="14">
        <v>1100000</v>
      </c>
      <c r="I51" s="17">
        <f>IF(C51="Y",SUM(D51:H51),0)</f>
        <v>0</v>
      </c>
    </row>
    <row r="52" spans="1:9" s="15" customFormat="1" x14ac:dyDescent="0.25">
      <c r="D52" s="17">
        <f>IF($C$47="y",D47,0)+IF($C$48="Y",D48,0)+IF($C$49="Y",D49,0)+IF($C$50="Y",D50,0)+IF($C$51="Y",D51,0)</f>
        <v>0</v>
      </c>
      <c r="E52" s="17">
        <f>IF($C$47="y",E47,0)+IF($C$48="Y",E48,0)+IF($C$49="Y",E49,0)+IF($C$50="Y",E50,0)+IF($C$51="Y",E51,0)</f>
        <v>0</v>
      </c>
      <c r="F52" s="17">
        <f>IF($C$47="y",F47,0)+IF($C$48="Y",F48,0)+IF($C$49="Y",F49,0)+IF($C$50="Y",F50,0)+IF($C$51="Y",F51,0)</f>
        <v>0</v>
      </c>
      <c r="G52" s="17">
        <f>IF($C$47="y",G47,0)+IF($C$48="Y",G48,0)+IF($C$49="Y",G49,0)+IF($C$50="Y",G50,0)+IF($C$51="Y",G51,0)</f>
        <v>0</v>
      </c>
      <c r="H52" s="17">
        <f>IF($C$47="y",H47,0)+IF($C$48="Y",H48,0)+IF($C$49="Y",H49,0)+IF($C$50="Y",H50,0)+IF($C$51="Y",H51,0)</f>
        <v>0</v>
      </c>
      <c r="I52" s="17">
        <f>SUM(I47:I51)</f>
        <v>0</v>
      </c>
    </row>
    <row r="54" spans="1:9" x14ac:dyDescent="0.25">
      <c r="A54" s="12" t="s">
        <v>31</v>
      </c>
      <c r="B54" t="s">
        <v>47</v>
      </c>
      <c r="C54" t="s">
        <v>415</v>
      </c>
      <c r="D54" s="14">
        <v>0</v>
      </c>
      <c r="E54" s="14">
        <v>0</v>
      </c>
      <c r="F54" s="14">
        <v>-800000</v>
      </c>
      <c r="G54" s="14">
        <v>600000</v>
      </c>
      <c r="H54" s="14">
        <v>1800000</v>
      </c>
      <c r="I54" s="17">
        <f>IF(C54="Y",SUM(D54:H54),0)</f>
        <v>0</v>
      </c>
    </row>
    <row r="55" spans="1:9" x14ac:dyDescent="0.25">
      <c r="B55" t="s">
        <v>48</v>
      </c>
      <c r="C55" t="s">
        <v>415</v>
      </c>
      <c r="D55" s="14">
        <v>0</v>
      </c>
      <c r="E55" s="14">
        <v>0</v>
      </c>
      <c r="F55" s="14">
        <v>0</v>
      </c>
      <c r="G55" s="14">
        <v>0</v>
      </c>
      <c r="H55" s="14">
        <v>1900000</v>
      </c>
      <c r="I55" s="17">
        <f>IF(C55="Y",SUM(D55:H55),0)</f>
        <v>0</v>
      </c>
    </row>
    <row r="56" spans="1:9" x14ac:dyDescent="0.25">
      <c r="B56" t="s">
        <v>49</v>
      </c>
      <c r="C56" t="s">
        <v>415</v>
      </c>
      <c r="D56" s="14">
        <v>0</v>
      </c>
      <c r="E56" s="14">
        <v>0</v>
      </c>
      <c r="F56" s="14">
        <v>1600000</v>
      </c>
      <c r="G56" s="14">
        <v>1800000</v>
      </c>
      <c r="H56" s="14">
        <v>1900000</v>
      </c>
      <c r="I56" s="17">
        <f>IF(C56="Y",SUM(D56:H56),0)</f>
        <v>0</v>
      </c>
    </row>
    <row r="57" spans="1:9" x14ac:dyDescent="0.25">
      <c r="B57" t="s">
        <v>50</v>
      </c>
      <c r="C57" t="s">
        <v>415</v>
      </c>
      <c r="D57" s="14">
        <v>0</v>
      </c>
      <c r="E57" s="14">
        <v>500000</v>
      </c>
      <c r="F57" s="14">
        <v>500000</v>
      </c>
      <c r="G57" s="14">
        <v>500000</v>
      </c>
      <c r="H57" s="14">
        <v>500000</v>
      </c>
      <c r="I57" s="17">
        <f>IF(C57="Y",SUM(D57:H57),0)</f>
        <v>0</v>
      </c>
    </row>
    <row r="58" spans="1:9" s="15" customFormat="1" x14ac:dyDescent="0.25">
      <c r="A58"/>
      <c r="B58" t="s">
        <v>51</v>
      </c>
      <c r="C58" t="s">
        <v>415</v>
      </c>
      <c r="D58" s="14">
        <v>0</v>
      </c>
      <c r="E58" s="14">
        <v>0</v>
      </c>
      <c r="F58" s="14">
        <v>800000</v>
      </c>
      <c r="G58" s="14">
        <v>2200000</v>
      </c>
      <c r="H58" s="14">
        <v>5400000</v>
      </c>
      <c r="I58" s="17">
        <f>IF(C58="Y",SUM(D58:H58),0)</f>
        <v>0</v>
      </c>
    </row>
    <row r="59" spans="1:9" x14ac:dyDescent="0.25">
      <c r="A59" s="15"/>
      <c r="B59" s="15"/>
      <c r="C59" s="15"/>
      <c r="D59" s="17">
        <f>IF($C$54="y",D54,0)+IF($C$55="Y",D55,0)+IF($C$56="Y",D56,0)+IF($C$57="Y",D57,0)+IF($C$58="Y",D58,0)</f>
        <v>0</v>
      </c>
      <c r="E59" s="17">
        <f>IF($C$54="y",E54,0)+IF($C$55="Y",E55,0)+IF($C$56="Y",E56,0)+IF($C$57="Y",E57,0)+IF($C$58="Y",E58,0)</f>
        <v>0</v>
      </c>
      <c r="F59" s="17">
        <f>IF($C$54="y",F54,0)+IF($C$55="Y",F55,0)+IF($C$56="Y",F56,0)+IF($C$57="Y",F57,0)+IF($C$58="Y",F58,0)</f>
        <v>0</v>
      </c>
      <c r="G59" s="17">
        <f>IF($C$54="y",G54,0)+IF($C$55="Y",G55,0)+IF($C$56="Y",G56,0)+IF($C$57="Y",G57,0)+IF($C$58="Y",G58,0)</f>
        <v>0</v>
      </c>
      <c r="H59" s="17">
        <f>IF($C$54="y",H54,0)+IF($C$55="Y",H55,0)+IF($C$56="Y",H56,0)+IF($C$57="Y",H57,0)+IF($C$58="Y",H58,0)</f>
        <v>0</v>
      </c>
      <c r="I59" s="17">
        <f>SUM(I54:I58)</f>
        <v>0</v>
      </c>
    </row>
    <row r="61" spans="1:9" x14ac:dyDescent="0.25">
      <c r="A61" s="12" t="s">
        <v>32</v>
      </c>
      <c r="B61" t="s">
        <v>515</v>
      </c>
      <c r="C61" t="s">
        <v>46</v>
      </c>
      <c r="D61" s="14">
        <v>-1900000</v>
      </c>
      <c r="E61" s="14">
        <v>-2700000</v>
      </c>
      <c r="F61" s="14">
        <v>-3400000</v>
      </c>
      <c r="G61" s="14">
        <v>-3400000</v>
      </c>
      <c r="H61" s="14">
        <v>-3400000</v>
      </c>
      <c r="I61" s="17">
        <f>IF(C61="Y",SUM(D61:H61),0)</f>
        <v>-14800000</v>
      </c>
    </row>
    <row r="62" spans="1:9" x14ac:dyDescent="0.25">
      <c r="B62" t="s">
        <v>516</v>
      </c>
      <c r="C62" t="s">
        <v>46</v>
      </c>
      <c r="D62" s="14">
        <v>0</v>
      </c>
      <c r="E62" s="14">
        <v>-900000</v>
      </c>
      <c r="F62" s="14">
        <v>-1200000</v>
      </c>
      <c r="G62" s="14">
        <v>-1200000</v>
      </c>
      <c r="H62" s="14">
        <v>-1200000</v>
      </c>
      <c r="I62" s="17">
        <f>IF(C62="Y",SUM(D62:H62),0)</f>
        <v>-4500000</v>
      </c>
    </row>
    <row r="63" spans="1:9" s="17" customFormat="1" x14ac:dyDescent="0.25">
      <c r="A63"/>
      <c r="B63" t="s">
        <v>52</v>
      </c>
      <c r="C63" t="s">
        <v>415</v>
      </c>
      <c r="D63" s="14">
        <v>0</v>
      </c>
      <c r="E63" s="14">
        <v>0</v>
      </c>
      <c r="F63" s="14">
        <v>0</v>
      </c>
      <c r="G63" s="14">
        <v>400000</v>
      </c>
      <c r="H63" s="14">
        <v>500000</v>
      </c>
      <c r="I63" s="17">
        <f>IF(C63="Y",SUM(D63:H63),0)</f>
        <v>0</v>
      </c>
    </row>
    <row r="64" spans="1:9" x14ac:dyDescent="0.25">
      <c r="B64" t="s">
        <v>53</v>
      </c>
      <c r="C64" t="s">
        <v>415</v>
      </c>
      <c r="D64" s="14">
        <v>0</v>
      </c>
      <c r="E64" s="14">
        <v>0</v>
      </c>
      <c r="F64" s="14">
        <v>0</v>
      </c>
      <c r="G64" s="14">
        <v>300000</v>
      </c>
      <c r="H64" s="14">
        <v>300000</v>
      </c>
      <c r="I64" s="17">
        <f>IF(C64="Y",SUM(D64:H64),0)</f>
        <v>0</v>
      </c>
    </row>
    <row r="65" spans="1:9" x14ac:dyDescent="0.25">
      <c r="A65" s="17"/>
      <c r="B65" s="17"/>
      <c r="C65" s="17"/>
      <c r="D65" s="17">
        <f>IF($C$61="y",D61,0)+IF($C$62="Y",D62,0)+IF($C$63="Y",D63,0)+IF($C$64="Y",D64,0)</f>
        <v>-1900000</v>
      </c>
      <c r="E65" s="17">
        <f>IF($C$61="y",E61,0)+IF($C$62="Y",E62,0)+IF($C$63="Y",E63,0)+IF($C$64="Y",E64,0)</f>
        <v>-3600000</v>
      </c>
      <c r="F65" s="17">
        <f>IF($C$61="y",F61,0)+IF($C$62="Y",F62,0)+IF($C$63="Y",F63,0)+IF($C$64="Y",F64,0)</f>
        <v>-4600000</v>
      </c>
      <c r="G65" s="17">
        <f>IF($C$61="y",G61,0)+IF($C$62="Y",G62,0)+IF($C$63="Y",G63,0)+IF($C$64="Y",G64,0)</f>
        <v>-4600000</v>
      </c>
      <c r="H65" s="17">
        <f>IF($C$61="y",H61,0)+IF($C$62="Y",H62,0)+IF($C$63="Y",H63,0)+IF($C$64="Y",H64,0)</f>
        <v>-4600000</v>
      </c>
      <c r="I65" s="17">
        <f>SUM(I61:I64)</f>
        <v>-19300000</v>
      </c>
    </row>
    <row r="67" spans="1:9" ht="17.25" customHeight="1" x14ac:dyDescent="0.25">
      <c r="A67" s="12" t="s">
        <v>54</v>
      </c>
      <c r="B67" t="s">
        <v>55</v>
      </c>
      <c r="C67" t="s">
        <v>415</v>
      </c>
      <c r="D67" s="14">
        <v>0</v>
      </c>
      <c r="E67" s="14">
        <v>0</v>
      </c>
      <c r="F67" s="14">
        <v>1000000</v>
      </c>
      <c r="G67" s="14">
        <v>1600000</v>
      </c>
      <c r="H67" s="14">
        <v>2100000</v>
      </c>
      <c r="I67" s="17">
        <f>IF(C67="Y",SUM(D67:H67),0)</f>
        <v>0</v>
      </c>
    </row>
    <row r="68" spans="1:9" s="17" customFormat="1" x14ac:dyDescent="0.25">
      <c r="D68" s="17">
        <f>IF($C$67="y",D67,0)</f>
        <v>0</v>
      </c>
      <c r="E68" s="17">
        <f>IF($C$67="y",E67,0)</f>
        <v>0</v>
      </c>
      <c r="F68" s="17">
        <f>IF($C$67="y",F67,0)</f>
        <v>0</v>
      </c>
      <c r="G68" s="17">
        <f>IF($C$67="y",G67,0)</f>
        <v>0</v>
      </c>
      <c r="H68" s="17">
        <f>IF($C$67="y",H67,0)</f>
        <v>0</v>
      </c>
      <c r="I68" s="17">
        <f>I67</f>
        <v>0</v>
      </c>
    </row>
    <row r="70" spans="1:9" x14ac:dyDescent="0.25">
      <c r="A70" s="12" t="s">
        <v>56</v>
      </c>
      <c r="B70" t="s">
        <v>57</v>
      </c>
      <c r="C70" t="s">
        <v>46</v>
      </c>
      <c r="D70" s="14">
        <v>0</v>
      </c>
      <c r="E70" s="14">
        <v>1800000</v>
      </c>
      <c r="F70" s="14">
        <v>1900000</v>
      </c>
      <c r="G70" s="14">
        <v>2200000</v>
      </c>
      <c r="H70" s="14">
        <v>2200000</v>
      </c>
      <c r="I70" s="17">
        <f>IF(C70="Y",SUM(D70:H70),0)</f>
        <v>8100000</v>
      </c>
    </row>
    <row r="71" spans="1:9" x14ac:dyDescent="0.25">
      <c r="B71" t="s">
        <v>58</v>
      </c>
      <c r="C71" t="s">
        <v>46</v>
      </c>
      <c r="D71" s="14">
        <v>0</v>
      </c>
      <c r="E71" s="14">
        <v>600000</v>
      </c>
      <c r="F71" s="14">
        <v>700000</v>
      </c>
      <c r="G71" s="14">
        <v>800000</v>
      </c>
      <c r="H71" s="14">
        <v>900000</v>
      </c>
      <c r="I71" s="17">
        <f>IF(C71="Y",SUM(D71:H71),0)</f>
        <v>3000000</v>
      </c>
    </row>
    <row r="72" spans="1:9" x14ac:dyDescent="0.25">
      <c r="B72" t="s">
        <v>59</v>
      </c>
      <c r="C72" t="s">
        <v>46</v>
      </c>
      <c r="D72" s="14">
        <v>0</v>
      </c>
      <c r="E72" s="14">
        <v>0</v>
      </c>
      <c r="F72" s="14">
        <v>200000</v>
      </c>
      <c r="G72" s="14">
        <v>200000</v>
      </c>
      <c r="H72" s="14">
        <v>200000</v>
      </c>
      <c r="I72" s="17">
        <f>IF(C72="Y",SUM(D72:H72),0)</f>
        <v>600000</v>
      </c>
    </row>
    <row r="73" spans="1:9" s="17" customFormat="1" x14ac:dyDescent="0.25">
      <c r="D73" s="17">
        <f>IF($C$70="y",D70,0)+IF($C$71="Y",D71,0)+IF($C$71="Y",D71,0)+IF($C$71="Y",D71,0)+IF($C$72="Y",D72,0)</f>
        <v>0</v>
      </c>
      <c r="E73" s="17">
        <f>IF($C$70="y",E70,0)+IF($C$71="Y",E71,0)+IF($C$72="Y",E72,0)</f>
        <v>2400000</v>
      </c>
      <c r="F73" s="17">
        <f>IF($C$70="y",F70,0)+IF($C$71="Y",F71,0)+IF($C$72="Y",F72,0)</f>
        <v>2800000</v>
      </c>
      <c r="G73" s="17">
        <f>IF($C$70="y",G70,0)+IF($C$71="Y",G71,0)+IF($C$72="Y",G72,0)</f>
        <v>3200000</v>
      </c>
      <c r="H73" s="17">
        <f>IF($C$70="y",H70,0)+IF($C$71="Y",H71,0)+IF($C$72="Y",H72,0)</f>
        <v>3300000</v>
      </c>
      <c r="I73" s="17">
        <f>SUM(I70:I72)</f>
        <v>11700000</v>
      </c>
    </row>
    <row r="75" spans="1:9" x14ac:dyDescent="0.25">
      <c r="A75" s="12" t="s">
        <v>36</v>
      </c>
      <c r="B75" t="s">
        <v>60</v>
      </c>
      <c r="C75" t="s">
        <v>46</v>
      </c>
      <c r="D75" s="14">
        <v>0</v>
      </c>
      <c r="E75" s="14">
        <v>400000</v>
      </c>
      <c r="F75" s="14">
        <v>500000</v>
      </c>
      <c r="G75" s="14">
        <v>500000</v>
      </c>
      <c r="H75" s="14">
        <v>500000</v>
      </c>
      <c r="I75" s="17">
        <f>IF(C75="Y",SUM(D75:H75),0)</f>
        <v>1900000</v>
      </c>
    </row>
    <row r="76" spans="1:9" x14ac:dyDescent="0.25">
      <c r="D76" s="17">
        <f>IF($C$75="y",D75,0)</f>
        <v>0</v>
      </c>
      <c r="E76" s="17">
        <f>IF($C$75="y",E75,0)</f>
        <v>400000</v>
      </c>
      <c r="F76" s="17">
        <f>IF($C$75="y",F75,0)</f>
        <v>500000</v>
      </c>
      <c r="G76" s="17">
        <f>IF($C$75="y",G75,0)</f>
        <v>500000</v>
      </c>
      <c r="H76" s="17">
        <f>IF($C$75="y",H75,0)</f>
        <v>500000</v>
      </c>
      <c r="I76" s="17">
        <f>I75</f>
        <v>1900000</v>
      </c>
    </row>
    <row r="78" spans="1:9" s="170" customFormat="1" ht="18.75" x14ac:dyDescent="0.3">
      <c r="B78" s="170" t="s">
        <v>61</v>
      </c>
      <c r="C78" s="170">
        <v>2020</v>
      </c>
      <c r="D78" s="170">
        <v>2021</v>
      </c>
      <c r="E78" s="170">
        <v>2022</v>
      </c>
      <c r="F78" s="170">
        <v>2023</v>
      </c>
      <c r="G78" s="170">
        <v>2024</v>
      </c>
    </row>
    <row r="79" spans="1:9" ht="15.75" thickBot="1" x14ac:dyDescent="0.3">
      <c r="A79" s="18"/>
      <c r="C79" s="15"/>
      <c r="D79" s="15"/>
      <c r="E79" s="15"/>
      <c r="F79" s="15"/>
      <c r="G79" s="15"/>
    </row>
    <row r="80" spans="1:9" ht="15.75" thickTop="1" x14ac:dyDescent="0.25">
      <c r="B80" s="15" t="s">
        <v>62</v>
      </c>
      <c r="C80" s="179">
        <f>IF(Inputs!C14="",C81,Inputs!C14)</f>
        <v>33588207.468000002</v>
      </c>
      <c r="D80" s="179">
        <f>IF(Inputs!D14="",D81,Inputs!D14)</f>
        <v>34644021.19684156</v>
      </c>
      <c r="E80" s="179">
        <f>IF(Inputs!E14="",E81,Inputs!E14)</f>
        <v>35660423.288388163</v>
      </c>
      <c r="F80" s="179">
        <f>IF(Inputs!F14="",F81,Inputs!F14)</f>
        <v>36706645.04797592</v>
      </c>
      <c r="G80" s="179">
        <f>IF(Inputs!G14="",G81,Inputs!G14)</f>
        <v>37783561.338623583</v>
      </c>
    </row>
    <row r="81" spans="1:15" ht="15.75" thickBot="1" x14ac:dyDescent="0.3">
      <c r="B81" s="15" t="s">
        <v>63</v>
      </c>
      <c r="C81" s="180">
        <v>33588207.468000002</v>
      </c>
      <c r="D81" s="180">
        <f>C81*(1+($C$82*D83))</f>
        <v>34644021.19684156</v>
      </c>
      <c r="E81" s="180">
        <f>D81*(1+($C$82*E83))</f>
        <v>35660423.288388163</v>
      </c>
      <c r="F81" s="180">
        <f>E81*(1+($C$82*F83))</f>
        <v>36706645.04797592</v>
      </c>
      <c r="G81" s="180">
        <f>F81*(1+($C$82*G83))</f>
        <v>37783561.338623583</v>
      </c>
    </row>
    <row r="82" spans="1:15" ht="16.5" thickTop="1" thickBot="1" x14ac:dyDescent="0.3">
      <c r="B82" s="15" t="s">
        <v>64</v>
      </c>
      <c r="C82" s="116">
        <v>1.0478019999999999</v>
      </c>
      <c r="J82" s="19"/>
      <c r="K82" s="19"/>
    </row>
    <row r="83" spans="1:15" ht="15.75" thickTop="1" x14ac:dyDescent="0.25">
      <c r="B83" s="15" t="s">
        <v>65</v>
      </c>
      <c r="C83" s="177">
        <v>3.5000000000000003E-2</v>
      </c>
      <c r="D83" s="177">
        <v>0.03</v>
      </c>
      <c r="E83" s="177">
        <v>2.8000000000000001E-2</v>
      </c>
      <c r="F83" s="177">
        <v>2.8000000000000001E-2</v>
      </c>
      <c r="G83" s="177">
        <v>2.8000000000000001E-2</v>
      </c>
      <c r="J83" s="19"/>
      <c r="K83" s="44"/>
      <c r="L83" s="10"/>
    </row>
    <row r="84" spans="1:15" x14ac:dyDescent="0.25">
      <c r="B84" s="15" t="s">
        <v>416</v>
      </c>
      <c r="C84" s="178">
        <v>3.6843957244805201E-2</v>
      </c>
      <c r="D84" s="178">
        <f>(D81-C81)/C81</f>
        <v>3.1434059999999937E-2</v>
      </c>
      <c r="E84" s="178">
        <f>(E81-D81)/D81</f>
        <v>2.9338455999999975E-2</v>
      </c>
      <c r="F84" s="178">
        <f>(F81-E81)/E81</f>
        <v>2.9338456000000165E-2</v>
      </c>
      <c r="G84" s="178">
        <f>(G81-F81)/F81</f>
        <v>2.9338456000000103E-2</v>
      </c>
      <c r="H84" s="18"/>
    </row>
    <row r="89" spans="1:15" s="8" customFormat="1" ht="18.75" x14ac:dyDescent="0.3">
      <c r="B89" s="170" t="s">
        <v>67</v>
      </c>
    </row>
    <row r="91" spans="1:15" x14ac:dyDescent="0.25">
      <c r="A91" s="20"/>
      <c r="B91" s="15" t="s">
        <v>68</v>
      </c>
    </row>
    <row r="93" spans="1:15" ht="15.75" thickBot="1" x14ac:dyDescent="0.3">
      <c r="A93" s="15" t="s">
        <v>69</v>
      </c>
      <c r="B93" s="15" t="s">
        <v>70</v>
      </c>
      <c r="C93" s="15" t="s">
        <v>71</v>
      </c>
      <c r="D93" s="15" t="s">
        <v>72</v>
      </c>
      <c r="E93" s="15" t="s">
        <v>584</v>
      </c>
      <c r="F93" s="15" t="s">
        <v>73</v>
      </c>
      <c r="G93" s="15" t="s">
        <v>74</v>
      </c>
      <c r="H93" s="15" t="s">
        <v>75</v>
      </c>
      <c r="I93" s="15" t="s">
        <v>76</v>
      </c>
    </row>
    <row r="94" spans="1:15" ht="27.75" thickTop="1" thickBot="1" x14ac:dyDescent="0.3">
      <c r="A94" s="19" t="s">
        <v>832</v>
      </c>
      <c r="B94" s="21" t="s">
        <v>78</v>
      </c>
      <c r="C94" s="19" t="s">
        <v>79</v>
      </c>
      <c r="D94">
        <v>20</v>
      </c>
      <c r="E94" s="14">
        <v>2203254.3456000001</v>
      </c>
      <c r="F94" s="22">
        <v>2200000</v>
      </c>
      <c r="G94" t="s">
        <v>46</v>
      </c>
      <c r="H94" s="23">
        <f t="shared" ref="H94:H125" si="0">IF($C$16="y",E94,F94)</f>
        <v>2203254.3456000001</v>
      </c>
      <c r="I94">
        <f t="shared" ref="I94:I125" si="1">IF(G94="y",D94,"")</f>
        <v>20</v>
      </c>
      <c r="K94" s="225" t="s">
        <v>913</v>
      </c>
      <c r="L94" s="226" t="s">
        <v>914</v>
      </c>
      <c r="N94" s="85"/>
      <c r="O94" s="85"/>
    </row>
    <row r="95" spans="1:15" ht="23.25" customHeight="1" thickTop="1" thickBot="1" x14ac:dyDescent="0.3">
      <c r="A95" s="19" t="s">
        <v>832</v>
      </c>
      <c r="B95" s="21" t="s">
        <v>80</v>
      </c>
      <c r="C95" s="19" t="s">
        <v>81</v>
      </c>
      <c r="D95">
        <v>20</v>
      </c>
      <c r="E95" s="14">
        <v>30779306.289429698</v>
      </c>
      <c r="F95" s="22">
        <v>37000000</v>
      </c>
      <c r="G95" t="s">
        <v>46</v>
      </c>
      <c r="H95" s="23">
        <f t="shared" si="0"/>
        <v>30779306.289429698</v>
      </c>
      <c r="I95">
        <f t="shared" si="1"/>
        <v>20</v>
      </c>
      <c r="K95" s="221" t="s">
        <v>446</v>
      </c>
      <c r="L95" s="222" t="s">
        <v>916</v>
      </c>
      <c r="N95" s="14"/>
      <c r="O95" s="14"/>
    </row>
    <row r="96" spans="1:15" ht="27.75" thickTop="1" thickBot="1" x14ac:dyDescent="0.3">
      <c r="A96" s="19" t="s">
        <v>832</v>
      </c>
      <c r="B96" s="21" t="s">
        <v>82</v>
      </c>
      <c r="C96" s="19" t="s">
        <v>83</v>
      </c>
      <c r="D96">
        <v>20</v>
      </c>
      <c r="E96" s="14">
        <v>17379135.827209499</v>
      </c>
      <c r="F96" s="22">
        <v>19000000</v>
      </c>
      <c r="G96" t="s">
        <v>46</v>
      </c>
      <c r="H96" s="23">
        <f t="shared" si="0"/>
        <v>17379135.827209499</v>
      </c>
      <c r="I96">
        <f t="shared" si="1"/>
        <v>20</v>
      </c>
      <c r="K96" s="223" t="s">
        <v>915</v>
      </c>
      <c r="L96" s="224" t="s">
        <v>917</v>
      </c>
      <c r="O96" s="14"/>
    </row>
    <row r="97" spans="1:12" ht="16.5" thickTop="1" thickBot="1" x14ac:dyDescent="0.3">
      <c r="A97" s="19" t="s">
        <v>832</v>
      </c>
      <c r="B97" s="21" t="s">
        <v>84</v>
      </c>
      <c r="C97" s="19" t="s">
        <v>85</v>
      </c>
      <c r="D97">
        <v>20</v>
      </c>
      <c r="E97" s="14">
        <v>3882198.1392317498</v>
      </c>
      <c r="F97" s="22">
        <v>4600000</v>
      </c>
      <c r="G97" t="s">
        <v>46</v>
      </c>
      <c r="H97" s="23">
        <f t="shared" si="0"/>
        <v>3882198.1392317498</v>
      </c>
      <c r="I97">
        <f t="shared" si="1"/>
        <v>20</v>
      </c>
    </row>
    <row r="98" spans="1:12" ht="27.75" thickTop="1" thickBot="1" x14ac:dyDescent="0.3">
      <c r="A98" s="19" t="s">
        <v>832</v>
      </c>
      <c r="B98" s="21" t="s">
        <v>86</v>
      </c>
      <c r="C98" s="19" t="s">
        <v>87</v>
      </c>
      <c r="D98">
        <v>15</v>
      </c>
      <c r="E98" s="14">
        <v>4013564.57849479</v>
      </c>
      <c r="F98" s="22">
        <v>4600000</v>
      </c>
      <c r="G98" t="s">
        <v>46</v>
      </c>
      <c r="H98" s="23">
        <f t="shared" si="0"/>
        <v>4013564.57849479</v>
      </c>
      <c r="I98">
        <f t="shared" si="1"/>
        <v>15</v>
      </c>
    </row>
    <row r="99" spans="1:12" ht="27.75" thickTop="1" thickBot="1" x14ac:dyDescent="0.3">
      <c r="A99" s="19" t="s">
        <v>832</v>
      </c>
      <c r="B99" s="21" t="s">
        <v>88</v>
      </c>
      <c r="C99" s="19" t="s">
        <v>89</v>
      </c>
      <c r="D99">
        <v>20</v>
      </c>
      <c r="E99" s="14">
        <v>11125135.7887921</v>
      </c>
      <c r="F99" s="22">
        <v>11100000</v>
      </c>
      <c r="G99" t="s">
        <v>46</v>
      </c>
      <c r="H99" s="23">
        <f t="shared" si="0"/>
        <v>11125135.7887921</v>
      </c>
      <c r="I99">
        <f t="shared" si="1"/>
        <v>20</v>
      </c>
    </row>
    <row r="100" spans="1:12" ht="27.75" thickTop="1" thickBot="1" x14ac:dyDescent="0.3">
      <c r="A100" s="19" t="s">
        <v>832</v>
      </c>
      <c r="B100" s="21" t="s">
        <v>90</v>
      </c>
      <c r="C100" s="19" t="s">
        <v>91</v>
      </c>
      <c r="D100">
        <v>15</v>
      </c>
      <c r="E100" s="14">
        <v>4668749.19305945</v>
      </c>
      <c r="F100" s="22">
        <v>4700000</v>
      </c>
      <c r="G100" t="s">
        <v>46</v>
      </c>
      <c r="H100" s="23">
        <f t="shared" si="0"/>
        <v>4668749.19305945</v>
      </c>
      <c r="I100">
        <f t="shared" si="1"/>
        <v>15</v>
      </c>
      <c r="K100" s="118"/>
      <c r="L100" s="97"/>
    </row>
    <row r="101" spans="1:12" ht="27.75" thickTop="1" thickBot="1" x14ac:dyDescent="0.3">
      <c r="A101" s="19" t="s">
        <v>832</v>
      </c>
      <c r="B101" s="21" t="s">
        <v>92</v>
      </c>
      <c r="C101" s="19" t="s">
        <v>93</v>
      </c>
      <c r="D101">
        <v>10</v>
      </c>
      <c r="E101" s="14">
        <v>4854753.75</v>
      </c>
      <c r="F101" s="22">
        <v>4900000</v>
      </c>
      <c r="G101" t="s">
        <v>46</v>
      </c>
      <c r="H101" s="23">
        <f t="shared" si="0"/>
        <v>4854753.75</v>
      </c>
      <c r="I101">
        <f t="shared" si="1"/>
        <v>10</v>
      </c>
      <c r="L101" s="14"/>
    </row>
    <row r="102" spans="1:12" ht="16.5" thickTop="1" thickBot="1" x14ac:dyDescent="0.3">
      <c r="A102" s="19" t="s">
        <v>832</v>
      </c>
      <c r="B102" s="21" t="s">
        <v>94</v>
      </c>
      <c r="C102" s="19" t="s">
        <v>95</v>
      </c>
      <c r="D102">
        <v>30</v>
      </c>
      <c r="E102" s="14">
        <v>3703429.3324644002</v>
      </c>
      <c r="F102" s="22">
        <v>3700000</v>
      </c>
      <c r="G102" t="s">
        <v>46</v>
      </c>
      <c r="H102" s="23">
        <f t="shared" si="0"/>
        <v>3703429.3324644002</v>
      </c>
      <c r="I102">
        <f t="shared" si="1"/>
        <v>30</v>
      </c>
      <c r="K102" s="15" t="s">
        <v>322</v>
      </c>
      <c r="L102" s="14">
        <f>SUMIF($G$94:$G$239,"y",$H$94:$H$239)+SUMIF($G$94:$G$239,"p",$H$94:$H$239)</f>
        <v>2050629139.945344</v>
      </c>
    </row>
    <row r="103" spans="1:12" ht="16.5" thickTop="1" thickBot="1" x14ac:dyDescent="0.3">
      <c r="A103" s="19" t="s">
        <v>832</v>
      </c>
      <c r="B103" s="21" t="s">
        <v>96</v>
      </c>
      <c r="C103" s="19" t="s">
        <v>97</v>
      </c>
      <c r="D103">
        <v>15</v>
      </c>
      <c r="E103" s="14">
        <v>742314.375</v>
      </c>
      <c r="F103" s="22">
        <v>700000</v>
      </c>
      <c r="G103" t="s">
        <v>46</v>
      </c>
      <c r="H103" s="23">
        <f t="shared" si="0"/>
        <v>742314.375</v>
      </c>
      <c r="I103">
        <f t="shared" si="1"/>
        <v>15</v>
      </c>
      <c r="K103" s="15" t="s">
        <v>323</v>
      </c>
      <c r="L103" s="14">
        <f>SUMIF($G$94:$G$239,"n",$H$94:$H$239)</f>
        <v>1796187.5</v>
      </c>
    </row>
    <row r="104" spans="1:12" ht="27.75" thickTop="1" thickBot="1" x14ac:dyDescent="0.3">
      <c r="A104" s="19" t="s">
        <v>832</v>
      </c>
      <c r="B104" s="21" t="s">
        <v>98</v>
      </c>
      <c r="C104" s="19" t="s">
        <v>99</v>
      </c>
      <c r="D104">
        <v>20</v>
      </c>
      <c r="E104" s="14">
        <v>4373666.2243387196</v>
      </c>
      <c r="F104" s="22">
        <v>4500000</v>
      </c>
      <c r="G104" t="s">
        <v>46</v>
      </c>
      <c r="H104" s="23">
        <f t="shared" si="0"/>
        <v>4373666.2243387196</v>
      </c>
      <c r="I104">
        <f t="shared" si="1"/>
        <v>20</v>
      </c>
      <c r="K104" s="15" t="s">
        <v>324</v>
      </c>
      <c r="L104" s="14">
        <f>SUM(L108:L120)</f>
        <v>2050629139.9453437</v>
      </c>
    </row>
    <row r="105" spans="1:12" ht="16.5" thickTop="1" thickBot="1" x14ac:dyDescent="0.3">
      <c r="A105" s="19" t="s">
        <v>832</v>
      </c>
      <c r="B105" s="21" t="s">
        <v>101</v>
      </c>
      <c r="C105" s="19" t="s">
        <v>102</v>
      </c>
      <c r="D105">
        <v>15</v>
      </c>
      <c r="E105" s="14">
        <v>1496814.5</v>
      </c>
      <c r="F105" s="22">
        <v>1500000</v>
      </c>
      <c r="G105" t="s">
        <v>46</v>
      </c>
      <c r="H105" s="23">
        <f t="shared" si="0"/>
        <v>1496814.5</v>
      </c>
      <c r="I105">
        <f t="shared" si="1"/>
        <v>15</v>
      </c>
      <c r="K105" s="15" t="s">
        <v>325</v>
      </c>
      <c r="L105" t="b">
        <f>L102=L104</f>
        <v>1</v>
      </c>
    </row>
    <row r="106" spans="1:12" ht="16.5" thickTop="1" thickBot="1" x14ac:dyDescent="0.3">
      <c r="A106" s="19" t="s">
        <v>832</v>
      </c>
      <c r="B106" s="21" t="s">
        <v>104</v>
      </c>
      <c r="C106" s="19" t="s">
        <v>105</v>
      </c>
      <c r="D106">
        <v>20</v>
      </c>
      <c r="E106" s="14">
        <v>25180557.4337768</v>
      </c>
      <c r="F106" s="22">
        <v>25800000</v>
      </c>
      <c r="G106" t="s">
        <v>46</v>
      </c>
      <c r="H106" s="23">
        <f t="shared" si="0"/>
        <v>25180557.4337768</v>
      </c>
      <c r="I106">
        <f t="shared" si="1"/>
        <v>20</v>
      </c>
    </row>
    <row r="107" spans="1:12" ht="16.5" thickTop="1" thickBot="1" x14ac:dyDescent="0.3">
      <c r="A107" s="19" t="s">
        <v>832</v>
      </c>
      <c r="B107" s="21" t="s">
        <v>106</v>
      </c>
      <c r="C107" s="19" t="s">
        <v>107</v>
      </c>
      <c r="D107">
        <v>15</v>
      </c>
      <c r="E107" s="14">
        <v>1111963.9983999999</v>
      </c>
      <c r="F107" s="22">
        <v>1100000</v>
      </c>
      <c r="G107" t="s">
        <v>46</v>
      </c>
      <c r="H107" s="23">
        <f t="shared" si="0"/>
        <v>1111963.9983999999</v>
      </c>
      <c r="I107">
        <f t="shared" si="1"/>
        <v>15</v>
      </c>
      <c r="K107" s="133" t="s">
        <v>72</v>
      </c>
      <c r="L107" s="176" t="s">
        <v>326</v>
      </c>
    </row>
    <row r="108" spans="1:12" ht="16.5" thickTop="1" thickBot="1" x14ac:dyDescent="0.3">
      <c r="A108" s="19" t="s">
        <v>832</v>
      </c>
      <c r="B108" s="21" t="s">
        <v>108</v>
      </c>
      <c r="C108" s="19" t="s">
        <v>109</v>
      </c>
      <c r="D108">
        <v>15</v>
      </c>
      <c r="E108" s="14">
        <v>1673595</v>
      </c>
      <c r="F108" s="22">
        <v>1900000</v>
      </c>
      <c r="G108" t="s">
        <v>46</v>
      </c>
      <c r="H108" s="23">
        <f t="shared" si="0"/>
        <v>1673595</v>
      </c>
      <c r="I108">
        <f t="shared" si="1"/>
        <v>15</v>
      </c>
      <c r="K108" s="25">
        <v>3</v>
      </c>
      <c r="L108" s="27">
        <f t="shared" ref="L108:L120" si="2">SUMIF($I$94:$I$239,K108,$H$94:$H$239)</f>
        <v>6000000</v>
      </c>
    </row>
    <row r="109" spans="1:12" ht="16.5" thickTop="1" thickBot="1" x14ac:dyDescent="0.3">
      <c r="A109" s="19" t="s">
        <v>832</v>
      </c>
      <c r="B109" s="21" t="s">
        <v>110</v>
      </c>
      <c r="C109" s="19" t="s">
        <v>111</v>
      </c>
      <c r="D109">
        <v>20</v>
      </c>
      <c r="E109" s="14">
        <v>1202901.58126045</v>
      </c>
      <c r="F109" s="22">
        <v>1200000</v>
      </c>
      <c r="G109" t="s">
        <v>46</v>
      </c>
      <c r="H109" s="23">
        <f t="shared" si="0"/>
        <v>1202901.58126045</v>
      </c>
      <c r="I109">
        <f t="shared" si="1"/>
        <v>20</v>
      </c>
      <c r="K109" s="25">
        <v>5</v>
      </c>
      <c r="L109" s="27">
        <f t="shared" si="2"/>
        <v>91728742.827500001</v>
      </c>
    </row>
    <row r="110" spans="1:12" ht="16.5" thickTop="1" thickBot="1" x14ac:dyDescent="0.3">
      <c r="A110" s="19" t="s">
        <v>832</v>
      </c>
      <c r="B110" s="21" t="s">
        <v>112</v>
      </c>
      <c r="C110" s="19" t="s">
        <v>113</v>
      </c>
      <c r="D110">
        <v>15</v>
      </c>
      <c r="E110" s="14">
        <v>6164179.3531372203</v>
      </c>
      <c r="F110" s="22">
        <v>6800000</v>
      </c>
      <c r="G110" t="s">
        <v>46</v>
      </c>
      <c r="H110" s="23">
        <f t="shared" si="0"/>
        <v>6164179.3531372203</v>
      </c>
      <c r="I110">
        <f t="shared" si="1"/>
        <v>15</v>
      </c>
      <c r="K110" s="25">
        <v>6</v>
      </c>
      <c r="L110" s="27">
        <f t="shared" si="2"/>
        <v>4827491.8270106893</v>
      </c>
    </row>
    <row r="111" spans="1:12" ht="16.5" thickTop="1" thickBot="1" x14ac:dyDescent="0.3">
      <c r="A111" s="19" t="s">
        <v>832</v>
      </c>
      <c r="B111" s="21" t="s">
        <v>114</v>
      </c>
      <c r="C111" s="19" t="s">
        <v>115</v>
      </c>
      <c r="D111">
        <v>15</v>
      </c>
      <c r="E111" s="14">
        <v>4887461.2581959199</v>
      </c>
      <c r="F111" s="22">
        <v>5100000</v>
      </c>
      <c r="G111" t="s">
        <v>46</v>
      </c>
      <c r="H111" s="23">
        <f t="shared" si="0"/>
        <v>4887461.2581959199</v>
      </c>
      <c r="I111">
        <f t="shared" si="1"/>
        <v>15</v>
      </c>
      <c r="K111" s="25">
        <v>7</v>
      </c>
      <c r="L111" s="27">
        <f t="shared" si="2"/>
        <v>74196333.803818792</v>
      </c>
    </row>
    <row r="112" spans="1:12" ht="16.5" thickTop="1" thickBot="1" x14ac:dyDescent="0.3">
      <c r="A112" s="19" t="s">
        <v>832</v>
      </c>
      <c r="B112" s="21" t="s">
        <v>116</v>
      </c>
      <c r="C112" s="19" t="s">
        <v>117</v>
      </c>
      <c r="D112">
        <v>15</v>
      </c>
      <c r="E112" s="14">
        <v>1000000</v>
      </c>
      <c r="F112" s="22">
        <v>1700000</v>
      </c>
      <c r="G112" t="s">
        <v>46</v>
      </c>
      <c r="H112" s="23">
        <f t="shared" si="0"/>
        <v>1000000</v>
      </c>
      <c r="I112">
        <f t="shared" si="1"/>
        <v>15</v>
      </c>
      <c r="K112" s="25">
        <v>10</v>
      </c>
      <c r="L112" s="27">
        <f t="shared" si="2"/>
        <v>102112036.40586756</v>
      </c>
    </row>
    <row r="113" spans="1:13" ht="16.5" thickTop="1" thickBot="1" x14ac:dyDescent="0.3">
      <c r="A113" s="19" t="s">
        <v>832</v>
      </c>
      <c r="B113" s="21" t="s">
        <v>118</v>
      </c>
      <c r="C113" s="19" t="s">
        <v>119</v>
      </c>
      <c r="D113">
        <v>15</v>
      </c>
      <c r="E113" s="14">
        <v>2338938.6079585301</v>
      </c>
      <c r="F113" s="22">
        <v>2400000</v>
      </c>
      <c r="G113" t="s">
        <v>46</v>
      </c>
      <c r="H113" s="23">
        <f t="shared" si="0"/>
        <v>2338938.6079585301</v>
      </c>
      <c r="I113">
        <f t="shared" si="1"/>
        <v>15</v>
      </c>
      <c r="K113" s="25">
        <v>12</v>
      </c>
      <c r="L113" s="27">
        <f t="shared" si="2"/>
        <v>11355849.2416688</v>
      </c>
    </row>
    <row r="114" spans="1:13" ht="27.75" thickTop="1" thickBot="1" x14ac:dyDescent="0.3">
      <c r="A114" s="19" t="s">
        <v>832</v>
      </c>
      <c r="B114" s="21" t="s">
        <v>120</v>
      </c>
      <c r="C114" s="19" t="s">
        <v>121</v>
      </c>
      <c r="D114">
        <v>20</v>
      </c>
      <c r="E114" s="14">
        <v>2830411.5556034101</v>
      </c>
      <c r="F114" s="22">
        <v>2900000</v>
      </c>
      <c r="G114" t="s">
        <v>46</v>
      </c>
      <c r="H114" s="23">
        <f t="shared" si="0"/>
        <v>2830411.5556034101</v>
      </c>
      <c r="I114">
        <f t="shared" si="1"/>
        <v>20</v>
      </c>
      <c r="K114" s="25">
        <v>13</v>
      </c>
      <c r="L114" s="27">
        <f t="shared" si="2"/>
        <v>0</v>
      </c>
    </row>
    <row r="115" spans="1:13" ht="27.75" thickTop="1" thickBot="1" x14ac:dyDescent="0.3">
      <c r="A115" s="19" t="s">
        <v>832</v>
      </c>
      <c r="B115" s="21" t="s">
        <v>122</v>
      </c>
      <c r="C115" s="19" t="s">
        <v>123</v>
      </c>
      <c r="D115">
        <v>7</v>
      </c>
      <c r="E115" s="14">
        <v>11040000</v>
      </c>
      <c r="F115" s="22">
        <v>11000000</v>
      </c>
      <c r="G115" t="s">
        <v>46</v>
      </c>
      <c r="H115" s="23">
        <f t="shared" si="0"/>
        <v>11040000</v>
      </c>
      <c r="I115">
        <f t="shared" si="1"/>
        <v>7</v>
      </c>
      <c r="K115" s="25">
        <v>15</v>
      </c>
      <c r="L115" s="27">
        <f t="shared" si="2"/>
        <v>420226250.42290747</v>
      </c>
    </row>
    <row r="116" spans="1:13" ht="27.75" thickTop="1" thickBot="1" x14ac:dyDescent="0.3">
      <c r="A116" s="19" t="s">
        <v>832</v>
      </c>
      <c r="B116" s="21" t="s">
        <v>124</v>
      </c>
      <c r="C116" s="19" t="s">
        <v>125</v>
      </c>
      <c r="D116">
        <v>5</v>
      </c>
      <c r="E116" s="14">
        <v>2408000</v>
      </c>
      <c r="F116" s="22">
        <v>2400000</v>
      </c>
      <c r="G116" t="s">
        <v>46</v>
      </c>
      <c r="H116" s="23">
        <f t="shared" si="0"/>
        <v>2408000</v>
      </c>
      <c r="I116">
        <f t="shared" si="1"/>
        <v>5</v>
      </c>
      <c r="K116" s="25">
        <v>20</v>
      </c>
      <c r="L116" s="27">
        <f t="shared" si="2"/>
        <v>276749029.40980726</v>
      </c>
    </row>
    <row r="117" spans="1:13" ht="16.5" thickTop="1" thickBot="1" x14ac:dyDescent="0.3">
      <c r="A117" s="19" t="s">
        <v>832</v>
      </c>
      <c r="B117" s="21" t="s">
        <v>126</v>
      </c>
      <c r="C117" s="19" t="s">
        <v>127</v>
      </c>
      <c r="D117">
        <v>10</v>
      </c>
      <c r="E117" s="14">
        <v>1645241.511375</v>
      </c>
      <c r="F117" s="22">
        <v>1600000</v>
      </c>
      <c r="G117" t="s">
        <v>46</v>
      </c>
      <c r="H117" s="23">
        <f t="shared" si="0"/>
        <v>1645241.511375</v>
      </c>
      <c r="I117">
        <f t="shared" si="1"/>
        <v>10</v>
      </c>
      <c r="K117" s="25">
        <v>25</v>
      </c>
      <c r="L117" s="27">
        <f t="shared" si="2"/>
        <v>115899510.4465301</v>
      </c>
    </row>
    <row r="118" spans="1:13" ht="27.75" thickTop="1" thickBot="1" x14ac:dyDescent="0.3">
      <c r="A118" s="19" t="s">
        <v>832</v>
      </c>
      <c r="B118" s="21" t="s">
        <v>128</v>
      </c>
      <c r="C118" s="19" t="s">
        <v>129</v>
      </c>
      <c r="D118">
        <v>10</v>
      </c>
      <c r="E118" s="14">
        <v>5427595.8724033898</v>
      </c>
      <c r="F118" s="22">
        <v>5300000</v>
      </c>
      <c r="G118" t="s">
        <v>46</v>
      </c>
      <c r="H118" s="23">
        <f t="shared" si="0"/>
        <v>5427595.8724033898</v>
      </c>
      <c r="I118">
        <f t="shared" si="1"/>
        <v>10</v>
      </c>
      <c r="K118" s="25">
        <v>30</v>
      </c>
      <c r="L118" s="27">
        <f t="shared" si="2"/>
        <v>100903429.3324644</v>
      </c>
    </row>
    <row r="119" spans="1:13" ht="27.75" thickTop="1" thickBot="1" x14ac:dyDescent="0.3">
      <c r="A119" s="19" t="s">
        <v>832</v>
      </c>
      <c r="B119" s="21" t="s">
        <v>130</v>
      </c>
      <c r="C119" s="19" t="s">
        <v>131</v>
      </c>
      <c r="D119">
        <v>20</v>
      </c>
      <c r="E119" s="14">
        <v>2017587.5094468701</v>
      </c>
      <c r="F119" s="22">
        <v>2000000</v>
      </c>
      <c r="G119" t="s">
        <v>46</v>
      </c>
      <c r="H119" s="23">
        <f t="shared" si="0"/>
        <v>2017587.5094468701</v>
      </c>
      <c r="I119">
        <f t="shared" si="1"/>
        <v>20</v>
      </c>
      <c r="K119" s="25">
        <v>40</v>
      </c>
      <c r="L119" s="27">
        <f t="shared" si="2"/>
        <v>677662057.61100769</v>
      </c>
    </row>
    <row r="120" spans="1:13" ht="27.75" thickTop="1" thickBot="1" x14ac:dyDescent="0.3">
      <c r="A120" s="19" t="s">
        <v>832</v>
      </c>
      <c r="B120" s="21" t="s">
        <v>132</v>
      </c>
      <c r="C120" s="19" t="s">
        <v>133</v>
      </c>
      <c r="D120">
        <v>10</v>
      </c>
      <c r="E120" s="14">
        <v>5478385.6681749998</v>
      </c>
      <c r="F120" s="22">
        <v>5500000</v>
      </c>
      <c r="G120" t="s">
        <v>46</v>
      </c>
      <c r="H120" s="23">
        <f t="shared" si="0"/>
        <v>5478385.6681749998</v>
      </c>
      <c r="I120">
        <f t="shared" si="1"/>
        <v>10</v>
      </c>
      <c r="K120" s="26">
        <v>50</v>
      </c>
      <c r="L120" s="175">
        <f t="shared" si="2"/>
        <v>168968408.616761</v>
      </c>
    </row>
    <row r="121" spans="1:13" ht="16.5" thickTop="1" thickBot="1" x14ac:dyDescent="0.3">
      <c r="A121" s="19" t="s">
        <v>832</v>
      </c>
      <c r="B121" s="21" t="s">
        <v>134</v>
      </c>
      <c r="C121" s="19" t="s">
        <v>135</v>
      </c>
      <c r="D121">
        <v>15</v>
      </c>
      <c r="E121" s="14">
        <v>1500820.61</v>
      </c>
      <c r="F121" s="22">
        <v>1500000</v>
      </c>
      <c r="G121" t="s">
        <v>46</v>
      </c>
      <c r="H121" s="23">
        <f t="shared" si="0"/>
        <v>1500820.61</v>
      </c>
      <c r="I121">
        <f t="shared" si="1"/>
        <v>15</v>
      </c>
    </row>
    <row r="122" spans="1:13" ht="16.5" thickTop="1" thickBot="1" x14ac:dyDescent="0.3">
      <c r="A122" s="19" t="s">
        <v>832</v>
      </c>
      <c r="B122" s="21" t="s">
        <v>136</v>
      </c>
      <c r="C122" s="19" t="s">
        <v>867</v>
      </c>
      <c r="D122">
        <v>15</v>
      </c>
      <c r="E122" s="14">
        <v>4970495.5273746001</v>
      </c>
      <c r="F122" s="22">
        <v>5000000</v>
      </c>
      <c r="G122" t="s">
        <v>46</v>
      </c>
      <c r="H122" s="23">
        <f t="shared" si="0"/>
        <v>4970495.5273746001</v>
      </c>
      <c r="I122">
        <f t="shared" si="1"/>
        <v>15</v>
      </c>
    </row>
    <row r="123" spans="1:13" ht="16.5" thickTop="1" thickBot="1" x14ac:dyDescent="0.3">
      <c r="A123" s="19" t="s">
        <v>831</v>
      </c>
      <c r="B123" s="21" t="s">
        <v>137</v>
      </c>
      <c r="C123" s="19" t="s">
        <v>138</v>
      </c>
      <c r="D123" s="19">
        <v>20</v>
      </c>
      <c r="E123" s="14">
        <v>6293659.2241499601</v>
      </c>
      <c r="F123" s="22">
        <v>6300000</v>
      </c>
      <c r="G123" t="s">
        <v>46</v>
      </c>
      <c r="H123" s="23">
        <f t="shared" si="0"/>
        <v>6293659.2241499601</v>
      </c>
      <c r="I123">
        <f t="shared" si="1"/>
        <v>20</v>
      </c>
    </row>
    <row r="124" spans="1:13" ht="32.25" customHeight="1" thickTop="1" thickBot="1" x14ac:dyDescent="0.3">
      <c r="A124" s="19" t="s">
        <v>831</v>
      </c>
      <c r="B124" s="21" t="s">
        <v>139</v>
      </c>
      <c r="C124" s="19" t="s">
        <v>140</v>
      </c>
      <c r="D124" s="19">
        <v>5</v>
      </c>
      <c r="E124" s="14">
        <v>996187.5</v>
      </c>
      <c r="F124" s="22">
        <v>1000000</v>
      </c>
      <c r="G124" t="s">
        <v>415</v>
      </c>
      <c r="H124" s="23">
        <f t="shared" si="0"/>
        <v>996187.5</v>
      </c>
      <c r="I124" t="str">
        <f t="shared" si="1"/>
        <v/>
      </c>
    </row>
    <row r="125" spans="1:13" ht="51.75" customHeight="1" thickTop="1" thickBot="1" x14ac:dyDescent="0.3">
      <c r="A125" s="19" t="s">
        <v>831</v>
      </c>
      <c r="B125" s="21" t="s">
        <v>141</v>
      </c>
      <c r="C125" s="19" t="s">
        <v>142</v>
      </c>
      <c r="D125" s="19">
        <v>15</v>
      </c>
      <c r="E125" s="14">
        <v>17182279.520445701</v>
      </c>
      <c r="F125" s="22">
        <v>18100000</v>
      </c>
      <c r="G125" t="s">
        <v>46</v>
      </c>
      <c r="H125" s="23">
        <f t="shared" si="0"/>
        <v>17182279.520445701</v>
      </c>
      <c r="I125">
        <f t="shared" si="1"/>
        <v>15</v>
      </c>
      <c r="K125" s="167"/>
      <c r="L125" s="167"/>
      <c r="M125" s="167"/>
    </row>
    <row r="126" spans="1:13" ht="27.75" thickTop="1" thickBot="1" x14ac:dyDescent="0.3">
      <c r="A126" s="19" t="s">
        <v>831</v>
      </c>
      <c r="B126" s="21" t="s">
        <v>143</v>
      </c>
      <c r="C126" s="19" t="s">
        <v>144</v>
      </c>
      <c r="D126" s="19">
        <v>20</v>
      </c>
      <c r="E126" s="14">
        <v>6239856.4199999999</v>
      </c>
      <c r="F126" s="22">
        <v>6200000</v>
      </c>
      <c r="G126" t="s">
        <v>46</v>
      </c>
      <c r="H126" s="23">
        <f t="shared" ref="H126:H157" si="3">IF($C$16="y",E126,F126)</f>
        <v>6239856.4199999999</v>
      </c>
      <c r="I126">
        <f t="shared" ref="I126:I157" si="4">IF(G126="y",D126,"")</f>
        <v>20</v>
      </c>
      <c r="K126" s="164"/>
      <c r="L126" s="164"/>
      <c r="M126" s="164"/>
    </row>
    <row r="127" spans="1:13" ht="16.5" thickTop="1" thickBot="1" x14ac:dyDescent="0.3">
      <c r="A127" s="19" t="s">
        <v>831</v>
      </c>
      <c r="B127" s="21" t="s">
        <v>145</v>
      </c>
      <c r="C127" s="19" t="s">
        <v>146</v>
      </c>
      <c r="D127" s="19">
        <v>25</v>
      </c>
      <c r="E127" s="14">
        <v>4899018.9920650003</v>
      </c>
      <c r="F127" s="22">
        <v>5000000</v>
      </c>
      <c r="G127" t="s">
        <v>46</v>
      </c>
      <c r="H127" s="23">
        <f t="shared" si="3"/>
        <v>4899018.9920650003</v>
      </c>
      <c r="I127">
        <f t="shared" si="4"/>
        <v>25</v>
      </c>
      <c r="K127" s="164"/>
      <c r="L127" s="165"/>
      <c r="M127" s="164"/>
    </row>
    <row r="128" spans="1:13" ht="27.75" thickTop="1" thickBot="1" x14ac:dyDescent="0.3">
      <c r="A128" s="19" t="s">
        <v>831</v>
      </c>
      <c r="B128" s="21" t="s">
        <v>147</v>
      </c>
      <c r="C128" s="19" t="s">
        <v>148</v>
      </c>
      <c r="D128" s="19">
        <v>10</v>
      </c>
      <c r="E128" s="14">
        <v>10108814.562000001</v>
      </c>
      <c r="F128" s="22">
        <v>10100000</v>
      </c>
      <c r="G128" t="s">
        <v>46</v>
      </c>
      <c r="H128" s="23">
        <f t="shared" si="3"/>
        <v>10108814.562000001</v>
      </c>
      <c r="I128">
        <f t="shared" si="4"/>
        <v>10</v>
      </c>
    </row>
    <row r="129" spans="1:9" ht="16.5" thickTop="1" thickBot="1" x14ac:dyDescent="0.3">
      <c r="A129" s="19" t="s">
        <v>831</v>
      </c>
      <c r="B129" s="21" t="s">
        <v>149</v>
      </c>
      <c r="C129" s="19" t="s">
        <v>150</v>
      </c>
      <c r="D129" s="19">
        <v>20</v>
      </c>
      <c r="E129" s="14">
        <v>17783655.413906202</v>
      </c>
      <c r="F129" s="22">
        <v>17800000</v>
      </c>
      <c r="G129" t="s">
        <v>46</v>
      </c>
      <c r="H129" s="23">
        <f t="shared" si="3"/>
        <v>17783655.413906202</v>
      </c>
      <c r="I129">
        <f t="shared" si="4"/>
        <v>20</v>
      </c>
    </row>
    <row r="130" spans="1:9" ht="27.75" thickTop="1" thickBot="1" x14ac:dyDescent="0.3">
      <c r="A130" s="19" t="s">
        <v>831</v>
      </c>
      <c r="B130" s="21" t="s">
        <v>151</v>
      </c>
      <c r="C130" s="19" t="s">
        <v>152</v>
      </c>
      <c r="D130" s="19">
        <v>15</v>
      </c>
      <c r="E130" s="14">
        <v>9446158.3735750001</v>
      </c>
      <c r="F130" s="22">
        <v>9500000</v>
      </c>
      <c r="G130" t="s">
        <v>46</v>
      </c>
      <c r="H130" s="23">
        <f t="shared" si="3"/>
        <v>9446158.3735750001</v>
      </c>
      <c r="I130">
        <f t="shared" si="4"/>
        <v>15</v>
      </c>
    </row>
    <row r="131" spans="1:9" ht="27.75" thickTop="1" thickBot="1" x14ac:dyDescent="0.3">
      <c r="A131" s="19" t="s">
        <v>831</v>
      </c>
      <c r="B131" s="21" t="s">
        <v>153</v>
      </c>
      <c r="C131" s="19" t="s">
        <v>154</v>
      </c>
      <c r="D131" s="19">
        <v>15</v>
      </c>
      <c r="E131" s="14">
        <v>14043474.0043945</v>
      </c>
      <c r="F131" s="22">
        <v>14000000</v>
      </c>
      <c r="G131" t="s">
        <v>46</v>
      </c>
      <c r="H131" s="23">
        <f t="shared" si="3"/>
        <v>14043474.0043945</v>
      </c>
      <c r="I131">
        <f t="shared" si="4"/>
        <v>15</v>
      </c>
    </row>
    <row r="132" spans="1:9" ht="16.5" thickTop="1" thickBot="1" x14ac:dyDescent="0.3">
      <c r="A132" s="19" t="s">
        <v>831</v>
      </c>
      <c r="B132" s="21" t="s">
        <v>155</v>
      </c>
      <c r="C132" s="19" t="s">
        <v>156</v>
      </c>
      <c r="D132" s="19">
        <v>15</v>
      </c>
      <c r="E132" s="14">
        <v>5431427.9021875001</v>
      </c>
      <c r="F132" s="22">
        <v>4800000</v>
      </c>
      <c r="G132" t="s">
        <v>46</v>
      </c>
      <c r="H132" s="23">
        <f t="shared" si="3"/>
        <v>5431427.9021875001</v>
      </c>
      <c r="I132">
        <f t="shared" si="4"/>
        <v>15</v>
      </c>
    </row>
    <row r="133" spans="1:9" ht="16.5" thickTop="1" thickBot="1" x14ac:dyDescent="0.3">
      <c r="A133" s="19" t="s">
        <v>831</v>
      </c>
      <c r="B133" s="21" t="s">
        <v>157</v>
      </c>
      <c r="C133" s="19" t="s">
        <v>158</v>
      </c>
      <c r="D133" s="19">
        <v>25</v>
      </c>
      <c r="E133" s="14">
        <v>8454875</v>
      </c>
      <c r="F133" s="22">
        <v>10000000</v>
      </c>
      <c r="G133" t="s">
        <v>46</v>
      </c>
      <c r="H133" s="23">
        <f t="shared" si="3"/>
        <v>8454875</v>
      </c>
      <c r="I133">
        <f t="shared" si="4"/>
        <v>25</v>
      </c>
    </row>
    <row r="134" spans="1:9" ht="27.75" thickTop="1" thickBot="1" x14ac:dyDescent="0.3">
      <c r="A134" s="19" t="s">
        <v>100</v>
      </c>
      <c r="B134" s="21" t="s">
        <v>159</v>
      </c>
      <c r="C134" s="19" t="s">
        <v>160</v>
      </c>
      <c r="D134" s="19">
        <v>10</v>
      </c>
      <c r="E134" s="14">
        <v>3427462.5</v>
      </c>
      <c r="F134" s="22">
        <v>3100000</v>
      </c>
      <c r="G134" t="s">
        <v>46</v>
      </c>
      <c r="H134" s="23">
        <f t="shared" si="3"/>
        <v>3427462.5</v>
      </c>
      <c r="I134">
        <f t="shared" si="4"/>
        <v>10</v>
      </c>
    </row>
    <row r="135" spans="1:9" ht="16.5" thickTop="1" thickBot="1" x14ac:dyDescent="0.3">
      <c r="A135" s="19" t="s">
        <v>833</v>
      </c>
      <c r="B135" s="21" t="s">
        <v>162</v>
      </c>
      <c r="C135" s="19" t="s">
        <v>163</v>
      </c>
      <c r="D135" s="19">
        <v>20</v>
      </c>
      <c r="E135" s="14">
        <v>13617450</v>
      </c>
      <c r="F135" s="22">
        <v>14000000</v>
      </c>
      <c r="G135" t="s">
        <v>46</v>
      </c>
      <c r="H135" s="23">
        <f t="shared" si="3"/>
        <v>13617450</v>
      </c>
      <c r="I135">
        <f t="shared" si="4"/>
        <v>20</v>
      </c>
    </row>
    <row r="136" spans="1:9" ht="16.5" thickTop="1" thickBot="1" x14ac:dyDescent="0.3">
      <c r="A136" s="19" t="s">
        <v>833</v>
      </c>
      <c r="B136" s="21" t="s">
        <v>164</v>
      </c>
      <c r="C136" s="19" t="s">
        <v>165</v>
      </c>
      <c r="D136" s="19">
        <v>20</v>
      </c>
      <c r="E136" s="14">
        <v>926850.3125</v>
      </c>
      <c r="F136" s="22">
        <v>2100000</v>
      </c>
      <c r="G136" t="s">
        <v>46</v>
      </c>
      <c r="H136" s="23">
        <f t="shared" si="3"/>
        <v>926850.3125</v>
      </c>
      <c r="I136">
        <f t="shared" si="4"/>
        <v>20</v>
      </c>
    </row>
    <row r="137" spans="1:9" ht="16.5" thickTop="1" thickBot="1" x14ac:dyDescent="0.3">
      <c r="A137" s="19" t="s">
        <v>833</v>
      </c>
      <c r="B137" s="21" t="s">
        <v>166</v>
      </c>
      <c r="C137" s="19" t="s">
        <v>167</v>
      </c>
      <c r="D137" s="19">
        <v>5</v>
      </c>
      <c r="E137" s="14">
        <v>2169609.75</v>
      </c>
      <c r="F137" s="22">
        <v>2200000</v>
      </c>
      <c r="G137" t="s">
        <v>46</v>
      </c>
      <c r="H137" s="23">
        <f t="shared" si="3"/>
        <v>2169609.75</v>
      </c>
      <c r="I137">
        <f t="shared" si="4"/>
        <v>5</v>
      </c>
    </row>
    <row r="138" spans="1:9" ht="27.75" thickTop="1" thickBot="1" x14ac:dyDescent="0.3">
      <c r="A138" s="19" t="s">
        <v>833</v>
      </c>
      <c r="B138" s="21" t="s">
        <v>168</v>
      </c>
      <c r="C138" s="19" t="s">
        <v>169</v>
      </c>
      <c r="D138" s="19">
        <v>20</v>
      </c>
      <c r="E138" s="14">
        <v>9416137.5</v>
      </c>
      <c r="F138" s="22">
        <v>10200000</v>
      </c>
      <c r="G138" t="s">
        <v>46</v>
      </c>
      <c r="H138" s="23">
        <f t="shared" si="3"/>
        <v>9416137.5</v>
      </c>
      <c r="I138">
        <f t="shared" si="4"/>
        <v>20</v>
      </c>
    </row>
    <row r="139" spans="1:9" ht="27.75" thickTop="1" thickBot="1" x14ac:dyDescent="0.3">
      <c r="A139" s="19" t="s">
        <v>833</v>
      </c>
      <c r="B139" s="21" t="s">
        <v>170</v>
      </c>
      <c r="C139" s="19" t="s">
        <v>171</v>
      </c>
      <c r="D139" s="19">
        <v>25</v>
      </c>
      <c r="E139" s="14">
        <v>17415728.373916902</v>
      </c>
      <c r="F139" s="22">
        <v>18800000</v>
      </c>
      <c r="G139" t="s">
        <v>46</v>
      </c>
      <c r="H139" s="23">
        <f t="shared" si="3"/>
        <v>17415728.373916902</v>
      </c>
      <c r="I139">
        <f t="shared" si="4"/>
        <v>25</v>
      </c>
    </row>
    <row r="140" spans="1:9" ht="27.75" thickTop="1" thickBot="1" x14ac:dyDescent="0.3">
      <c r="A140" s="19" t="s">
        <v>833</v>
      </c>
      <c r="B140" s="21" t="s">
        <v>172</v>
      </c>
      <c r="C140" s="19" t="s">
        <v>173</v>
      </c>
      <c r="D140" s="19">
        <v>25</v>
      </c>
      <c r="E140" s="14">
        <v>14936091.9729471</v>
      </c>
      <c r="F140" s="22">
        <v>15100000</v>
      </c>
      <c r="G140" t="s">
        <v>46</v>
      </c>
      <c r="H140" s="23">
        <f t="shared" si="3"/>
        <v>14936091.9729471</v>
      </c>
      <c r="I140">
        <f t="shared" si="4"/>
        <v>25</v>
      </c>
    </row>
    <row r="141" spans="1:9" ht="16.5" thickTop="1" thickBot="1" x14ac:dyDescent="0.3">
      <c r="A141" s="19" t="s">
        <v>833</v>
      </c>
      <c r="B141" s="21" t="s">
        <v>174</v>
      </c>
      <c r="C141" s="19" t="s">
        <v>175</v>
      </c>
      <c r="D141" s="19">
        <v>20</v>
      </c>
      <c r="E141" s="14">
        <v>5769225</v>
      </c>
      <c r="F141" s="22">
        <v>6000000</v>
      </c>
      <c r="G141" t="s">
        <v>46</v>
      </c>
      <c r="H141" s="23">
        <f t="shared" si="3"/>
        <v>5769225</v>
      </c>
      <c r="I141">
        <f t="shared" si="4"/>
        <v>20</v>
      </c>
    </row>
    <row r="142" spans="1:9" ht="16.5" thickTop="1" thickBot="1" x14ac:dyDescent="0.3">
      <c r="A142" s="19" t="s">
        <v>833</v>
      </c>
      <c r="B142" s="21" t="s">
        <v>176</v>
      </c>
      <c r="C142" s="19" t="s">
        <v>177</v>
      </c>
      <c r="D142" s="19">
        <v>10</v>
      </c>
      <c r="E142" s="14">
        <v>2103712.2571518901</v>
      </c>
      <c r="F142" s="22">
        <v>2100000</v>
      </c>
      <c r="G142" t="s">
        <v>46</v>
      </c>
      <c r="H142" s="23">
        <f t="shared" si="3"/>
        <v>2103712.2571518901</v>
      </c>
      <c r="I142">
        <f t="shared" si="4"/>
        <v>10</v>
      </c>
    </row>
    <row r="143" spans="1:9" ht="27.75" thickTop="1" thickBot="1" x14ac:dyDescent="0.3">
      <c r="A143" s="19" t="s">
        <v>833</v>
      </c>
      <c r="B143" s="21" t="s">
        <v>178</v>
      </c>
      <c r="C143" s="19" t="s">
        <v>179</v>
      </c>
      <c r="D143" s="19">
        <v>12</v>
      </c>
      <c r="E143" s="14">
        <v>11355849.2416688</v>
      </c>
      <c r="F143" s="22">
        <v>11400000</v>
      </c>
      <c r="G143" t="s">
        <v>46</v>
      </c>
      <c r="H143" s="23">
        <f t="shared" si="3"/>
        <v>11355849.2416688</v>
      </c>
      <c r="I143">
        <f t="shared" si="4"/>
        <v>12</v>
      </c>
    </row>
    <row r="144" spans="1:9" ht="16.5" thickTop="1" thickBot="1" x14ac:dyDescent="0.3">
      <c r="A144" s="19" t="s">
        <v>833</v>
      </c>
      <c r="B144" s="21" t="s">
        <v>180</v>
      </c>
      <c r="C144" s="19" t="s">
        <v>181</v>
      </c>
      <c r="D144" s="19">
        <v>7</v>
      </c>
      <c r="E144" s="14">
        <v>1685400</v>
      </c>
      <c r="F144" s="22">
        <v>1700000</v>
      </c>
      <c r="G144" t="s">
        <v>46</v>
      </c>
      <c r="H144" s="23">
        <f t="shared" si="3"/>
        <v>1685400</v>
      </c>
      <c r="I144">
        <f t="shared" si="4"/>
        <v>7</v>
      </c>
    </row>
    <row r="145" spans="1:9" ht="27.75" thickTop="1" thickBot="1" x14ac:dyDescent="0.3">
      <c r="A145" s="19" t="s">
        <v>833</v>
      </c>
      <c r="B145" s="21" t="s">
        <v>182</v>
      </c>
      <c r="C145" s="19" t="s">
        <v>183</v>
      </c>
      <c r="D145" s="19">
        <v>25</v>
      </c>
      <c r="E145" s="14">
        <v>3790633.14</v>
      </c>
      <c r="F145" s="22">
        <v>4500000</v>
      </c>
      <c r="G145" t="s">
        <v>46</v>
      </c>
      <c r="H145" s="23">
        <f t="shared" si="3"/>
        <v>3790633.14</v>
      </c>
      <c r="I145">
        <f t="shared" si="4"/>
        <v>25</v>
      </c>
    </row>
    <row r="146" spans="1:9" ht="27.75" thickTop="1" thickBot="1" x14ac:dyDescent="0.3">
      <c r="A146" s="19" t="s">
        <v>833</v>
      </c>
      <c r="B146" s="21" t="s">
        <v>184</v>
      </c>
      <c r="C146" s="19" t="s">
        <v>185</v>
      </c>
      <c r="D146" s="19">
        <v>20</v>
      </c>
      <c r="E146" s="14">
        <v>1362965.62502645</v>
      </c>
      <c r="F146" s="22">
        <v>3200000</v>
      </c>
      <c r="G146" t="s">
        <v>46</v>
      </c>
      <c r="H146" s="23">
        <f t="shared" si="3"/>
        <v>1362965.62502645</v>
      </c>
      <c r="I146">
        <f t="shared" si="4"/>
        <v>20</v>
      </c>
    </row>
    <row r="147" spans="1:9" ht="16.5" thickTop="1" thickBot="1" x14ac:dyDescent="0.3">
      <c r="A147" s="19" t="s">
        <v>833</v>
      </c>
      <c r="B147" s="21" t="s">
        <v>186</v>
      </c>
      <c r="C147" s="19" t="s">
        <v>187</v>
      </c>
      <c r="D147" s="19">
        <v>7</v>
      </c>
      <c r="E147" s="14">
        <v>5978956.5</v>
      </c>
      <c r="F147" s="22">
        <v>8000000</v>
      </c>
      <c r="G147" t="s">
        <v>46</v>
      </c>
      <c r="H147" s="23">
        <f t="shared" si="3"/>
        <v>5978956.5</v>
      </c>
      <c r="I147">
        <f t="shared" si="4"/>
        <v>7</v>
      </c>
    </row>
    <row r="148" spans="1:9" ht="16.5" thickTop="1" thickBot="1" x14ac:dyDescent="0.3">
      <c r="A148" s="19" t="s">
        <v>833</v>
      </c>
      <c r="B148" s="21" t="s">
        <v>188</v>
      </c>
      <c r="C148" s="19" t="s">
        <v>189</v>
      </c>
      <c r="D148" s="19">
        <v>20</v>
      </c>
      <c r="E148" s="14">
        <v>2275209.8373606801</v>
      </c>
      <c r="F148" s="22">
        <v>3000000</v>
      </c>
      <c r="G148" t="s">
        <v>46</v>
      </c>
      <c r="H148" s="23">
        <f t="shared" si="3"/>
        <v>2275209.8373606801</v>
      </c>
      <c r="I148">
        <f t="shared" si="4"/>
        <v>20</v>
      </c>
    </row>
    <row r="149" spans="1:9" ht="27.75" thickTop="1" thickBot="1" x14ac:dyDescent="0.3">
      <c r="A149" s="19" t="s">
        <v>833</v>
      </c>
      <c r="B149" s="21" t="s">
        <v>190</v>
      </c>
      <c r="C149" s="19" t="s">
        <v>191</v>
      </c>
      <c r="D149" s="19">
        <v>25</v>
      </c>
      <c r="E149" s="14">
        <v>11857181.902279001</v>
      </c>
      <c r="F149" s="22">
        <v>15000000</v>
      </c>
      <c r="G149" t="s">
        <v>46</v>
      </c>
      <c r="H149" s="23">
        <f t="shared" si="3"/>
        <v>11857181.902279001</v>
      </c>
      <c r="I149">
        <f t="shared" si="4"/>
        <v>25</v>
      </c>
    </row>
    <row r="150" spans="1:9" ht="27.75" thickTop="1" thickBot="1" x14ac:dyDescent="0.3">
      <c r="A150" s="19" t="s">
        <v>833</v>
      </c>
      <c r="B150" s="21" t="s">
        <v>192</v>
      </c>
      <c r="C150" s="19" t="s">
        <v>193</v>
      </c>
      <c r="D150" s="19">
        <v>5</v>
      </c>
      <c r="E150" s="14">
        <v>8000000</v>
      </c>
      <c r="F150" s="22">
        <v>8000000</v>
      </c>
      <c r="G150" t="s">
        <v>46</v>
      </c>
      <c r="H150" s="23">
        <f t="shared" si="3"/>
        <v>8000000</v>
      </c>
      <c r="I150">
        <f t="shared" si="4"/>
        <v>5</v>
      </c>
    </row>
    <row r="151" spans="1:9" ht="16.5" thickTop="1" thickBot="1" x14ac:dyDescent="0.3">
      <c r="A151" s="19" t="s">
        <v>833</v>
      </c>
      <c r="B151" s="21" t="s">
        <v>194</v>
      </c>
      <c r="C151" s="19" t="s">
        <v>195</v>
      </c>
      <c r="D151" s="19">
        <v>5</v>
      </c>
      <c r="E151" s="14">
        <v>1500000</v>
      </c>
      <c r="F151" s="22">
        <v>1500000</v>
      </c>
      <c r="G151" t="s">
        <v>46</v>
      </c>
      <c r="H151" s="23">
        <f t="shared" si="3"/>
        <v>1500000</v>
      </c>
      <c r="I151">
        <f t="shared" si="4"/>
        <v>5</v>
      </c>
    </row>
    <row r="152" spans="1:9" ht="16.5" thickTop="1" thickBot="1" x14ac:dyDescent="0.3">
      <c r="A152" s="19" t="s">
        <v>196</v>
      </c>
      <c r="B152" s="21" t="s">
        <v>197</v>
      </c>
      <c r="C152" s="19" t="s">
        <v>198</v>
      </c>
      <c r="D152" s="19">
        <v>5</v>
      </c>
      <c r="E152" s="14">
        <v>5600000</v>
      </c>
      <c r="F152" s="22">
        <v>5900000</v>
      </c>
      <c r="G152" t="s">
        <v>46</v>
      </c>
      <c r="H152" s="23">
        <f t="shared" si="3"/>
        <v>5600000</v>
      </c>
      <c r="I152">
        <f t="shared" si="4"/>
        <v>5</v>
      </c>
    </row>
    <row r="153" spans="1:9" ht="16.5" thickTop="1" thickBot="1" x14ac:dyDescent="0.3">
      <c r="A153" s="19" t="s">
        <v>196</v>
      </c>
      <c r="B153" s="21" t="s">
        <v>199</v>
      </c>
      <c r="C153" s="19" t="s">
        <v>200</v>
      </c>
      <c r="D153" s="19">
        <v>5</v>
      </c>
      <c r="E153" s="14">
        <v>1750000</v>
      </c>
      <c r="F153" s="22">
        <v>1800000</v>
      </c>
      <c r="G153" t="s">
        <v>46</v>
      </c>
      <c r="H153" s="23">
        <f t="shared" si="3"/>
        <v>1750000</v>
      </c>
      <c r="I153">
        <f t="shared" si="4"/>
        <v>5</v>
      </c>
    </row>
    <row r="154" spans="1:9" ht="16.5" thickTop="1" thickBot="1" x14ac:dyDescent="0.3">
      <c r="A154" s="19" t="s">
        <v>196</v>
      </c>
      <c r="B154" s="21" t="s">
        <v>201</v>
      </c>
      <c r="C154" s="19" t="s">
        <v>202</v>
      </c>
      <c r="D154" s="19">
        <v>5</v>
      </c>
      <c r="E154" s="14">
        <v>5050000</v>
      </c>
      <c r="F154" s="22">
        <v>5100000</v>
      </c>
      <c r="G154" t="s">
        <v>46</v>
      </c>
      <c r="H154" s="23">
        <f t="shared" si="3"/>
        <v>5050000</v>
      </c>
      <c r="I154">
        <f t="shared" si="4"/>
        <v>5</v>
      </c>
    </row>
    <row r="155" spans="1:9" ht="16.5" thickTop="1" thickBot="1" x14ac:dyDescent="0.3">
      <c r="A155" s="19" t="s">
        <v>196</v>
      </c>
      <c r="B155" s="21" t="s">
        <v>203</v>
      </c>
      <c r="C155" s="19" t="s">
        <v>204</v>
      </c>
      <c r="D155" s="19">
        <v>5</v>
      </c>
      <c r="E155" s="14">
        <v>1300000</v>
      </c>
      <c r="F155" s="22">
        <v>1300000</v>
      </c>
      <c r="G155" t="s">
        <v>46</v>
      </c>
      <c r="H155" s="23">
        <f t="shared" si="3"/>
        <v>1300000</v>
      </c>
      <c r="I155">
        <f t="shared" si="4"/>
        <v>5</v>
      </c>
    </row>
    <row r="156" spans="1:9" ht="16.5" thickTop="1" thickBot="1" x14ac:dyDescent="0.3">
      <c r="A156" s="19" t="s">
        <v>196</v>
      </c>
      <c r="B156" s="21" t="s">
        <v>205</v>
      </c>
      <c r="C156" s="19" t="s">
        <v>206</v>
      </c>
      <c r="D156" s="19">
        <v>5</v>
      </c>
      <c r="E156" s="14">
        <v>6200000</v>
      </c>
      <c r="F156" s="22">
        <v>6200000</v>
      </c>
      <c r="G156" t="s">
        <v>46</v>
      </c>
      <c r="H156" s="23">
        <f t="shared" si="3"/>
        <v>6200000</v>
      </c>
      <c r="I156">
        <f t="shared" si="4"/>
        <v>5</v>
      </c>
    </row>
    <row r="157" spans="1:9" ht="16.5" thickTop="1" thickBot="1" x14ac:dyDescent="0.3">
      <c r="A157" s="19" t="s">
        <v>196</v>
      </c>
      <c r="B157" s="21" t="s">
        <v>207</v>
      </c>
      <c r="C157" s="19" t="s">
        <v>208</v>
      </c>
      <c r="D157" s="19">
        <v>5</v>
      </c>
      <c r="E157" s="14">
        <v>2300000</v>
      </c>
      <c r="F157" s="22">
        <v>2300000</v>
      </c>
      <c r="G157" t="s">
        <v>46</v>
      </c>
      <c r="H157" s="23">
        <f t="shared" si="3"/>
        <v>2300000</v>
      </c>
      <c r="I157">
        <f t="shared" si="4"/>
        <v>5</v>
      </c>
    </row>
    <row r="158" spans="1:9" ht="16.5" thickTop="1" thickBot="1" x14ac:dyDescent="0.3">
      <c r="A158" s="19" t="s">
        <v>196</v>
      </c>
      <c r="B158" s="21" t="s">
        <v>209</v>
      </c>
      <c r="C158" s="19" t="s">
        <v>210</v>
      </c>
      <c r="D158" s="19">
        <v>5</v>
      </c>
      <c r="E158" s="14">
        <v>8230000</v>
      </c>
      <c r="F158" s="22">
        <v>8200000</v>
      </c>
      <c r="G158" t="s">
        <v>46</v>
      </c>
      <c r="H158" s="23">
        <f t="shared" ref="H158:H189" si="5">IF($C$16="y",E158,F158)</f>
        <v>8230000</v>
      </c>
      <c r="I158">
        <f t="shared" ref="I158:I189" si="6">IF(G158="y",D158,"")</f>
        <v>5</v>
      </c>
    </row>
    <row r="159" spans="1:9" ht="27.75" thickTop="1" thickBot="1" x14ac:dyDescent="0.3">
      <c r="A159" s="19" t="s">
        <v>196</v>
      </c>
      <c r="B159" s="21" t="s">
        <v>211</v>
      </c>
      <c r="C159" s="19" t="s">
        <v>212</v>
      </c>
      <c r="D159" s="19">
        <v>5</v>
      </c>
      <c r="E159" s="14">
        <v>1750000</v>
      </c>
      <c r="F159" s="22">
        <v>1800000</v>
      </c>
      <c r="G159" t="s">
        <v>46</v>
      </c>
      <c r="H159" s="23">
        <f t="shared" si="5"/>
        <v>1750000</v>
      </c>
      <c r="I159">
        <f t="shared" si="6"/>
        <v>5</v>
      </c>
    </row>
    <row r="160" spans="1:9" ht="16.5" thickTop="1" thickBot="1" x14ac:dyDescent="0.3">
      <c r="A160" s="19" t="s">
        <v>196</v>
      </c>
      <c r="B160" s="21" t="s">
        <v>213</v>
      </c>
      <c r="C160" s="19" t="s">
        <v>214</v>
      </c>
      <c r="D160" s="19">
        <v>5</v>
      </c>
      <c r="E160" s="14">
        <v>6795000</v>
      </c>
      <c r="F160" s="22">
        <v>6900000</v>
      </c>
      <c r="G160" t="s">
        <v>46</v>
      </c>
      <c r="H160" s="23">
        <f t="shared" si="5"/>
        <v>6795000</v>
      </c>
      <c r="I160">
        <f t="shared" si="6"/>
        <v>5</v>
      </c>
    </row>
    <row r="161" spans="1:9" ht="27.75" thickTop="1" thickBot="1" x14ac:dyDescent="0.3">
      <c r="A161" s="19" t="s">
        <v>196</v>
      </c>
      <c r="B161" s="21" t="s">
        <v>215</v>
      </c>
      <c r="C161" s="19" t="s">
        <v>216</v>
      </c>
      <c r="D161" s="19">
        <v>5</v>
      </c>
      <c r="E161" s="14">
        <v>11000000</v>
      </c>
      <c r="F161" s="22">
        <v>11000000</v>
      </c>
      <c r="G161" t="s">
        <v>46</v>
      </c>
      <c r="H161" s="23">
        <f t="shared" si="5"/>
        <v>11000000</v>
      </c>
      <c r="I161">
        <f t="shared" si="6"/>
        <v>5</v>
      </c>
    </row>
    <row r="162" spans="1:9" ht="27.75" thickTop="1" thickBot="1" x14ac:dyDescent="0.3">
      <c r="A162" s="19" t="s">
        <v>196</v>
      </c>
      <c r="B162" s="21" t="s">
        <v>217</v>
      </c>
      <c r="C162" s="19" t="s">
        <v>218</v>
      </c>
      <c r="D162" s="19">
        <v>5</v>
      </c>
      <c r="E162" s="14">
        <v>5000000</v>
      </c>
      <c r="F162" s="22">
        <v>5000000</v>
      </c>
      <c r="G162" t="s">
        <v>46</v>
      </c>
      <c r="H162" s="23">
        <f t="shared" si="5"/>
        <v>5000000</v>
      </c>
      <c r="I162">
        <f t="shared" si="6"/>
        <v>5</v>
      </c>
    </row>
    <row r="163" spans="1:9" ht="16.5" thickTop="1" thickBot="1" x14ac:dyDescent="0.3">
      <c r="A163" s="19" t="s">
        <v>196</v>
      </c>
      <c r="B163" s="21" t="s">
        <v>219</v>
      </c>
      <c r="C163" s="19" t="s">
        <v>220</v>
      </c>
      <c r="D163" s="19">
        <v>5</v>
      </c>
      <c r="E163" s="14">
        <v>5570000</v>
      </c>
      <c r="F163" s="22">
        <v>5600000</v>
      </c>
      <c r="G163" t="s">
        <v>46</v>
      </c>
      <c r="H163" s="23">
        <f t="shared" si="5"/>
        <v>5570000</v>
      </c>
      <c r="I163">
        <f t="shared" si="6"/>
        <v>5</v>
      </c>
    </row>
    <row r="164" spans="1:9" ht="27.75" thickTop="1" thickBot="1" x14ac:dyDescent="0.3">
      <c r="A164" s="19" t="s">
        <v>196</v>
      </c>
      <c r="B164" s="21" t="s">
        <v>221</v>
      </c>
      <c r="C164" s="19" t="s">
        <v>222</v>
      </c>
      <c r="D164" s="19">
        <v>5</v>
      </c>
      <c r="E164" s="14">
        <v>3700000</v>
      </c>
      <c r="F164" s="22">
        <v>3700000</v>
      </c>
      <c r="G164" t="s">
        <v>46</v>
      </c>
      <c r="H164" s="23">
        <f t="shared" si="5"/>
        <v>3700000</v>
      </c>
      <c r="I164">
        <f t="shared" si="6"/>
        <v>5</v>
      </c>
    </row>
    <row r="165" spans="1:9" ht="16.5" thickTop="1" thickBot="1" x14ac:dyDescent="0.3">
      <c r="A165" s="19" t="s">
        <v>196</v>
      </c>
      <c r="B165" s="21" t="s">
        <v>223</v>
      </c>
      <c r="C165" s="19" t="s">
        <v>224</v>
      </c>
      <c r="D165" s="19">
        <v>15</v>
      </c>
      <c r="E165" s="14">
        <v>4000000</v>
      </c>
      <c r="F165" s="22">
        <v>4000000</v>
      </c>
      <c r="G165" t="s">
        <v>46</v>
      </c>
      <c r="H165" s="23">
        <f t="shared" si="5"/>
        <v>4000000</v>
      </c>
      <c r="I165">
        <f t="shared" si="6"/>
        <v>15</v>
      </c>
    </row>
    <row r="166" spans="1:9" ht="16.5" thickTop="1" thickBot="1" x14ac:dyDescent="0.3">
      <c r="A166" s="19" t="s">
        <v>196</v>
      </c>
      <c r="B166" s="21" t="s">
        <v>225</v>
      </c>
      <c r="C166" s="19" t="s">
        <v>226</v>
      </c>
      <c r="D166" s="19">
        <v>3</v>
      </c>
      <c r="E166" s="14">
        <v>6000000</v>
      </c>
      <c r="F166" s="22">
        <v>6000000</v>
      </c>
      <c r="G166" t="s">
        <v>46</v>
      </c>
      <c r="H166" s="23">
        <f t="shared" si="5"/>
        <v>6000000</v>
      </c>
      <c r="I166">
        <f t="shared" si="6"/>
        <v>3</v>
      </c>
    </row>
    <row r="167" spans="1:9" ht="16.5" thickTop="1" thickBot="1" x14ac:dyDescent="0.3">
      <c r="A167" s="19" t="s">
        <v>196</v>
      </c>
      <c r="B167" s="21" t="s">
        <v>227</v>
      </c>
      <c r="C167" s="19" t="s">
        <v>228</v>
      </c>
      <c r="D167" s="19">
        <v>5</v>
      </c>
      <c r="E167" s="14">
        <v>4000000</v>
      </c>
      <c r="F167" s="22">
        <v>4000000</v>
      </c>
      <c r="G167" t="s">
        <v>46</v>
      </c>
      <c r="H167" s="23">
        <f t="shared" si="5"/>
        <v>4000000</v>
      </c>
      <c r="I167">
        <f t="shared" si="6"/>
        <v>5</v>
      </c>
    </row>
    <row r="168" spans="1:9" ht="27.75" thickTop="1" thickBot="1" x14ac:dyDescent="0.3">
      <c r="A168" s="19" t="s">
        <v>834</v>
      </c>
      <c r="B168" s="21" t="s">
        <v>229</v>
      </c>
      <c r="C168" s="19" t="s">
        <v>230</v>
      </c>
      <c r="D168" s="19">
        <v>7</v>
      </c>
      <c r="E168" s="14">
        <v>16833544.75</v>
      </c>
      <c r="F168" s="22">
        <v>14600000</v>
      </c>
      <c r="G168" t="s">
        <v>46</v>
      </c>
      <c r="H168" s="23">
        <f t="shared" si="5"/>
        <v>16833544.75</v>
      </c>
      <c r="I168">
        <f t="shared" si="6"/>
        <v>7</v>
      </c>
    </row>
    <row r="169" spans="1:9" ht="16.5" thickTop="1" thickBot="1" x14ac:dyDescent="0.3">
      <c r="A169" s="19" t="s">
        <v>834</v>
      </c>
      <c r="B169" s="21" t="s">
        <v>231</v>
      </c>
      <c r="C169" s="19" t="s">
        <v>232</v>
      </c>
      <c r="D169" s="19">
        <v>7</v>
      </c>
      <c r="E169" s="14">
        <v>1755066.5</v>
      </c>
      <c r="F169" s="22">
        <v>1900000</v>
      </c>
      <c r="G169" t="s">
        <v>46</v>
      </c>
      <c r="H169" s="23">
        <f t="shared" si="5"/>
        <v>1755066.5</v>
      </c>
      <c r="I169">
        <f t="shared" si="6"/>
        <v>7</v>
      </c>
    </row>
    <row r="170" spans="1:9" ht="16.5" thickTop="1" thickBot="1" x14ac:dyDescent="0.3">
      <c r="A170" s="19" t="s">
        <v>834</v>
      </c>
      <c r="B170" s="21" t="s">
        <v>233</v>
      </c>
      <c r="C170" s="19" t="s">
        <v>234</v>
      </c>
      <c r="D170" s="19">
        <v>7</v>
      </c>
      <c r="E170" s="14">
        <v>515443.89322799997</v>
      </c>
      <c r="F170" s="22">
        <v>600000</v>
      </c>
      <c r="G170" t="s">
        <v>46</v>
      </c>
      <c r="H170" s="23">
        <f t="shared" si="5"/>
        <v>515443.89322799997</v>
      </c>
      <c r="I170">
        <f t="shared" si="6"/>
        <v>7</v>
      </c>
    </row>
    <row r="171" spans="1:9" ht="16.5" thickTop="1" thickBot="1" x14ac:dyDescent="0.3">
      <c r="A171" s="19" t="s">
        <v>834</v>
      </c>
      <c r="B171" s="21" t="s">
        <v>236</v>
      </c>
      <c r="C171" s="19" t="s">
        <v>237</v>
      </c>
      <c r="D171" s="19">
        <v>15</v>
      </c>
      <c r="E171" s="14">
        <v>13286029.213134101</v>
      </c>
      <c r="F171" s="22">
        <v>13400000</v>
      </c>
      <c r="G171" t="s">
        <v>46</v>
      </c>
      <c r="H171" s="23">
        <f t="shared" si="5"/>
        <v>13286029.213134101</v>
      </c>
      <c r="I171">
        <f t="shared" si="6"/>
        <v>15</v>
      </c>
    </row>
    <row r="172" spans="1:9" ht="27.75" thickTop="1" thickBot="1" x14ac:dyDescent="0.3">
      <c r="A172" s="19" t="s">
        <v>834</v>
      </c>
      <c r="B172" s="21" t="s">
        <v>238</v>
      </c>
      <c r="C172" s="19" t="s">
        <v>239</v>
      </c>
      <c r="D172" s="19">
        <v>7</v>
      </c>
      <c r="E172" s="14">
        <v>4001499.1567897499</v>
      </c>
      <c r="F172" s="22">
        <v>4000000</v>
      </c>
      <c r="G172" t="s">
        <v>46</v>
      </c>
      <c r="H172" s="23">
        <f t="shared" si="5"/>
        <v>4001499.1567897499</v>
      </c>
      <c r="I172">
        <f t="shared" si="6"/>
        <v>7</v>
      </c>
    </row>
    <row r="173" spans="1:9" ht="27.75" thickTop="1" thickBot="1" x14ac:dyDescent="0.3">
      <c r="A173" s="19" t="s">
        <v>834</v>
      </c>
      <c r="B173" s="21" t="s">
        <v>240</v>
      </c>
      <c r="C173" s="19" t="s">
        <v>241</v>
      </c>
      <c r="D173" s="19">
        <v>7</v>
      </c>
      <c r="E173" s="14">
        <v>952204.19909999997</v>
      </c>
      <c r="F173" s="22">
        <v>1000000</v>
      </c>
      <c r="G173" t="s">
        <v>46</v>
      </c>
      <c r="H173" s="23">
        <f t="shared" si="5"/>
        <v>952204.19909999997</v>
      </c>
      <c r="I173">
        <f t="shared" si="6"/>
        <v>7</v>
      </c>
    </row>
    <row r="174" spans="1:9" ht="27.75" thickTop="1" thickBot="1" x14ac:dyDescent="0.3">
      <c r="A174" s="19" t="s">
        <v>834</v>
      </c>
      <c r="B174" s="21" t="s">
        <v>242</v>
      </c>
      <c r="C174" s="19" t="s">
        <v>243</v>
      </c>
      <c r="D174" s="19">
        <v>15</v>
      </c>
      <c r="E174" s="14">
        <v>1170001.42875</v>
      </c>
      <c r="F174" s="22">
        <v>1200000</v>
      </c>
      <c r="G174" t="s">
        <v>46</v>
      </c>
      <c r="H174" s="23">
        <f t="shared" si="5"/>
        <v>1170001.42875</v>
      </c>
      <c r="I174">
        <f t="shared" si="6"/>
        <v>15</v>
      </c>
    </row>
    <row r="175" spans="1:9" ht="27.75" thickTop="1" thickBot="1" x14ac:dyDescent="0.3">
      <c r="A175" s="19" t="s">
        <v>834</v>
      </c>
      <c r="B175" s="21" t="s">
        <v>244</v>
      </c>
      <c r="C175" s="19" t="s">
        <v>245</v>
      </c>
      <c r="D175" s="19">
        <v>6</v>
      </c>
      <c r="E175" s="14">
        <v>174890.1</v>
      </c>
      <c r="F175" s="22">
        <v>200000</v>
      </c>
      <c r="G175" t="s">
        <v>46</v>
      </c>
      <c r="H175" s="23">
        <f t="shared" si="5"/>
        <v>174890.1</v>
      </c>
      <c r="I175">
        <f t="shared" si="6"/>
        <v>6</v>
      </c>
    </row>
    <row r="176" spans="1:9" ht="27.75" thickTop="1" thickBot="1" x14ac:dyDescent="0.3">
      <c r="A176" s="19" t="s">
        <v>834</v>
      </c>
      <c r="B176" s="21" t="s">
        <v>246</v>
      </c>
      <c r="C176" s="19" t="s">
        <v>247</v>
      </c>
      <c r="D176" s="19">
        <v>7</v>
      </c>
      <c r="E176" s="14">
        <v>687340.5</v>
      </c>
      <c r="F176" s="22">
        <v>700000</v>
      </c>
      <c r="G176" t="s">
        <v>46</v>
      </c>
      <c r="H176" s="23">
        <f t="shared" si="5"/>
        <v>687340.5</v>
      </c>
      <c r="I176">
        <f t="shared" si="6"/>
        <v>7</v>
      </c>
    </row>
    <row r="177" spans="1:9" ht="16.5" thickTop="1" thickBot="1" x14ac:dyDescent="0.3">
      <c r="A177" s="19" t="s">
        <v>834</v>
      </c>
      <c r="B177" s="21" t="s">
        <v>248</v>
      </c>
      <c r="C177" s="19" t="s">
        <v>249</v>
      </c>
      <c r="D177" s="19">
        <v>7</v>
      </c>
      <c r="E177" s="14">
        <v>1782244.803108</v>
      </c>
      <c r="F177" s="22">
        <v>1800000</v>
      </c>
      <c r="G177" t="s">
        <v>46</v>
      </c>
      <c r="H177" s="23">
        <f t="shared" si="5"/>
        <v>1782244.803108</v>
      </c>
      <c r="I177">
        <f t="shared" si="6"/>
        <v>7</v>
      </c>
    </row>
    <row r="178" spans="1:9" ht="16.5" thickTop="1" thickBot="1" x14ac:dyDescent="0.3">
      <c r="A178" s="19" t="s">
        <v>834</v>
      </c>
      <c r="B178" s="21" t="s">
        <v>250</v>
      </c>
      <c r="C178" s="19" t="s">
        <v>251</v>
      </c>
      <c r="D178" s="19">
        <v>7</v>
      </c>
      <c r="E178" s="14">
        <v>390060</v>
      </c>
      <c r="F178" s="22">
        <v>400000</v>
      </c>
      <c r="G178" t="s">
        <v>46</v>
      </c>
      <c r="H178" s="23">
        <f t="shared" si="5"/>
        <v>390060</v>
      </c>
      <c r="I178">
        <f t="shared" si="6"/>
        <v>7</v>
      </c>
    </row>
    <row r="179" spans="1:9" ht="16.5" thickTop="1" thickBot="1" x14ac:dyDescent="0.3">
      <c r="A179" s="19" t="s">
        <v>834</v>
      </c>
      <c r="B179" s="21" t="s">
        <v>252</v>
      </c>
      <c r="C179" s="19" t="s">
        <v>253</v>
      </c>
      <c r="D179" s="19">
        <v>7</v>
      </c>
      <c r="E179" s="14">
        <v>4500000</v>
      </c>
      <c r="F179" s="22">
        <v>4500000</v>
      </c>
      <c r="G179" t="s">
        <v>46</v>
      </c>
      <c r="H179" s="23">
        <f t="shared" si="5"/>
        <v>4500000</v>
      </c>
      <c r="I179">
        <f t="shared" si="6"/>
        <v>7</v>
      </c>
    </row>
    <row r="180" spans="1:9" ht="16.5" thickTop="1" thickBot="1" x14ac:dyDescent="0.3">
      <c r="A180" s="19" t="s">
        <v>834</v>
      </c>
      <c r="B180" s="21" t="s">
        <v>254</v>
      </c>
      <c r="C180" s="19" t="s">
        <v>255</v>
      </c>
      <c r="D180" s="19">
        <v>7</v>
      </c>
      <c r="E180" s="14">
        <v>11000000</v>
      </c>
      <c r="F180" s="22">
        <v>11700000</v>
      </c>
      <c r="G180" t="s">
        <v>46</v>
      </c>
      <c r="H180" s="23">
        <f t="shared" si="5"/>
        <v>11000000</v>
      </c>
      <c r="I180">
        <f t="shared" si="6"/>
        <v>7</v>
      </c>
    </row>
    <row r="181" spans="1:9" ht="27.75" thickTop="1" thickBot="1" x14ac:dyDescent="0.3">
      <c r="A181" s="19" t="s">
        <v>834</v>
      </c>
      <c r="B181" s="21" t="s">
        <v>256</v>
      </c>
      <c r="C181" s="19" t="s">
        <v>257</v>
      </c>
      <c r="D181" s="19">
        <v>7</v>
      </c>
      <c r="E181" s="14">
        <v>534573.50159303797</v>
      </c>
      <c r="F181" s="22">
        <v>500000</v>
      </c>
      <c r="G181" t="s">
        <v>46</v>
      </c>
      <c r="H181" s="23">
        <f t="shared" si="5"/>
        <v>534573.50159303797</v>
      </c>
      <c r="I181">
        <f t="shared" si="6"/>
        <v>7</v>
      </c>
    </row>
    <row r="182" spans="1:9" ht="16.5" thickTop="1" thickBot="1" x14ac:dyDescent="0.3">
      <c r="A182" s="19" t="s">
        <v>37</v>
      </c>
      <c r="B182" s="21" t="s">
        <v>258</v>
      </c>
      <c r="C182" s="19" t="s">
        <v>259</v>
      </c>
      <c r="D182" s="19">
        <v>5</v>
      </c>
      <c r="E182" s="14">
        <v>4870800</v>
      </c>
      <c r="F182" s="22">
        <v>4000000</v>
      </c>
      <c r="G182" t="s">
        <v>46</v>
      </c>
      <c r="H182" s="23">
        <f t="shared" si="5"/>
        <v>4870800</v>
      </c>
      <c r="I182">
        <f t="shared" si="6"/>
        <v>5</v>
      </c>
    </row>
    <row r="183" spans="1:9" ht="40.5" thickTop="1" thickBot="1" x14ac:dyDescent="0.3">
      <c r="A183" s="19" t="s">
        <v>37</v>
      </c>
      <c r="B183" s="21" t="s">
        <v>260</v>
      </c>
      <c r="C183" s="19" t="s">
        <v>261</v>
      </c>
      <c r="D183" s="19">
        <v>7</v>
      </c>
      <c r="E183" s="14">
        <v>12540000</v>
      </c>
      <c r="F183" s="22">
        <v>12500000</v>
      </c>
      <c r="G183" t="s">
        <v>46</v>
      </c>
      <c r="H183" s="23">
        <f t="shared" si="5"/>
        <v>12540000</v>
      </c>
      <c r="I183">
        <f t="shared" si="6"/>
        <v>7</v>
      </c>
    </row>
    <row r="184" spans="1:9" ht="16.5" thickTop="1" thickBot="1" x14ac:dyDescent="0.3">
      <c r="A184" s="19" t="s">
        <v>37</v>
      </c>
      <c r="B184" s="21" t="s">
        <v>262</v>
      </c>
      <c r="C184" s="19" t="s">
        <v>263</v>
      </c>
      <c r="D184" s="19">
        <v>40</v>
      </c>
      <c r="E184" s="14">
        <v>800000</v>
      </c>
      <c r="F184" s="22">
        <v>500000</v>
      </c>
      <c r="G184" t="s">
        <v>415</v>
      </c>
      <c r="H184" s="23">
        <f t="shared" si="5"/>
        <v>800000</v>
      </c>
      <c r="I184" t="str">
        <f t="shared" si="6"/>
        <v/>
      </c>
    </row>
    <row r="185" spans="1:9" ht="27.75" thickTop="1" thickBot="1" x14ac:dyDescent="0.3">
      <c r="A185" s="19" t="s">
        <v>37</v>
      </c>
      <c r="B185" s="21" t="s">
        <v>264</v>
      </c>
      <c r="C185" s="19" t="s">
        <v>265</v>
      </c>
      <c r="D185" s="19">
        <v>5</v>
      </c>
      <c r="E185" s="14">
        <v>4535333.0774999997</v>
      </c>
      <c r="F185" s="22">
        <v>4900000</v>
      </c>
      <c r="G185" t="s">
        <v>46</v>
      </c>
      <c r="H185" s="23">
        <f t="shared" si="5"/>
        <v>4535333.0774999997</v>
      </c>
      <c r="I185">
        <f t="shared" si="6"/>
        <v>5</v>
      </c>
    </row>
    <row r="186" spans="1:9" ht="16.5" thickTop="1" thickBot="1" x14ac:dyDescent="0.3">
      <c r="A186" s="19" t="s">
        <v>835</v>
      </c>
      <c r="B186" s="21" t="s">
        <v>266</v>
      </c>
      <c r="C186" s="19" t="s">
        <v>267</v>
      </c>
      <c r="D186" s="19">
        <v>20</v>
      </c>
      <c r="E186" s="14">
        <v>8483147.5389526207</v>
      </c>
      <c r="F186" s="14">
        <v>9200000</v>
      </c>
      <c r="G186" t="s">
        <v>46</v>
      </c>
      <c r="H186" s="23">
        <f t="shared" si="5"/>
        <v>8483147.5389526207</v>
      </c>
      <c r="I186">
        <f t="shared" si="6"/>
        <v>20</v>
      </c>
    </row>
    <row r="187" spans="1:9" ht="16.5" thickTop="1" thickBot="1" x14ac:dyDescent="0.3">
      <c r="A187" s="19" t="s">
        <v>835</v>
      </c>
      <c r="B187" s="21" t="s">
        <v>268</v>
      </c>
      <c r="C187" s="19" t="s">
        <v>269</v>
      </c>
      <c r="D187" s="19">
        <v>15</v>
      </c>
      <c r="E187" s="14">
        <v>13587578.806051901</v>
      </c>
      <c r="F187" s="22">
        <v>13600000</v>
      </c>
      <c r="G187" t="s">
        <v>46</v>
      </c>
      <c r="H187" s="23">
        <f t="shared" si="5"/>
        <v>13587578.806051901</v>
      </c>
      <c r="I187">
        <f t="shared" si="6"/>
        <v>15</v>
      </c>
    </row>
    <row r="188" spans="1:9" ht="16.5" thickTop="1" thickBot="1" x14ac:dyDescent="0.3">
      <c r="A188" s="19" t="s">
        <v>835</v>
      </c>
      <c r="B188" s="21" t="s">
        <v>270</v>
      </c>
      <c r="C188" s="19" t="s">
        <v>271</v>
      </c>
      <c r="D188" s="19">
        <v>10</v>
      </c>
      <c r="E188" s="14">
        <v>25689609.662027899</v>
      </c>
      <c r="F188" s="22">
        <v>30200000</v>
      </c>
      <c r="G188" t="s">
        <v>46</v>
      </c>
      <c r="H188" s="23">
        <f t="shared" si="5"/>
        <v>25689609.662027899</v>
      </c>
      <c r="I188">
        <f t="shared" si="6"/>
        <v>10</v>
      </c>
    </row>
    <row r="189" spans="1:9" ht="27.75" thickTop="1" thickBot="1" x14ac:dyDescent="0.3">
      <c r="A189" s="19" t="s">
        <v>835</v>
      </c>
      <c r="B189" s="21" t="s">
        <v>272</v>
      </c>
      <c r="C189" s="19" t="s">
        <v>273</v>
      </c>
      <c r="D189" s="19">
        <v>15</v>
      </c>
      <c r="E189" s="14">
        <v>28815692.017999999</v>
      </c>
      <c r="F189" s="22">
        <v>42600000</v>
      </c>
      <c r="G189" t="s">
        <v>46</v>
      </c>
      <c r="H189" s="23">
        <f t="shared" si="5"/>
        <v>28815692.017999999</v>
      </c>
      <c r="I189">
        <f t="shared" si="6"/>
        <v>15</v>
      </c>
    </row>
    <row r="190" spans="1:9" ht="27.75" thickTop="1" thickBot="1" x14ac:dyDescent="0.3">
      <c r="A190" s="19" t="s">
        <v>835</v>
      </c>
      <c r="B190" s="21" t="s">
        <v>274</v>
      </c>
      <c r="C190" s="19" t="s">
        <v>275</v>
      </c>
      <c r="D190" s="19">
        <v>15</v>
      </c>
      <c r="E190" s="14">
        <v>28332189.339299999</v>
      </c>
      <c r="F190" s="22">
        <v>42400000</v>
      </c>
      <c r="G190" t="s">
        <v>46</v>
      </c>
      <c r="H190" s="23">
        <f t="shared" ref="H190:H221" si="7">IF($C$16="y",E190,F190)</f>
        <v>28332189.339299999</v>
      </c>
      <c r="I190">
        <f t="shared" ref="I190:I215" si="8">IF(G190="y",D190,"")</f>
        <v>15</v>
      </c>
    </row>
    <row r="191" spans="1:9" ht="27.75" thickTop="1" thickBot="1" x14ac:dyDescent="0.3">
      <c r="A191" s="19" t="s">
        <v>835</v>
      </c>
      <c r="B191" s="21" t="s">
        <v>276</v>
      </c>
      <c r="C191" s="19" t="s">
        <v>277</v>
      </c>
      <c r="D191" s="19">
        <v>15</v>
      </c>
      <c r="E191" s="14">
        <v>18992707.8203995</v>
      </c>
      <c r="F191" s="22">
        <v>22200000</v>
      </c>
      <c r="G191" t="s">
        <v>46</v>
      </c>
      <c r="H191" s="23">
        <f t="shared" si="7"/>
        <v>18992707.8203995</v>
      </c>
      <c r="I191">
        <f t="shared" si="8"/>
        <v>15</v>
      </c>
    </row>
    <row r="192" spans="1:9" ht="16.5" thickTop="1" thickBot="1" x14ac:dyDescent="0.3">
      <c r="A192" s="19" t="s">
        <v>835</v>
      </c>
      <c r="B192" s="21" t="s">
        <v>278</v>
      </c>
      <c r="C192" s="19" t="s">
        <v>279</v>
      </c>
      <c r="D192" s="19">
        <v>10</v>
      </c>
      <c r="E192" s="14">
        <v>1924634.25</v>
      </c>
      <c r="F192" s="22">
        <v>2200000</v>
      </c>
      <c r="G192" t="s">
        <v>46</v>
      </c>
      <c r="H192" s="23">
        <f t="shared" si="7"/>
        <v>1924634.25</v>
      </c>
      <c r="I192">
        <f t="shared" si="8"/>
        <v>10</v>
      </c>
    </row>
    <row r="193" spans="1:9" ht="27.75" thickTop="1" thickBot="1" x14ac:dyDescent="0.3">
      <c r="A193" s="19" t="s">
        <v>835</v>
      </c>
      <c r="B193" s="21" t="s">
        <v>280</v>
      </c>
      <c r="C193" s="19" t="s">
        <v>281</v>
      </c>
      <c r="D193" s="19">
        <v>15</v>
      </c>
      <c r="E193" s="14">
        <v>1874667.3466014899</v>
      </c>
      <c r="F193" s="22">
        <v>2800000</v>
      </c>
      <c r="G193" t="s">
        <v>46</v>
      </c>
      <c r="H193" s="23">
        <f t="shared" si="7"/>
        <v>1874667.3466014899</v>
      </c>
      <c r="I193">
        <f t="shared" si="8"/>
        <v>15</v>
      </c>
    </row>
    <row r="194" spans="1:9" ht="16.5" thickTop="1" thickBot="1" x14ac:dyDescent="0.3">
      <c r="A194" s="19" t="s">
        <v>835</v>
      </c>
      <c r="B194" s="21" t="s">
        <v>282</v>
      </c>
      <c r="C194" s="19" t="s">
        <v>283</v>
      </c>
      <c r="D194" s="19">
        <v>15</v>
      </c>
      <c r="E194" s="14">
        <v>1793137.5</v>
      </c>
      <c r="F194" s="22">
        <v>1800000</v>
      </c>
      <c r="G194" t="s">
        <v>46</v>
      </c>
      <c r="H194" s="23">
        <f t="shared" si="7"/>
        <v>1793137.5</v>
      </c>
      <c r="I194">
        <f t="shared" si="8"/>
        <v>15</v>
      </c>
    </row>
    <row r="195" spans="1:9" ht="16.5" thickTop="1" thickBot="1" x14ac:dyDescent="0.3">
      <c r="A195" s="19" t="s">
        <v>835</v>
      </c>
      <c r="B195" s="21" t="s">
        <v>284</v>
      </c>
      <c r="C195" s="19" t="s">
        <v>285</v>
      </c>
      <c r="D195" s="19">
        <v>15</v>
      </c>
      <c r="E195" s="14">
        <v>13206139.9930824</v>
      </c>
      <c r="F195" s="22">
        <v>14800000</v>
      </c>
      <c r="G195" t="s">
        <v>46</v>
      </c>
      <c r="H195" s="23">
        <f t="shared" si="7"/>
        <v>13206139.9930824</v>
      </c>
      <c r="I195">
        <f t="shared" si="8"/>
        <v>15</v>
      </c>
    </row>
    <row r="196" spans="1:9" ht="16.5" thickTop="1" thickBot="1" x14ac:dyDescent="0.3">
      <c r="A196" s="19" t="s">
        <v>835</v>
      </c>
      <c r="B196" s="21" t="s">
        <v>286</v>
      </c>
      <c r="C196" s="19" t="s">
        <v>287</v>
      </c>
      <c r="D196" s="19">
        <v>15</v>
      </c>
      <c r="E196" s="14">
        <v>4697933.4621449998</v>
      </c>
      <c r="F196" s="22">
        <v>5600000</v>
      </c>
      <c r="G196" t="s">
        <v>46</v>
      </c>
      <c r="H196" s="23">
        <f t="shared" si="7"/>
        <v>4697933.4621449998</v>
      </c>
      <c r="I196">
        <f t="shared" si="8"/>
        <v>15</v>
      </c>
    </row>
    <row r="197" spans="1:9" ht="27.75" thickTop="1" thickBot="1" x14ac:dyDescent="0.3">
      <c r="A197" s="19" t="s">
        <v>835</v>
      </c>
      <c r="B197" s="21" t="s">
        <v>288</v>
      </c>
      <c r="C197" s="19" t="s">
        <v>289</v>
      </c>
      <c r="D197" s="19">
        <v>10</v>
      </c>
      <c r="E197" s="14">
        <v>27910224</v>
      </c>
      <c r="F197" s="22">
        <v>27900000</v>
      </c>
      <c r="G197" t="s">
        <v>46</v>
      </c>
      <c r="H197" s="23">
        <f t="shared" si="7"/>
        <v>27910224</v>
      </c>
      <c r="I197">
        <f t="shared" si="8"/>
        <v>10</v>
      </c>
    </row>
    <row r="198" spans="1:9" ht="16.5" thickTop="1" thickBot="1" x14ac:dyDescent="0.3">
      <c r="A198" s="19" t="s">
        <v>835</v>
      </c>
      <c r="B198" s="21" t="s">
        <v>290</v>
      </c>
      <c r="C198" s="19" t="s">
        <v>291</v>
      </c>
      <c r="D198" s="19">
        <v>40</v>
      </c>
      <c r="E198" s="14">
        <v>288969523.62828499</v>
      </c>
      <c r="F198" s="22">
        <v>323600000</v>
      </c>
      <c r="G198" t="s">
        <v>46</v>
      </c>
      <c r="H198" s="23">
        <f t="shared" si="7"/>
        <v>288969523.62828499</v>
      </c>
      <c r="I198">
        <f t="shared" si="8"/>
        <v>40</v>
      </c>
    </row>
    <row r="199" spans="1:9" ht="16.5" thickTop="1" thickBot="1" x14ac:dyDescent="0.3">
      <c r="A199" s="19" t="s">
        <v>835</v>
      </c>
      <c r="B199" s="21" t="s">
        <v>292</v>
      </c>
      <c r="C199" s="19" t="s">
        <v>293</v>
      </c>
      <c r="D199" s="19">
        <v>25</v>
      </c>
      <c r="E199" s="14">
        <v>54545981.065322101</v>
      </c>
      <c r="F199" s="22">
        <v>50300000</v>
      </c>
      <c r="G199" t="s">
        <v>46</v>
      </c>
      <c r="H199" s="23">
        <f t="shared" si="7"/>
        <v>54545981.065322101</v>
      </c>
      <c r="I199">
        <f t="shared" si="8"/>
        <v>25</v>
      </c>
    </row>
    <row r="200" spans="1:9" ht="27.75" thickTop="1" thickBot="1" x14ac:dyDescent="0.3">
      <c r="A200" s="19" t="s">
        <v>835</v>
      </c>
      <c r="B200" s="21" t="s">
        <v>294</v>
      </c>
      <c r="C200" s="19" t="s">
        <v>295</v>
      </c>
      <c r="D200" s="19">
        <v>40</v>
      </c>
      <c r="E200" s="14">
        <v>70500000</v>
      </c>
      <c r="F200" s="22">
        <v>89800000</v>
      </c>
      <c r="G200" t="s">
        <v>46</v>
      </c>
      <c r="H200" s="23">
        <f t="shared" si="7"/>
        <v>70500000</v>
      </c>
      <c r="I200">
        <f t="shared" si="8"/>
        <v>40</v>
      </c>
    </row>
    <row r="201" spans="1:9" ht="27.75" thickTop="1" thickBot="1" x14ac:dyDescent="0.3">
      <c r="A201" s="19" t="s">
        <v>835</v>
      </c>
      <c r="B201" s="21" t="s">
        <v>296</v>
      </c>
      <c r="C201" s="19" t="s">
        <v>297</v>
      </c>
      <c r="D201" s="19">
        <v>15</v>
      </c>
      <c r="E201" s="14">
        <v>7285494.6932199402</v>
      </c>
      <c r="F201" s="22">
        <v>8500000</v>
      </c>
      <c r="G201" t="s">
        <v>46</v>
      </c>
      <c r="H201" s="23">
        <f t="shared" si="7"/>
        <v>7285494.6932199402</v>
      </c>
      <c r="I201">
        <f t="shared" si="8"/>
        <v>15</v>
      </c>
    </row>
    <row r="202" spans="1:9" ht="16.5" thickTop="1" thickBot="1" x14ac:dyDescent="0.3">
      <c r="A202" s="19" t="s">
        <v>835</v>
      </c>
      <c r="B202" s="21" t="s">
        <v>298</v>
      </c>
      <c r="C202" s="19" t="s">
        <v>299</v>
      </c>
      <c r="D202" s="19">
        <v>6</v>
      </c>
      <c r="E202" s="14">
        <v>4652601.7270106897</v>
      </c>
      <c r="F202" s="22">
        <v>5700000</v>
      </c>
      <c r="G202" t="s">
        <v>46</v>
      </c>
      <c r="H202" s="23">
        <f t="shared" si="7"/>
        <v>4652601.7270106897</v>
      </c>
      <c r="I202">
        <f t="shared" si="8"/>
        <v>6</v>
      </c>
    </row>
    <row r="203" spans="1:9" ht="27.75" thickTop="1" thickBot="1" x14ac:dyDescent="0.3">
      <c r="A203" s="19" t="s">
        <v>835</v>
      </c>
      <c r="B203" s="21" t="s">
        <v>300</v>
      </c>
      <c r="C203" s="19" t="s">
        <v>301</v>
      </c>
      <c r="D203" s="19">
        <v>40</v>
      </c>
      <c r="E203" s="14">
        <v>158637377.27187401</v>
      </c>
      <c r="F203" s="22">
        <v>175300000</v>
      </c>
      <c r="G203" t="s">
        <v>46</v>
      </c>
      <c r="H203" s="23">
        <f t="shared" si="7"/>
        <v>158637377.27187401</v>
      </c>
      <c r="I203">
        <f t="shared" si="8"/>
        <v>40</v>
      </c>
    </row>
    <row r="204" spans="1:9" ht="27.75" thickTop="1" thickBot="1" x14ac:dyDescent="0.3">
      <c r="A204" s="19" t="s">
        <v>835</v>
      </c>
      <c r="B204" s="21" t="s">
        <v>302</v>
      </c>
      <c r="C204" s="19" t="s">
        <v>303</v>
      </c>
      <c r="D204" s="19">
        <v>20</v>
      </c>
      <c r="E204" s="14">
        <v>23314470.669879299</v>
      </c>
      <c r="F204" s="22">
        <v>33900000</v>
      </c>
      <c r="G204" t="s">
        <v>46</v>
      </c>
      <c r="H204" s="23">
        <f t="shared" si="7"/>
        <v>23314470.669879299</v>
      </c>
      <c r="I204">
        <f t="shared" si="8"/>
        <v>20</v>
      </c>
    </row>
    <row r="205" spans="1:9" ht="16.5" thickTop="1" thickBot="1" x14ac:dyDescent="0.3">
      <c r="A205" s="19" t="s">
        <v>835</v>
      </c>
      <c r="B205" s="21" t="s">
        <v>304</v>
      </c>
      <c r="C205" s="19" t="s">
        <v>305</v>
      </c>
      <c r="D205" s="19">
        <v>20</v>
      </c>
      <c r="E205" s="14">
        <v>5003308.3553456804</v>
      </c>
      <c r="F205" s="22">
        <v>5000000</v>
      </c>
      <c r="G205" t="s">
        <v>46</v>
      </c>
      <c r="H205" s="23">
        <f t="shared" si="7"/>
        <v>5003308.3553456804</v>
      </c>
      <c r="I205">
        <f t="shared" si="8"/>
        <v>20</v>
      </c>
    </row>
    <row r="206" spans="1:9" ht="27.75" thickTop="1" thickBot="1" x14ac:dyDescent="0.3">
      <c r="A206" s="19" t="s">
        <v>835</v>
      </c>
      <c r="B206" s="21" t="s">
        <v>306</v>
      </c>
      <c r="C206" s="19" t="s">
        <v>307</v>
      </c>
      <c r="D206" s="19">
        <v>50</v>
      </c>
      <c r="E206" s="14">
        <v>168968408.616761</v>
      </c>
      <c r="F206" s="22">
        <v>171000000</v>
      </c>
      <c r="G206" t="s">
        <v>46</v>
      </c>
      <c r="H206" s="23">
        <f t="shared" si="7"/>
        <v>168968408.616761</v>
      </c>
      <c r="I206">
        <f t="shared" si="8"/>
        <v>50</v>
      </c>
    </row>
    <row r="207" spans="1:9" ht="16.5" thickTop="1" thickBot="1" x14ac:dyDescent="0.3">
      <c r="A207" s="19" t="s">
        <v>835</v>
      </c>
      <c r="B207" s="21" t="s">
        <v>308</v>
      </c>
      <c r="C207" s="19" t="s">
        <v>309</v>
      </c>
      <c r="D207" s="19">
        <v>20</v>
      </c>
      <c r="E207" s="14">
        <v>51608281.448366299</v>
      </c>
      <c r="F207" s="22">
        <v>51600000</v>
      </c>
      <c r="G207" t="s">
        <v>46</v>
      </c>
      <c r="H207" s="23">
        <f t="shared" si="7"/>
        <v>51608281.448366299</v>
      </c>
      <c r="I207">
        <f t="shared" si="8"/>
        <v>20</v>
      </c>
    </row>
    <row r="208" spans="1:9" ht="16.5" thickTop="1" thickBot="1" x14ac:dyDescent="0.3">
      <c r="A208" s="19" t="s">
        <v>835</v>
      </c>
      <c r="B208" s="21" t="s">
        <v>310</v>
      </c>
      <c r="C208" s="19" t="s">
        <v>311</v>
      </c>
      <c r="D208" s="19">
        <v>40</v>
      </c>
      <c r="E208" s="14">
        <v>70955156.710848704</v>
      </c>
      <c r="F208" s="22">
        <v>72100000</v>
      </c>
      <c r="G208" t="s">
        <v>46</v>
      </c>
      <c r="H208" s="23">
        <f t="shared" si="7"/>
        <v>70955156.710848704</v>
      </c>
      <c r="I208">
        <f t="shared" si="8"/>
        <v>40</v>
      </c>
    </row>
    <row r="209" spans="1:9" ht="27.75" thickTop="1" thickBot="1" x14ac:dyDescent="0.3">
      <c r="A209" s="19" t="s">
        <v>835</v>
      </c>
      <c r="B209" s="21" t="s">
        <v>312</v>
      </c>
      <c r="C209" s="19" t="s">
        <v>313</v>
      </c>
      <c r="D209" s="19">
        <v>10</v>
      </c>
      <c r="E209" s="14">
        <v>4901602.37273438</v>
      </c>
      <c r="F209" s="22">
        <v>5000000</v>
      </c>
      <c r="G209" t="s">
        <v>46</v>
      </c>
      <c r="H209" s="23">
        <f t="shared" si="7"/>
        <v>4901602.37273438</v>
      </c>
      <c r="I209">
        <f t="shared" si="8"/>
        <v>10</v>
      </c>
    </row>
    <row r="210" spans="1:9" ht="16.5" thickTop="1" thickBot="1" x14ac:dyDescent="0.3">
      <c r="A210" s="19" t="s">
        <v>835</v>
      </c>
      <c r="B210" s="21" t="s">
        <v>314</v>
      </c>
      <c r="C210" s="19" t="s">
        <v>315</v>
      </c>
      <c r="D210" s="19">
        <v>20</v>
      </c>
      <c r="E210" s="14">
        <v>23680657.369630799</v>
      </c>
      <c r="F210" s="22">
        <v>23700000</v>
      </c>
      <c r="G210" t="s">
        <v>46</v>
      </c>
      <c r="H210" s="23">
        <f t="shared" si="7"/>
        <v>23680657.369630799</v>
      </c>
      <c r="I210">
        <f t="shared" si="8"/>
        <v>20</v>
      </c>
    </row>
    <row r="211" spans="1:9" ht="16.5" thickTop="1" thickBot="1" x14ac:dyDescent="0.3">
      <c r="A211" s="19" t="s">
        <v>316</v>
      </c>
      <c r="B211" s="21" t="s">
        <v>317</v>
      </c>
      <c r="C211" s="19" t="s">
        <v>318</v>
      </c>
      <c r="D211" s="19">
        <v>20</v>
      </c>
      <c r="E211" s="22">
        <v>18100000</v>
      </c>
      <c r="F211" s="22">
        <v>18100000</v>
      </c>
      <c r="G211" t="s">
        <v>418</v>
      </c>
      <c r="H211" s="23">
        <f t="shared" si="7"/>
        <v>18100000</v>
      </c>
      <c r="I211" t="str">
        <f t="shared" si="8"/>
        <v/>
      </c>
    </row>
    <row r="212" spans="1:9" s="118" customFormat="1" ht="16.5" thickTop="1" thickBot="1" x14ac:dyDescent="0.3">
      <c r="A212" s="149" t="s">
        <v>316</v>
      </c>
      <c r="B212" s="150" t="s">
        <v>319</v>
      </c>
      <c r="D212" s="149">
        <v>50</v>
      </c>
      <c r="E212" s="151">
        <v>24700000</v>
      </c>
      <c r="F212" s="151">
        <v>24700000</v>
      </c>
      <c r="G212" s="118" t="s">
        <v>418</v>
      </c>
      <c r="H212" s="23">
        <f t="shared" si="7"/>
        <v>24700000</v>
      </c>
      <c r="I212" s="118" t="str">
        <f t="shared" si="8"/>
        <v/>
      </c>
    </row>
    <row r="213" spans="1:9" ht="16.5" thickTop="1" thickBot="1" x14ac:dyDescent="0.3">
      <c r="A213" s="19" t="s">
        <v>316</v>
      </c>
      <c r="B213" s="21" t="s">
        <v>320</v>
      </c>
      <c r="D213" s="19">
        <v>50</v>
      </c>
      <c r="E213" s="22">
        <v>209700000</v>
      </c>
      <c r="F213" s="22">
        <v>209700000</v>
      </c>
      <c r="G213" t="s">
        <v>418</v>
      </c>
      <c r="H213" s="23">
        <f t="shared" si="7"/>
        <v>209700000</v>
      </c>
      <c r="I213" t="str">
        <f t="shared" si="8"/>
        <v/>
      </c>
    </row>
    <row r="214" spans="1:9" ht="16.5" thickTop="1" thickBot="1" x14ac:dyDescent="0.3">
      <c r="A214" s="19" t="s">
        <v>316</v>
      </c>
      <c r="B214" s="21" t="s">
        <v>321</v>
      </c>
      <c r="D214" s="19">
        <v>50</v>
      </c>
      <c r="E214" s="22">
        <v>12300000</v>
      </c>
      <c r="F214" s="22">
        <v>12300000</v>
      </c>
      <c r="G214" t="s">
        <v>418</v>
      </c>
      <c r="H214" s="23">
        <f t="shared" si="7"/>
        <v>12300000</v>
      </c>
      <c r="I214" t="str">
        <f t="shared" si="8"/>
        <v/>
      </c>
    </row>
    <row r="215" spans="1:9" s="118" customFormat="1" ht="16.5" thickTop="1" thickBot="1" x14ac:dyDescent="0.3">
      <c r="A215" s="149" t="s">
        <v>834</v>
      </c>
      <c r="B215" s="150" t="s">
        <v>635</v>
      </c>
      <c r="D215" s="149">
        <v>15</v>
      </c>
      <c r="E215" s="151">
        <f t="shared" ref="E215:E238" si="9">F215</f>
        <v>181812442</v>
      </c>
      <c r="F215" s="151">
        <v>181812442</v>
      </c>
      <c r="G215" s="118" t="s">
        <v>46</v>
      </c>
      <c r="H215" s="23">
        <f t="shared" si="7"/>
        <v>181812442</v>
      </c>
      <c r="I215" s="118">
        <f t="shared" si="8"/>
        <v>15</v>
      </c>
    </row>
    <row r="216" spans="1:9" ht="16.5" thickTop="1" thickBot="1" x14ac:dyDescent="0.3">
      <c r="A216" s="19" t="s">
        <v>420</v>
      </c>
      <c r="B216" s="19" t="s">
        <v>421</v>
      </c>
      <c r="C216" s="19" t="s">
        <v>844</v>
      </c>
      <c r="D216" s="19">
        <v>15</v>
      </c>
      <c r="E216" s="22">
        <f t="shared" si="9"/>
        <v>11100000</v>
      </c>
      <c r="F216" s="14">
        <v>11100000</v>
      </c>
      <c r="G216" t="s">
        <v>446</v>
      </c>
      <c r="H216" s="129">
        <f t="shared" si="7"/>
        <v>11100000</v>
      </c>
      <c r="I216">
        <f t="shared" ref="I216:I238" si="10">IF(G216="p",D216,"")</f>
        <v>15</v>
      </c>
    </row>
    <row r="217" spans="1:9" ht="16.5" thickTop="1" thickBot="1" x14ac:dyDescent="0.3">
      <c r="A217" s="19" t="s">
        <v>420</v>
      </c>
      <c r="B217" s="19" t="s">
        <v>422</v>
      </c>
      <c r="C217" s="19" t="s">
        <v>845</v>
      </c>
      <c r="D217" s="19">
        <v>40</v>
      </c>
      <c r="E217" s="22">
        <f t="shared" si="9"/>
        <v>49100000</v>
      </c>
      <c r="F217" s="14">
        <v>49100000</v>
      </c>
      <c r="G217" t="s">
        <v>446</v>
      </c>
      <c r="H217" s="129">
        <f t="shared" si="7"/>
        <v>49100000</v>
      </c>
      <c r="I217">
        <f t="shared" si="10"/>
        <v>40</v>
      </c>
    </row>
    <row r="218" spans="1:9" ht="16.5" thickTop="1" thickBot="1" x14ac:dyDescent="0.3">
      <c r="A218" s="19" t="s">
        <v>420</v>
      </c>
      <c r="B218" s="19" t="s">
        <v>423</v>
      </c>
      <c r="C218" s="19" t="s">
        <v>846</v>
      </c>
      <c r="D218" s="19">
        <v>15</v>
      </c>
      <c r="E218" s="22">
        <f t="shared" si="9"/>
        <v>4800000</v>
      </c>
      <c r="F218" s="14">
        <v>4800000</v>
      </c>
      <c r="G218" t="s">
        <v>446</v>
      </c>
      <c r="H218" s="129">
        <f t="shared" si="7"/>
        <v>4800000</v>
      </c>
      <c r="I218">
        <f t="shared" si="10"/>
        <v>15</v>
      </c>
    </row>
    <row r="219" spans="1:9" ht="16.5" thickTop="1" thickBot="1" x14ac:dyDescent="0.3">
      <c r="A219" s="19" t="s">
        <v>420</v>
      </c>
      <c r="B219" s="19" t="s">
        <v>424</v>
      </c>
      <c r="C219" s="19" t="s">
        <v>847</v>
      </c>
      <c r="D219" s="19">
        <v>30</v>
      </c>
      <c r="E219" s="22">
        <f t="shared" si="9"/>
        <v>14400000</v>
      </c>
      <c r="F219" s="14">
        <v>14400000</v>
      </c>
      <c r="G219" t="s">
        <v>446</v>
      </c>
      <c r="H219" s="129">
        <f t="shared" si="7"/>
        <v>14400000</v>
      </c>
      <c r="I219">
        <f t="shared" si="10"/>
        <v>30</v>
      </c>
    </row>
    <row r="220" spans="1:9" ht="16.5" thickTop="1" thickBot="1" x14ac:dyDescent="0.3">
      <c r="A220" s="19" t="s">
        <v>420</v>
      </c>
      <c r="B220" s="19" t="s">
        <v>425</v>
      </c>
      <c r="C220" s="19" t="s">
        <v>848</v>
      </c>
      <c r="D220" s="19">
        <v>40</v>
      </c>
      <c r="E220" s="22">
        <f t="shared" si="9"/>
        <v>2200000</v>
      </c>
      <c r="F220" s="14">
        <v>2200000</v>
      </c>
      <c r="G220" t="s">
        <v>446</v>
      </c>
      <c r="H220" s="129">
        <f t="shared" si="7"/>
        <v>2200000</v>
      </c>
      <c r="I220">
        <f t="shared" si="10"/>
        <v>40</v>
      </c>
    </row>
    <row r="221" spans="1:9" ht="16.5" thickTop="1" thickBot="1" x14ac:dyDescent="0.3">
      <c r="A221" s="19" t="s">
        <v>420</v>
      </c>
      <c r="B221" s="19" t="s">
        <v>426</v>
      </c>
      <c r="C221" s="19" t="s">
        <v>849</v>
      </c>
      <c r="D221" s="19">
        <v>15</v>
      </c>
      <c r="E221" s="22">
        <f t="shared" si="9"/>
        <v>4800000</v>
      </c>
      <c r="F221" s="14">
        <v>4800000</v>
      </c>
      <c r="G221" t="s">
        <v>446</v>
      </c>
      <c r="H221" s="129">
        <f t="shared" si="7"/>
        <v>4800000</v>
      </c>
      <c r="I221">
        <f t="shared" si="10"/>
        <v>15</v>
      </c>
    </row>
    <row r="222" spans="1:9" ht="16.5" thickTop="1" thickBot="1" x14ac:dyDescent="0.3">
      <c r="A222" s="19" t="s">
        <v>420</v>
      </c>
      <c r="B222" s="19" t="s">
        <v>427</v>
      </c>
      <c r="C222" s="19" t="s">
        <v>850</v>
      </c>
      <c r="D222" s="19">
        <v>10</v>
      </c>
      <c r="E222" s="22">
        <f t="shared" si="9"/>
        <v>3000000</v>
      </c>
      <c r="F222" s="14">
        <v>3000000</v>
      </c>
      <c r="G222" t="s">
        <v>446</v>
      </c>
      <c r="H222" s="129">
        <f t="shared" ref="H222:H239" si="11">IF($C$16="y",E222,F222)</f>
        <v>3000000</v>
      </c>
      <c r="I222">
        <f t="shared" si="10"/>
        <v>10</v>
      </c>
    </row>
    <row r="223" spans="1:9" ht="16.5" thickTop="1" thickBot="1" x14ac:dyDescent="0.3">
      <c r="A223" s="19" t="s">
        <v>420</v>
      </c>
      <c r="B223" s="19" t="s">
        <v>428</v>
      </c>
      <c r="C223" s="19" t="s">
        <v>851</v>
      </c>
      <c r="D223" s="19">
        <v>10</v>
      </c>
      <c r="E223" s="22">
        <f t="shared" si="9"/>
        <v>4800000</v>
      </c>
      <c r="F223" s="14">
        <v>4800000</v>
      </c>
      <c r="G223" t="s">
        <v>446</v>
      </c>
      <c r="H223" s="129">
        <f t="shared" si="11"/>
        <v>4800000</v>
      </c>
      <c r="I223">
        <f t="shared" si="10"/>
        <v>10</v>
      </c>
    </row>
    <row r="224" spans="1:9" ht="16.5" thickTop="1" thickBot="1" x14ac:dyDescent="0.3">
      <c r="A224" s="19" t="s">
        <v>438</v>
      </c>
      <c r="B224" s="19" t="s">
        <v>429</v>
      </c>
      <c r="C224" s="19" t="s">
        <v>852</v>
      </c>
      <c r="D224" s="19">
        <v>15</v>
      </c>
      <c r="E224" s="22">
        <f t="shared" si="9"/>
        <v>4800000</v>
      </c>
      <c r="F224" s="14">
        <v>4800000</v>
      </c>
      <c r="G224" t="s">
        <v>413</v>
      </c>
      <c r="H224" s="129">
        <f t="shared" si="11"/>
        <v>4800000</v>
      </c>
      <c r="I224" t="str">
        <f t="shared" si="10"/>
        <v/>
      </c>
    </row>
    <row r="225" spans="1:9" ht="16.5" thickTop="1" thickBot="1" x14ac:dyDescent="0.3">
      <c r="A225" s="19" t="s">
        <v>420</v>
      </c>
      <c r="B225" s="19" t="s">
        <v>430</v>
      </c>
      <c r="C225" s="19" t="s">
        <v>853</v>
      </c>
      <c r="D225" s="19">
        <v>40</v>
      </c>
      <c r="E225" s="22">
        <f t="shared" si="9"/>
        <v>37300000</v>
      </c>
      <c r="F225" s="14">
        <v>37300000</v>
      </c>
      <c r="G225" t="s">
        <v>446</v>
      </c>
      <c r="H225" s="129">
        <f t="shared" si="11"/>
        <v>37300000</v>
      </c>
      <c r="I225">
        <f t="shared" si="10"/>
        <v>40</v>
      </c>
    </row>
    <row r="226" spans="1:9" ht="16.5" thickTop="1" thickBot="1" x14ac:dyDescent="0.3">
      <c r="A226" s="19" t="s">
        <v>420</v>
      </c>
      <c r="B226" s="19" t="s">
        <v>431</v>
      </c>
      <c r="C226" s="19" t="s">
        <v>854</v>
      </c>
      <c r="D226" s="19">
        <v>30</v>
      </c>
      <c r="E226" s="22">
        <f t="shared" si="9"/>
        <v>4700000</v>
      </c>
      <c r="F226" s="14">
        <v>4700000</v>
      </c>
      <c r="G226" t="s">
        <v>446</v>
      </c>
      <c r="H226" s="129">
        <f t="shared" si="11"/>
        <v>4700000</v>
      </c>
      <c r="I226">
        <f t="shared" si="10"/>
        <v>30</v>
      </c>
    </row>
    <row r="227" spans="1:9" ht="16.5" thickTop="1" thickBot="1" x14ac:dyDescent="0.3">
      <c r="A227" s="19" t="s">
        <v>420</v>
      </c>
      <c r="B227" s="19" t="s">
        <v>432</v>
      </c>
      <c r="C227" s="19" t="s">
        <v>855</v>
      </c>
      <c r="D227" s="19">
        <v>30</v>
      </c>
      <c r="E227" s="22">
        <f t="shared" si="9"/>
        <v>5300000</v>
      </c>
      <c r="F227" s="14">
        <v>5300000</v>
      </c>
      <c r="G227" t="s">
        <v>446</v>
      </c>
      <c r="H227" s="129">
        <f t="shared" si="11"/>
        <v>5300000</v>
      </c>
      <c r="I227">
        <f t="shared" si="10"/>
        <v>30</v>
      </c>
    </row>
    <row r="228" spans="1:9" ht="16.5" thickTop="1" thickBot="1" x14ac:dyDescent="0.3">
      <c r="A228" s="19" t="s">
        <v>420</v>
      </c>
      <c r="B228" s="19" t="s">
        <v>433</v>
      </c>
      <c r="C228" s="19" t="s">
        <v>856</v>
      </c>
      <c r="D228" s="19">
        <v>30</v>
      </c>
      <c r="E228" s="22">
        <f t="shared" si="9"/>
        <v>37300000</v>
      </c>
      <c r="F228" s="14">
        <v>37300000</v>
      </c>
      <c r="G228" t="s">
        <v>446</v>
      </c>
      <c r="H228" s="129">
        <f t="shared" si="11"/>
        <v>37300000</v>
      </c>
      <c r="I228">
        <f t="shared" si="10"/>
        <v>30</v>
      </c>
    </row>
    <row r="229" spans="1:9" ht="16.5" thickTop="1" thickBot="1" x14ac:dyDescent="0.3">
      <c r="A229" s="19" t="s">
        <v>420</v>
      </c>
      <c r="B229" s="19" t="s">
        <v>434</v>
      </c>
      <c r="C229" s="19" t="s">
        <v>857</v>
      </c>
      <c r="D229" s="19">
        <v>30</v>
      </c>
      <c r="E229" s="22">
        <f t="shared" si="9"/>
        <v>5600000</v>
      </c>
      <c r="F229" s="14">
        <v>5600000</v>
      </c>
      <c r="G229" t="s">
        <v>446</v>
      </c>
      <c r="H229" s="129">
        <f t="shared" si="11"/>
        <v>5600000</v>
      </c>
      <c r="I229">
        <f t="shared" si="10"/>
        <v>30</v>
      </c>
    </row>
    <row r="230" spans="1:9" ht="16.5" thickTop="1" thickBot="1" x14ac:dyDescent="0.3">
      <c r="A230" s="19" t="s">
        <v>420</v>
      </c>
      <c r="B230" s="19" t="s">
        <v>435</v>
      </c>
      <c r="C230" s="19" t="s">
        <v>858</v>
      </c>
      <c r="D230" s="19">
        <v>30</v>
      </c>
      <c r="E230" s="22">
        <f t="shared" si="9"/>
        <v>13700000</v>
      </c>
      <c r="F230" s="14">
        <v>13700000</v>
      </c>
      <c r="G230" t="s">
        <v>446</v>
      </c>
      <c r="H230" s="129">
        <f t="shared" si="11"/>
        <v>13700000</v>
      </c>
      <c r="I230">
        <f t="shared" si="10"/>
        <v>30</v>
      </c>
    </row>
    <row r="231" spans="1:9" ht="16.5" thickTop="1" thickBot="1" x14ac:dyDescent="0.3">
      <c r="A231" s="19" t="s">
        <v>420</v>
      </c>
      <c r="B231" s="19" t="s">
        <v>436</v>
      </c>
      <c r="C231" s="19" t="s">
        <v>859</v>
      </c>
      <c r="D231" s="19">
        <v>30</v>
      </c>
      <c r="E231" s="22">
        <f t="shared" si="9"/>
        <v>16200000</v>
      </c>
      <c r="F231" s="14">
        <v>16200000</v>
      </c>
      <c r="G231" t="s">
        <v>446</v>
      </c>
      <c r="H231" s="129">
        <f t="shared" si="11"/>
        <v>16200000</v>
      </c>
      <c r="I231">
        <f t="shared" si="10"/>
        <v>30</v>
      </c>
    </row>
    <row r="232" spans="1:9" ht="16.5" thickTop="1" thickBot="1" x14ac:dyDescent="0.3">
      <c r="A232" s="19" t="s">
        <v>438</v>
      </c>
      <c r="B232" s="19" t="s">
        <v>439</v>
      </c>
      <c r="C232" s="19" t="s">
        <v>860</v>
      </c>
      <c r="D232" s="19">
        <v>40</v>
      </c>
      <c r="E232" s="22">
        <f t="shared" si="9"/>
        <v>9600000</v>
      </c>
      <c r="F232" s="14">
        <v>9600000</v>
      </c>
      <c r="G232" t="s">
        <v>413</v>
      </c>
      <c r="H232" s="129">
        <f t="shared" si="11"/>
        <v>9600000</v>
      </c>
      <c r="I232" t="str">
        <f t="shared" si="10"/>
        <v/>
      </c>
    </row>
    <row r="233" spans="1:9" ht="16.5" thickTop="1" thickBot="1" x14ac:dyDescent="0.3">
      <c r="A233" s="19" t="s">
        <v>438</v>
      </c>
      <c r="B233" s="19" t="s">
        <v>440</v>
      </c>
      <c r="C233" s="19" t="s">
        <v>861</v>
      </c>
      <c r="D233" s="19">
        <v>40</v>
      </c>
      <c r="E233" s="22">
        <f t="shared" si="9"/>
        <v>6700000</v>
      </c>
      <c r="F233" s="14">
        <v>6700000</v>
      </c>
      <c r="G233" t="s">
        <v>413</v>
      </c>
      <c r="H233" s="129">
        <f t="shared" si="11"/>
        <v>6700000</v>
      </c>
      <c r="I233" t="str">
        <f t="shared" si="10"/>
        <v/>
      </c>
    </row>
    <row r="234" spans="1:9" ht="16.5" thickTop="1" thickBot="1" x14ac:dyDescent="0.3">
      <c r="A234" s="19" t="s">
        <v>438</v>
      </c>
      <c r="B234" s="19" t="s">
        <v>441</v>
      </c>
      <c r="C234" s="19" t="s">
        <v>862</v>
      </c>
      <c r="D234" s="19">
        <v>5</v>
      </c>
      <c r="E234" s="22">
        <f t="shared" si="9"/>
        <v>200000</v>
      </c>
      <c r="F234" s="14">
        <v>200000</v>
      </c>
      <c r="G234" t="s">
        <v>413</v>
      </c>
      <c r="H234" s="129">
        <f t="shared" si="11"/>
        <v>200000</v>
      </c>
      <c r="I234" t="str">
        <f t="shared" si="10"/>
        <v/>
      </c>
    </row>
    <row r="235" spans="1:9" ht="16.5" thickTop="1" thickBot="1" x14ac:dyDescent="0.3">
      <c r="A235" s="19" t="s">
        <v>438</v>
      </c>
      <c r="B235" s="19" t="s">
        <v>442</v>
      </c>
      <c r="C235" s="19" t="s">
        <v>863</v>
      </c>
      <c r="D235" s="19">
        <v>5</v>
      </c>
      <c r="E235" s="22">
        <v>5500000</v>
      </c>
      <c r="F235" s="14">
        <v>5900000</v>
      </c>
      <c r="G235" t="s">
        <v>413</v>
      </c>
      <c r="H235" s="129">
        <f t="shared" si="11"/>
        <v>5500000</v>
      </c>
      <c r="I235" t="str">
        <f t="shared" si="10"/>
        <v/>
      </c>
    </row>
    <row r="236" spans="1:9" ht="16.5" thickTop="1" thickBot="1" x14ac:dyDescent="0.3">
      <c r="A236" s="19" t="s">
        <v>419</v>
      </c>
      <c r="B236" s="19" t="s">
        <v>443</v>
      </c>
      <c r="C236" s="19" t="s">
        <v>864</v>
      </c>
      <c r="D236" s="19">
        <v>7</v>
      </c>
      <c r="E236" s="22">
        <f t="shared" si="9"/>
        <v>1000000</v>
      </c>
      <c r="F236" s="14">
        <v>1000000</v>
      </c>
      <c r="G236" t="s">
        <v>413</v>
      </c>
      <c r="H236" s="129">
        <f t="shared" si="11"/>
        <v>1000000</v>
      </c>
      <c r="I236" t="str">
        <f t="shared" si="10"/>
        <v/>
      </c>
    </row>
    <row r="237" spans="1:9" ht="16.5" thickTop="1" thickBot="1" x14ac:dyDescent="0.3">
      <c r="A237" s="19" t="s">
        <v>437</v>
      </c>
      <c r="B237" s="19" t="s">
        <v>444</v>
      </c>
      <c r="C237" s="19" t="s">
        <v>865</v>
      </c>
      <c r="D237" s="19">
        <v>40</v>
      </c>
      <c r="E237" s="22">
        <f t="shared" si="9"/>
        <v>21300000</v>
      </c>
      <c r="F237" s="14">
        <v>21300000</v>
      </c>
      <c r="G237" t="s">
        <v>413</v>
      </c>
      <c r="H237" s="129">
        <f t="shared" si="11"/>
        <v>21300000</v>
      </c>
      <c r="I237" t="str">
        <f t="shared" si="10"/>
        <v/>
      </c>
    </row>
    <row r="238" spans="1:9" ht="16.5" thickTop="1" thickBot="1" x14ac:dyDescent="0.3">
      <c r="A238" s="19" t="s">
        <v>437</v>
      </c>
      <c r="B238" s="19" t="s">
        <v>445</v>
      </c>
      <c r="C238" s="19" t="s">
        <v>866</v>
      </c>
      <c r="D238" s="19">
        <v>30</v>
      </c>
      <c r="E238" s="22">
        <f t="shared" si="9"/>
        <v>5900000</v>
      </c>
      <c r="F238" s="14">
        <v>5900000</v>
      </c>
      <c r="G238" t="s">
        <v>413</v>
      </c>
      <c r="H238" s="129">
        <f t="shared" si="11"/>
        <v>5900000</v>
      </c>
      <c r="I238" t="str">
        <f t="shared" si="10"/>
        <v/>
      </c>
    </row>
    <row r="239" spans="1:9" ht="16.5" thickTop="1" thickBot="1" x14ac:dyDescent="0.3">
      <c r="A239" s="19" t="s">
        <v>925</v>
      </c>
      <c r="B239" s="19" t="s">
        <v>799</v>
      </c>
      <c r="C239" s="19" t="s">
        <v>800</v>
      </c>
      <c r="D239" s="19">
        <v>10</v>
      </c>
      <c r="E239" s="14">
        <v>840000</v>
      </c>
      <c r="F239" s="14">
        <v>840000</v>
      </c>
      <c r="G239" t="s">
        <v>46</v>
      </c>
      <c r="H239" s="23">
        <f t="shared" si="11"/>
        <v>840000</v>
      </c>
      <c r="I239">
        <f>IF(G239="y",D239,"")</f>
        <v>10</v>
      </c>
    </row>
    <row r="240" spans="1:9" ht="15.75" thickTop="1" x14ac:dyDescent="0.25">
      <c r="A240" s="19"/>
    </row>
    <row r="243" spans="1:6" s="170" customFormat="1" ht="18.75" x14ac:dyDescent="0.3">
      <c r="B243" s="170" t="s">
        <v>327</v>
      </c>
    </row>
    <row r="244" spans="1:6" x14ac:dyDescent="0.25">
      <c r="A244" s="18" t="s">
        <v>328</v>
      </c>
      <c r="D244" s="174" t="s">
        <v>389</v>
      </c>
      <c r="E244" s="174"/>
    </row>
    <row r="245" spans="1:6" x14ac:dyDescent="0.25">
      <c r="B245" s="19"/>
      <c r="D245" s="19">
        <v>2015</v>
      </c>
      <c r="E245" s="117">
        <v>-2.0000000000000001E-4</v>
      </c>
      <c r="F245" s="10"/>
    </row>
    <row r="246" spans="1:6" x14ac:dyDescent="0.25">
      <c r="D246" s="19">
        <v>2016</v>
      </c>
      <c r="E246" s="117">
        <v>-2.65E-3</v>
      </c>
      <c r="F246" s="10"/>
    </row>
    <row r="247" spans="1:6" x14ac:dyDescent="0.25">
      <c r="A247" s="19"/>
      <c r="B247" s="19" t="s">
        <v>329</v>
      </c>
      <c r="D247" s="19">
        <v>2017</v>
      </c>
      <c r="E247" s="117">
        <v>-3.29E-3</v>
      </c>
    </row>
    <row r="248" spans="1:6" x14ac:dyDescent="0.25">
      <c r="A248" s="28" t="s">
        <v>330</v>
      </c>
      <c r="B248" s="29">
        <v>102.4</v>
      </c>
      <c r="D248" s="19">
        <v>2018</v>
      </c>
      <c r="E248" s="46">
        <v>-3.2200000000000002E-3</v>
      </c>
    </row>
    <row r="249" spans="1:6" x14ac:dyDescent="0.25">
      <c r="D249" s="19">
        <v>2019</v>
      </c>
      <c r="E249" s="46">
        <v>-3.0899999999999999E-3</v>
      </c>
    </row>
    <row r="250" spans="1:6" x14ac:dyDescent="0.25">
      <c r="A250" s="19"/>
      <c r="B250" s="19" t="s">
        <v>331</v>
      </c>
      <c r="C250" s="19">
        <v>102.1</v>
      </c>
    </row>
    <row r="251" spans="1:6" x14ac:dyDescent="0.25">
      <c r="A251" s="19"/>
      <c r="B251" s="19" t="s">
        <v>332</v>
      </c>
      <c r="C251" s="30">
        <f>(1/C250)*C255</f>
        <v>1.0009794319294809</v>
      </c>
    </row>
    <row r="252" spans="1:6" x14ac:dyDescent="0.25">
      <c r="A252" s="19"/>
      <c r="B252" s="19" t="s">
        <v>333</v>
      </c>
      <c r="C252" s="30">
        <f>(1/C250)*B248</f>
        <v>1.0029382957884427</v>
      </c>
    </row>
    <row r="253" spans="1:6" x14ac:dyDescent="0.25">
      <c r="A253" s="19"/>
      <c r="B253" s="19" t="s">
        <v>334</v>
      </c>
      <c r="C253" s="30">
        <f>(1/C254)*B248</f>
        <v>1</v>
      </c>
    </row>
    <row r="254" spans="1:6" x14ac:dyDescent="0.25">
      <c r="A254" s="19"/>
      <c r="B254" s="19" t="s">
        <v>449</v>
      </c>
      <c r="C254" s="19">
        <v>102.4</v>
      </c>
    </row>
    <row r="255" spans="1:6" x14ac:dyDescent="0.25">
      <c r="A255" s="19"/>
      <c r="B255" s="19" t="s">
        <v>450</v>
      </c>
      <c r="C255" s="19">
        <v>102.2</v>
      </c>
    </row>
    <row r="256" spans="1:6" x14ac:dyDescent="0.25">
      <c r="B256" s="19" t="s">
        <v>339</v>
      </c>
      <c r="C256" s="30">
        <f>(1/102.2)*B248</f>
        <v>1.0019569471624266</v>
      </c>
    </row>
    <row r="257" spans="1:8" x14ac:dyDescent="0.25">
      <c r="B257" s="19" t="s">
        <v>447</v>
      </c>
      <c r="C257" s="30">
        <v>101.2</v>
      </c>
    </row>
    <row r="258" spans="1:8" x14ac:dyDescent="0.25">
      <c r="B258" s="19" t="s">
        <v>448</v>
      </c>
      <c r="C258" s="30">
        <f>(1/C257)*B248</f>
        <v>1.0118577075098816</v>
      </c>
    </row>
    <row r="259" spans="1:8" x14ac:dyDescent="0.25">
      <c r="B259" s="19" t="s">
        <v>732</v>
      </c>
      <c r="C259" s="30">
        <f>(1/D262)*B248</f>
        <v>1.0088669950738918</v>
      </c>
    </row>
    <row r="261" spans="1:8" x14ac:dyDescent="0.25">
      <c r="A261" s="19"/>
      <c r="B261" s="19"/>
      <c r="C261" s="18">
        <v>2014</v>
      </c>
      <c r="D261" s="18">
        <v>2015</v>
      </c>
      <c r="E261" s="18">
        <v>2016</v>
      </c>
      <c r="F261" s="18">
        <v>2017</v>
      </c>
      <c r="G261" s="18">
        <v>2018</v>
      </c>
      <c r="H261" s="18">
        <v>2019</v>
      </c>
    </row>
    <row r="262" spans="1:8" x14ac:dyDescent="0.25">
      <c r="A262" s="19"/>
      <c r="B262" s="19" t="s">
        <v>335</v>
      </c>
      <c r="C262" s="19">
        <v>101.8</v>
      </c>
      <c r="D262" s="19">
        <v>101.5</v>
      </c>
      <c r="E262" s="19">
        <v>101.5</v>
      </c>
      <c r="F262" s="19">
        <v>101.9</v>
      </c>
      <c r="G262" s="19">
        <v>102.4</v>
      </c>
      <c r="H262" s="19">
        <v>102.4</v>
      </c>
    </row>
    <row r="263" spans="1:8" x14ac:dyDescent="0.25">
      <c r="A263" s="19"/>
      <c r="B263" s="19"/>
    </row>
    <row r="264" spans="1:8" x14ac:dyDescent="0.25">
      <c r="B264" s="19" t="s">
        <v>336</v>
      </c>
      <c r="C264" s="19">
        <v>102.4</v>
      </c>
      <c r="D264" s="10" t="s">
        <v>338</v>
      </c>
    </row>
    <row r="265" spans="1:8" x14ac:dyDescent="0.25">
      <c r="B265" s="19"/>
      <c r="C265" s="19"/>
    </row>
    <row r="266" spans="1:8" x14ac:dyDescent="0.25">
      <c r="B266" s="19" t="s">
        <v>337</v>
      </c>
      <c r="C266" s="19">
        <f>C264/B248</f>
        <v>1</v>
      </c>
    </row>
    <row r="269" spans="1:8" s="8" customFormat="1" ht="18.75" x14ac:dyDescent="0.3">
      <c r="B269" s="170" t="s">
        <v>576</v>
      </c>
    </row>
    <row r="270" spans="1:8" x14ac:dyDescent="0.25">
      <c r="C270" s="15" t="s">
        <v>579</v>
      </c>
      <c r="D270" s="91" t="s">
        <v>580</v>
      </c>
      <c r="E270" s="91" t="s">
        <v>581</v>
      </c>
    </row>
    <row r="271" spans="1:8" x14ac:dyDescent="0.25">
      <c r="B271" s="12" t="s">
        <v>577</v>
      </c>
      <c r="C271" t="s">
        <v>415</v>
      </c>
      <c r="D271">
        <v>0</v>
      </c>
      <c r="E271" s="43">
        <v>0.3</v>
      </c>
      <c r="F271" s="128" t="s">
        <v>795</v>
      </c>
      <c r="G271" s="85"/>
      <c r="H271" s="14"/>
    </row>
    <row r="272" spans="1:8" x14ac:dyDescent="0.25">
      <c r="B272" s="12"/>
      <c r="D272" s="14"/>
      <c r="E272" s="19"/>
      <c r="G272" s="85"/>
      <c r="H272" s="14"/>
    </row>
    <row r="273" spans="1:14" x14ac:dyDescent="0.25">
      <c r="B273" s="12" t="s">
        <v>578</v>
      </c>
      <c r="C273" t="s">
        <v>582</v>
      </c>
      <c r="D273" s="14">
        <f>273078500*C253</f>
        <v>273078500</v>
      </c>
      <c r="E273" s="19" t="s">
        <v>583</v>
      </c>
      <c r="H273" s="14"/>
    </row>
    <row r="278" spans="1:14" s="8" customFormat="1" ht="18.75" x14ac:dyDescent="0.3">
      <c r="B278" s="170" t="s">
        <v>586</v>
      </c>
      <c r="C278" s="144"/>
      <c r="D278" s="144"/>
    </row>
    <row r="280" spans="1:14" ht="15.75" x14ac:dyDescent="0.25">
      <c r="A280" s="18" t="s">
        <v>922</v>
      </c>
      <c r="B280" s="95" t="s">
        <v>2</v>
      </c>
      <c r="C280" s="77">
        <f>'Summary&amp;Ratios'!C3</f>
        <v>7.5</v>
      </c>
      <c r="D280" s="77">
        <f>'Summary&amp;Ratios'!D3</f>
        <v>7.4999999999999964</v>
      </c>
      <c r="E280" s="77">
        <f>'Summary&amp;Ratios'!E3</f>
        <v>7.5</v>
      </c>
      <c r="F280" s="77">
        <f>'Summary&amp;Ratios'!F3</f>
        <v>7.5</v>
      </c>
      <c r="G280" s="77">
        <f>'Summary&amp;Ratios'!G3</f>
        <v>7.4999999999999991</v>
      </c>
    </row>
    <row r="281" spans="1:14" x14ac:dyDescent="0.25">
      <c r="A281" s="4">
        <v>7.5</v>
      </c>
      <c r="B281" s="19" t="s">
        <v>3</v>
      </c>
      <c r="C281" s="31">
        <f>(C280-A281)/A281</f>
        <v>0</v>
      </c>
      <c r="D281" s="31">
        <f>(D280-C280)/C280</f>
        <v>-4.7369515717340012E-16</v>
      </c>
      <c r="E281" s="31">
        <f t="shared" ref="E281:F281" si="12">(E280-D280)/D280</f>
        <v>4.7369515717340031E-16</v>
      </c>
      <c r="F281" s="31">
        <f t="shared" si="12"/>
        <v>0</v>
      </c>
      <c r="G281" s="31"/>
      <c r="I281" s="15" t="s">
        <v>587</v>
      </c>
      <c r="J281" s="96">
        <v>0</v>
      </c>
    </row>
    <row r="282" spans="1:14" x14ac:dyDescent="0.25">
      <c r="B282" s="19"/>
      <c r="J282" s="31">
        <f>J281</f>
        <v>0</v>
      </c>
    </row>
    <row r="283" spans="1:14" x14ac:dyDescent="0.25">
      <c r="B283" s="19" t="s">
        <v>588</v>
      </c>
      <c r="C283">
        <f>A281*(1+J282)</f>
        <v>7.5</v>
      </c>
      <c r="D283">
        <f>C283*(1+$J$282)</f>
        <v>7.5</v>
      </c>
      <c r="E283">
        <f>D283*(1+$J$282)</f>
        <v>7.5</v>
      </c>
      <c r="F283">
        <f>E283*(1+$J$282)</f>
        <v>7.5</v>
      </c>
      <c r="G283">
        <f>F283*(1+$J$282)</f>
        <v>7.5</v>
      </c>
    </row>
    <row r="284" spans="1:14" x14ac:dyDescent="0.25">
      <c r="B284" s="19" t="s">
        <v>589</v>
      </c>
      <c r="C284" s="14">
        <f>C283-C280</f>
        <v>0</v>
      </c>
      <c r="D284" s="14">
        <f t="shared" ref="D284:G284" si="13">D283-D280</f>
        <v>0</v>
      </c>
      <c r="E284" s="14">
        <f t="shared" si="13"/>
        <v>0</v>
      </c>
      <c r="F284" s="14">
        <f t="shared" si="13"/>
        <v>0</v>
      </c>
      <c r="G284" s="14">
        <f t="shared" si="13"/>
        <v>0</v>
      </c>
    </row>
    <row r="285" spans="1:14" x14ac:dyDescent="0.25">
      <c r="B285" s="19"/>
      <c r="J285" s="14"/>
      <c r="K285" s="14"/>
      <c r="L285" s="14"/>
      <c r="M285" s="14"/>
      <c r="N285" s="14"/>
    </row>
    <row r="286" spans="1:14" x14ac:dyDescent="0.25">
      <c r="B286" s="19" t="s">
        <v>590</v>
      </c>
      <c r="C286">
        <f>A281*(1+J281)</f>
        <v>7.5</v>
      </c>
      <c r="D286">
        <f>C286*(1+$J$281)</f>
        <v>7.5</v>
      </c>
      <c r="E286">
        <f>D286*(1+$J$281)</f>
        <v>7.5</v>
      </c>
      <c r="F286">
        <f>E286*(1+$J$281)</f>
        <v>7.5</v>
      </c>
      <c r="G286">
        <f>F286*(1+$J$281)</f>
        <v>7.5</v>
      </c>
      <c r="J286" s="14"/>
      <c r="K286" s="14"/>
      <c r="L286" s="14"/>
      <c r="M286" s="14"/>
      <c r="N286" s="14"/>
    </row>
    <row r="287" spans="1:14" x14ac:dyDescent="0.25">
      <c r="B287" s="19"/>
      <c r="J287" s="14"/>
      <c r="K287" s="14"/>
      <c r="L287" s="14"/>
      <c r="M287" s="14"/>
      <c r="N287" s="14"/>
    </row>
    <row r="288" spans="1:14" ht="15.75" thickBot="1" x14ac:dyDescent="0.3">
      <c r="B288" s="19" t="s">
        <v>591</v>
      </c>
      <c r="C288" s="70">
        <f>C284*C80</f>
        <v>0</v>
      </c>
      <c r="D288" s="70">
        <f>D284*D80</f>
        <v>0</v>
      </c>
      <c r="E288" s="70">
        <f>E284*E80</f>
        <v>0</v>
      </c>
      <c r="F288" s="70">
        <f>F284*F80</f>
        <v>0</v>
      </c>
      <c r="G288" s="70">
        <f>G284*G80</f>
        <v>0</v>
      </c>
    </row>
    <row r="289" spans="2:10" ht="16.5" thickTop="1" thickBot="1" x14ac:dyDescent="0.3">
      <c r="B289" s="19" t="s">
        <v>592</v>
      </c>
      <c r="C289" s="161">
        <v>14884565.009309873</v>
      </c>
      <c r="D289" s="161">
        <v>41106891.706292003</v>
      </c>
      <c r="E289" s="161">
        <v>33468209.215632904</v>
      </c>
      <c r="F289" s="161">
        <v>25618299.181715745</v>
      </c>
      <c r="G289" s="161">
        <v>17854933.65130401</v>
      </c>
      <c r="H289" s="14">
        <f>SUM(C289:G289)</f>
        <v>132932898.76425453</v>
      </c>
    </row>
    <row r="290" spans="2:10" ht="15.75" thickTop="1" x14ac:dyDescent="0.25">
      <c r="B290" s="19" t="s">
        <v>593</v>
      </c>
      <c r="C290" s="14">
        <f>SUM(C288:C289)</f>
        <v>14884565.009309873</v>
      </c>
      <c r="D290" s="14">
        <f t="shared" ref="D290:G290" si="14">SUM(D288:D289)</f>
        <v>41106891.706292003</v>
      </c>
      <c r="E290" s="14">
        <f t="shared" si="14"/>
        <v>33468209.215632904</v>
      </c>
      <c r="F290" s="14">
        <f t="shared" si="14"/>
        <v>25618299.181715745</v>
      </c>
      <c r="G290" s="14">
        <f t="shared" si="14"/>
        <v>17854933.65130401</v>
      </c>
    </row>
    <row r="295" spans="2:10" s="7" customFormat="1" ht="15.75" x14ac:dyDescent="0.25">
      <c r="B295" s="231" t="s">
        <v>923</v>
      </c>
      <c r="C295" s="231"/>
      <c r="D295" s="231"/>
      <c r="E295" s="231"/>
    </row>
    <row r="296" spans="2:10" x14ac:dyDescent="0.25">
      <c r="C296" s="15">
        <v>2020</v>
      </c>
      <c r="D296" s="15">
        <v>2021</v>
      </c>
      <c r="E296" s="15">
        <v>2022</v>
      </c>
      <c r="F296" s="15">
        <v>2023</v>
      </c>
      <c r="G296" s="15">
        <v>2024</v>
      </c>
    </row>
    <row r="297" spans="2:10" ht="26.25" x14ac:dyDescent="0.25">
      <c r="B297" s="21" t="s">
        <v>519</v>
      </c>
      <c r="C297" s="14">
        <f>'Rolling Schemes'!G19</f>
        <v>32100917.693633407</v>
      </c>
      <c r="D297" s="14">
        <f>'Rolling Schemes'!H19</f>
        <v>10246409.204433808</v>
      </c>
      <c r="E297" s="14">
        <f>'Rolling Schemes'!I19</f>
        <v>2809218.9107209649</v>
      </c>
      <c r="F297" s="14">
        <f>'Rolling Schemes'!J19</f>
        <v>0</v>
      </c>
      <c r="G297" s="14">
        <v>0</v>
      </c>
      <c r="J297" s="4"/>
    </row>
    <row r="298" spans="2:10" ht="26.25" x14ac:dyDescent="0.25">
      <c r="B298" s="21" t="s">
        <v>520</v>
      </c>
      <c r="C298" s="14">
        <f>'Rolling Schemes'!G33</f>
        <v>14737468.168462291</v>
      </c>
      <c r="D298" s="14">
        <f>'Rolling Schemes'!H33</f>
        <v>4831708.2570369989</v>
      </c>
      <c r="E298" s="14">
        <f>'Rolling Schemes'!I33</f>
        <v>2449960.8054725528</v>
      </c>
      <c r="F298" s="14">
        <f>'Rolling Schemes'!J33</f>
        <v>0</v>
      </c>
      <c r="G298" s="14">
        <f>'Rolling Schemes'!K33</f>
        <v>0</v>
      </c>
    </row>
    <row r="299" spans="2:10" x14ac:dyDescent="0.25">
      <c r="C299" s="17">
        <f>SUM(C297:C298)</f>
        <v>46838385.862095699</v>
      </c>
      <c r="D299" s="17">
        <f t="shared" ref="D299:G299" si="15">SUM(D297:D298)</f>
        <v>15078117.461470807</v>
      </c>
      <c r="E299" s="17">
        <f t="shared" si="15"/>
        <v>5259179.7161935177</v>
      </c>
      <c r="F299" s="17">
        <f t="shared" si="15"/>
        <v>0</v>
      </c>
      <c r="G299" s="17">
        <f t="shared" si="15"/>
        <v>0</v>
      </c>
      <c r="H299" s="17">
        <f>SUM(C299:G299)</f>
        <v>67175683.039760023</v>
      </c>
    </row>
    <row r="300" spans="2:10" x14ac:dyDescent="0.25">
      <c r="H300" t="b">
        <f>H299=CR!M8</f>
        <v>1</v>
      </c>
    </row>
    <row r="301" spans="2:10" s="15" customFormat="1" x14ac:dyDescent="0.25">
      <c r="B301" s="130"/>
      <c r="C301" s="131"/>
      <c r="D301" s="131"/>
      <c r="E301" s="131"/>
      <c r="F301" s="131"/>
      <c r="G301" s="131"/>
    </row>
    <row r="305" spans="2:2" s="94" customFormat="1" ht="18.75" x14ac:dyDescent="0.3">
      <c r="B305" s="2" t="s">
        <v>907</v>
      </c>
    </row>
  </sheetData>
  <mergeCells count="1">
    <mergeCell ref="B295:E295"/>
  </mergeCells>
  <conditionalFormatting sqref="C47:C51 B274 C271:C273">
    <cfRule type="containsText" dxfId="53" priority="27" operator="containsText" text="y">
      <formula>NOT(ISERROR(SEARCH("y",B47)))</formula>
    </cfRule>
    <cfRule type="containsText" dxfId="52" priority="28" operator="containsText" text="n">
      <formula>NOT(ISERROR(SEARCH("n",B47)))</formula>
    </cfRule>
  </conditionalFormatting>
  <conditionalFormatting sqref="C54:C58">
    <cfRule type="containsText" dxfId="51" priority="25" operator="containsText" text="y">
      <formula>NOT(ISERROR(SEARCH("y",C54)))</formula>
    </cfRule>
    <cfRule type="containsText" dxfId="50" priority="26" operator="containsText" text="n">
      <formula>NOT(ISERROR(SEARCH("n",C54)))</formula>
    </cfRule>
  </conditionalFormatting>
  <conditionalFormatting sqref="C61:C64">
    <cfRule type="containsText" dxfId="49" priority="23" operator="containsText" text="y">
      <formula>NOT(ISERROR(SEARCH("y",C61)))</formula>
    </cfRule>
    <cfRule type="containsText" dxfId="48" priority="24" operator="containsText" text="n">
      <formula>NOT(ISERROR(SEARCH("n",C61)))</formula>
    </cfRule>
  </conditionalFormatting>
  <conditionalFormatting sqref="C67">
    <cfRule type="containsText" dxfId="47" priority="21" operator="containsText" text="y">
      <formula>NOT(ISERROR(SEARCH("y",C67)))</formula>
    </cfRule>
    <cfRule type="containsText" dxfId="46" priority="22" operator="containsText" text="n">
      <formula>NOT(ISERROR(SEARCH("n",C67)))</formula>
    </cfRule>
  </conditionalFormatting>
  <conditionalFormatting sqref="C70:C72">
    <cfRule type="containsText" dxfId="45" priority="19" operator="containsText" text="y">
      <formula>NOT(ISERROR(SEARCH("y",C70)))</formula>
    </cfRule>
    <cfRule type="containsText" dxfId="44" priority="20" operator="containsText" text="n">
      <formula>NOT(ISERROR(SEARCH("n",C70)))</formula>
    </cfRule>
  </conditionalFormatting>
  <conditionalFormatting sqref="C75">
    <cfRule type="containsText" dxfId="43" priority="17" operator="containsText" text="y">
      <formula>NOT(ISERROR(SEARCH("y",C75)))</formula>
    </cfRule>
    <cfRule type="containsText" dxfId="42" priority="18" operator="containsText" text="n">
      <formula>NOT(ISERROR(SEARCH("n",C75)))</formula>
    </cfRule>
  </conditionalFormatting>
  <conditionalFormatting sqref="G94:G239">
    <cfRule type="containsText" dxfId="41" priority="1" operator="containsText" text="s">
      <formula>NOT(ISERROR(SEARCH("s",G94)))</formula>
    </cfRule>
    <cfRule type="containsText" dxfId="40" priority="2" operator="containsText" text="s">
      <formula>NOT(ISERROR(SEARCH("s",G94)))</formula>
    </cfRule>
    <cfRule type="containsText" dxfId="39" priority="3" operator="containsText" text="s">
      <formula>NOT(ISERROR(SEARCH("s",G94)))</formula>
    </cfRule>
    <cfRule type="containsText" dxfId="38" priority="14" operator="containsText" text="T">
      <formula>NOT(ISERROR(SEARCH("T",G94)))</formula>
    </cfRule>
    <cfRule type="containsText" dxfId="37" priority="15" operator="containsText" text="y">
      <formula>NOT(ISERROR(SEARCH("y",G94)))</formula>
    </cfRule>
    <cfRule type="containsText" dxfId="36" priority="16" operator="containsText" text="n">
      <formula>NOT(ISERROR(SEARCH("n",G94)))</formula>
    </cfRule>
  </conditionalFormatting>
  <conditionalFormatting sqref="L105">
    <cfRule type="containsText" dxfId="35" priority="11" operator="containsText" text="FALSE">
      <formula>NOT(ISERROR(SEARCH("FALSE",L105)))</formula>
    </cfRule>
    <cfRule type="containsText" dxfId="34" priority="12" operator="containsText" text="true">
      <formula>NOT(ISERROR(SEARCH("true",L105)))</formula>
    </cfRule>
    <cfRule type="containsText" dxfId="33" priority="13" operator="containsText" text="n">
      <formula>NOT(ISERROR(SEARCH("n",L105)))</formula>
    </cfRule>
  </conditionalFormatting>
  <conditionalFormatting sqref="G216:G239">
    <cfRule type="containsText" dxfId="32" priority="10" operator="containsText" text="P">
      <formula>NOT(ISERROR(SEARCH("P",G216)))</formula>
    </cfRule>
  </conditionalFormatting>
  <conditionalFormatting sqref="C16">
    <cfRule type="containsText" dxfId="31" priority="6" operator="containsText" text="y">
      <formula>NOT(ISERROR(SEARCH("y",C16)))</formula>
    </cfRule>
    <cfRule type="containsText" dxfId="30" priority="7" operator="containsText" text="n">
      <formula>NOT(ISERROR(SEARCH("n",C16)))</formula>
    </cfRule>
  </conditionalFormatting>
  <conditionalFormatting sqref="H300">
    <cfRule type="containsText" dxfId="29" priority="4" operator="containsText" text="true">
      <formula>NOT(ISERROR(SEARCH("true",H300)))</formula>
    </cfRule>
    <cfRule type="containsText" dxfId="28" priority="5" operator="containsText" text="false">
      <formula>NOT(ISERROR(SEARCH("false",H300)))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79D1-E0C5-4895-86EF-91B377B31211}">
  <dimension ref="A1:BF114"/>
  <sheetViews>
    <sheetView topLeftCell="AD1" workbookViewId="0">
      <selection activeCell="BF32" sqref="BF32:BF39"/>
    </sheetView>
  </sheetViews>
  <sheetFormatPr defaultRowHeight="15" x14ac:dyDescent="0.25"/>
  <cols>
    <col min="1" max="1" width="19.7109375" customWidth="1"/>
    <col min="2" max="2" width="32.42578125" customWidth="1"/>
    <col min="3" max="3" width="11.85546875" customWidth="1"/>
  </cols>
  <sheetData>
    <row r="1" spans="1:9" s="7" customFormat="1" x14ac:dyDescent="0.25"/>
    <row r="3" spans="1:9" x14ac:dyDescent="0.25">
      <c r="B3" t="s">
        <v>474</v>
      </c>
      <c r="C3" s="14">
        <f>Inputs!F212</f>
        <v>24700000</v>
      </c>
    </row>
    <row r="4" spans="1:9" x14ac:dyDescent="0.25">
      <c r="A4" s="15" t="s">
        <v>475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</row>
    <row r="5" spans="1:9" x14ac:dyDescent="0.25">
      <c r="B5" t="s">
        <v>476</v>
      </c>
      <c r="C5" s="1">
        <v>2018</v>
      </c>
    </row>
    <row r="6" spans="1:9" x14ac:dyDescent="0.25">
      <c r="B6" t="s">
        <v>477</v>
      </c>
      <c r="C6" s="14">
        <v>22104022</v>
      </c>
      <c r="D6" s="14">
        <v>22744851</v>
      </c>
      <c r="E6" s="14">
        <v>23402166</v>
      </c>
      <c r="F6" s="14">
        <v>24080899</v>
      </c>
      <c r="G6" s="14">
        <v>24776825</v>
      </c>
      <c r="I6" s="49"/>
    </row>
    <row r="7" spans="1:9" x14ac:dyDescent="0.25">
      <c r="B7" t="s">
        <v>478</v>
      </c>
      <c r="C7">
        <v>0.06</v>
      </c>
      <c r="D7">
        <v>0.06</v>
      </c>
      <c r="E7">
        <v>0.06</v>
      </c>
      <c r="F7">
        <v>0.06</v>
      </c>
      <c r="G7">
        <v>0.06</v>
      </c>
      <c r="I7" s="67"/>
    </row>
    <row r="9" spans="1:9" x14ac:dyDescent="0.25">
      <c r="B9" t="s">
        <v>342</v>
      </c>
      <c r="C9">
        <f>IF($C$5=C4,$C$3,0)</f>
        <v>0</v>
      </c>
      <c r="D9" s="14">
        <f>IF($C$5=D4,$C$3,0)+C13</f>
        <v>0</v>
      </c>
      <c r="E9" s="14">
        <f>IF($C$5=E4,$C$3,0)+D13</f>
        <v>0</v>
      </c>
      <c r="F9" s="14">
        <f>IF($C$5=F4,$C$3,0)+E13</f>
        <v>24700000</v>
      </c>
      <c r="G9" s="14">
        <f>IF($C$5=G4,$C$3,0)+F13</f>
        <v>24942317.538437001</v>
      </c>
      <c r="H9" s="14">
        <f>G13</f>
        <v>25158632.921102591</v>
      </c>
    </row>
    <row r="10" spans="1:9" x14ac:dyDescent="0.25">
      <c r="B10" t="s">
        <v>455</v>
      </c>
      <c r="C10" s="14">
        <f>(1+C15/2)*C12-0.07*C9</f>
        <v>0</v>
      </c>
      <c r="D10" s="14">
        <f t="shared" ref="D10:E10" si="0">(1+D15/2)*D12-0.07*D9</f>
        <v>0</v>
      </c>
      <c r="E10" s="14">
        <f t="shared" si="0"/>
        <v>0</v>
      </c>
      <c r="F10" s="14">
        <f>(1+F15/2)*F12-0.07*F9</f>
        <v>-242317.53843700024</v>
      </c>
      <c r="G10" s="14">
        <f>(1+G15/2)*G12-0.07*G9</f>
        <v>-216315.38266559015</v>
      </c>
    </row>
    <row r="11" spans="1:9" x14ac:dyDescent="0.25">
      <c r="B11" t="s">
        <v>456</v>
      </c>
      <c r="C11" s="14">
        <f>C12-C10</f>
        <v>0</v>
      </c>
      <c r="D11" s="14">
        <f>D12-D10</f>
        <v>0</v>
      </c>
      <c r="E11" s="14">
        <f>E12-E10</f>
        <v>0</v>
      </c>
      <c r="F11" s="14">
        <f>F12-F10</f>
        <v>1687171.4784370002</v>
      </c>
      <c r="G11" s="14">
        <f>G12-G10</f>
        <v>1702924.8826655902</v>
      </c>
    </row>
    <row r="12" spans="1:9" x14ac:dyDescent="0.25">
      <c r="B12" t="s">
        <v>161</v>
      </c>
      <c r="C12" s="14">
        <f>IF($C$5&lt;=C4,C7*C6,0)</f>
        <v>0</v>
      </c>
      <c r="D12" s="14">
        <f>IF($C$5&lt;=D4,D7*D6,0)</f>
        <v>0</v>
      </c>
      <c r="E12" s="14">
        <f>IF($C$5&lt;=E4,E7*E6,0)</f>
        <v>0</v>
      </c>
      <c r="F12" s="14">
        <f>IF($C$5&lt;=F4,F7*F6,0)</f>
        <v>1444853.94</v>
      </c>
      <c r="G12" s="14">
        <f>IF($C$5&lt;=G4,G7*G6,0)</f>
        <v>1486609.5</v>
      </c>
    </row>
    <row r="13" spans="1:9" x14ac:dyDescent="0.25">
      <c r="B13" t="s">
        <v>343</v>
      </c>
      <c r="C13" s="14">
        <f>C9-C10</f>
        <v>0</v>
      </c>
      <c r="D13" s="14">
        <f>D9-D10</f>
        <v>0</v>
      </c>
      <c r="E13" s="14">
        <f>E9-E10</f>
        <v>0</v>
      </c>
      <c r="F13" s="14">
        <f>F9-F10</f>
        <v>24942317.538437001</v>
      </c>
      <c r="G13" s="14">
        <f>G9-G10</f>
        <v>25158632.921102591</v>
      </c>
    </row>
    <row r="15" spans="1:9" x14ac:dyDescent="0.25">
      <c r="C15" s="44">
        <v>5.79E-2</v>
      </c>
      <c r="D15" s="44">
        <v>5.79E-2</v>
      </c>
      <c r="E15" s="44">
        <v>5.79E-2</v>
      </c>
      <c r="F15" s="44">
        <v>5.79E-2</v>
      </c>
      <c r="G15" s="44">
        <v>5.79E-2</v>
      </c>
    </row>
    <row r="18" spans="1:57" s="69" customFormat="1" x14ac:dyDescent="0.25">
      <c r="A18" s="68" t="s">
        <v>479</v>
      </c>
    </row>
    <row r="20" spans="1:57" s="15" customFormat="1" x14ac:dyDescent="0.25">
      <c r="H20" s="15">
        <v>2020</v>
      </c>
      <c r="I20" s="15">
        <f>H20+1</f>
        <v>2021</v>
      </c>
      <c r="J20" s="15">
        <f t="shared" ref="J20:BE20" si="1">I20+1</f>
        <v>2022</v>
      </c>
      <c r="K20" s="15">
        <f t="shared" si="1"/>
        <v>2023</v>
      </c>
      <c r="L20" s="15">
        <f t="shared" si="1"/>
        <v>2024</v>
      </c>
      <c r="M20" s="15">
        <f t="shared" si="1"/>
        <v>2025</v>
      </c>
      <c r="N20" s="15">
        <f t="shared" si="1"/>
        <v>2026</v>
      </c>
      <c r="O20" s="15">
        <f t="shared" si="1"/>
        <v>2027</v>
      </c>
      <c r="P20" s="15">
        <f t="shared" si="1"/>
        <v>2028</v>
      </c>
      <c r="Q20" s="15">
        <f t="shared" si="1"/>
        <v>2029</v>
      </c>
      <c r="R20" s="15">
        <f t="shared" si="1"/>
        <v>2030</v>
      </c>
      <c r="S20" s="15">
        <f t="shared" si="1"/>
        <v>2031</v>
      </c>
      <c r="T20" s="15">
        <f t="shared" si="1"/>
        <v>2032</v>
      </c>
      <c r="U20" s="15">
        <f t="shared" si="1"/>
        <v>2033</v>
      </c>
      <c r="V20" s="15">
        <f t="shared" si="1"/>
        <v>2034</v>
      </c>
      <c r="W20" s="15">
        <f t="shared" si="1"/>
        <v>2035</v>
      </c>
      <c r="X20" s="15">
        <f t="shared" si="1"/>
        <v>2036</v>
      </c>
      <c r="Y20" s="15">
        <f t="shared" si="1"/>
        <v>2037</v>
      </c>
      <c r="Z20" s="15">
        <f t="shared" si="1"/>
        <v>2038</v>
      </c>
      <c r="AA20" s="15">
        <f t="shared" si="1"/>
        <v>2039</v>
      </c>
      <c r="AB20" s="15">
        <f t="shared" si="1"/>
        <v>2040</v>
      </c>
      <c r="AC20" s="15">
        <f t="shared" si="1"/>
        <v>2041</v>
      </c>
      <c r="AD20" s="15">
        <f t="shared" si="1"/>
        <v>2042</v>
      </c>
      <c r="AE20" s="15">
        <f t="shared" si="1"/>
        <v>2043</v>
      </c>
      <c r="AF20" s="15">
        <f t="shared" si="1"/>
        <v>2044</v>
      </c>
      <c r="AG20" s="15">
        <f t="shared" si="1"/>
        <v>2045</v>
      </c>
      <c r="AH20" s="15">
        <f t="shared" si="1"/>
        <v>2046</v>
      </c>
      <c r="AI20" s="15">
        <f t="shared" si="1"/>
        <v>2047</v>
      </c>
      <c r="AJ20" s="15">
        <f t="shared" si="1"/>
        <v>2048</v>
      </c>
      <c r="AK20" s="15">
        <f t="shared" si="1"/>
        <v>2049</v>
      </c>
      <c r="AL20" s="15">
        <f t="shared" si="1"/>
        <v>2050</v>
      </c>
      <c r="AM20" s="15">
        <f t="shared" si="1"/>
        <v>2051</v>
      </c>
      <c r="AN20" s="15">
        <f t="shared" si="1"/>
        <v>2052</v>
      </c>
      <c r="AO20" s="15">
        <f t="shared" si="1"/>
        <v>2053</v>
      </c>
      <c r="AP20" s="15">
        <f t="shared" si="1"/>
        <v>2054</v>
      </c>
      <c r="AQ20" s="15">
        <f t="shared" si="1"/>
        <v>2055</v>
      </c>
      <c r="AR20" s="15">
        <f t="shared" si="1"/>
        <v>2056</v>
      </c>
      <c r="AS20" s="15">
        <f t="shared" si="1"/>
        <v>2057</v>
      </c>
      <c r="AT20" s="15">
        <f t="shared" si="1"/>
        <v>2058</v>
      </c>
      <c r="AU20" s="15">
        <f t="shared" si="1"/>
        <v>2059</v>
      </c>
      <c r="AV20" s="15">
        <f t="shared" si="1"/>
        <v>2060</v>
      </c>
      <c r="AW20" s="15">
        <f t="shared" si="1"/>
        <v>2061</v>
      </c>
      <c r="AX20" s="15">
        <f t="shared" si="1"/>
        <v>2062</v>
      </c>
      <c r="AY20" s="15">
        <f t="shared" si="1"/>
        <v>2063</v>
      </c>
      <c r="AZ20" s="15">
        <f t="shared" si="1"/>
        <v>2064</v>
      </c>
      <c r="BA20" s="15">
        <f t="shared" si="1"/>
        <v>2065</v>
      </c>
      <c r="BB20" s="15">
        <f t="shared" si="1"/>
        <v>2066</v>
      </c>
      <c r="BC20" s="15">
        <f t="shared" si="1"/>
        <v>2067</v>
      </c>
      <c r="BD20" s="15">
        <f t="shared" si="1"/>
        <v>2068</v>
      </c>
      <c r="BE20" s="15">
        <f t="shared" si="1"/>
        <v>2069</v>
      </c>
    </row>
    <row r="21" spans="1:57" x14ac:dyDescent="0.25">
      <c r="A21" s="84" t="s">
        <v>475</v>
      </c>
      <c r="C21" t="s">
        <v>481</v>
      </c>
      <c r="E21">
        <v>50</v>
      </c>
      <c r="H21">
        <f>IF(2019+$E$21&gt;=H20,1,0)</f>
        <v>1</v>
      </c>
      <c r="I21">
        <f t="shared" ref="I21:BE21" si="2">IF(2019+$E$21&gt;=I20,1,0)</f>
        <v>1</v>
      </c>
      <c r="J21">
        <f t="shared" si="2"/>
        <v>1</v>
      </c>
      <c r="K21">
        <f t="shared" si="2"/>
        <v>1</v>
      </c>
      <c r="L21">
        <f t="shared" si="2"/>
        <v>1</v>
      </c>
      <c r="M21">
        <f t="shared" si="2"/>
        <v>1</v>
      </c>
      <c r="N21">
        <f t="shared" si="2"/>
        <v>1</v>
      </c>
      <c r="O21">
        <f t="shared" si="2"/>
        <v>1</v>
      </c>
      <c r="P21">
        <f t="shared" si="2"/>
        <v>1</v>
      </c>
      <c r="Q21">
        <f t="shared" si="2"/>
        <v>1</v>
      </c>
      <c r="R21">
        <f t="shared" si="2"/>
        <v>1</v>
      </c>
      <c r="S21">
        <f t="shared" si="2"/>
        <v>1</v>
      </c>
      <c r="T21">
        <f t="shared" si="2"/>
        <v>1</v>
      </c>
      <c r="U21">
        <f t="shared" si="2"/>
        <v>1</v>
      </c>
      <c r="V21">
        <f t="shared" si="2"/>
        <v>1</v>
      </c>
      <c r="W21">
        <f t="shared" si="2"/>
        <v>1</v>
      </c>
      <c r="X21">
        <f t="shared" si="2"/>
        <v>1</v>
      </c>
      <c r="Y21">
        <f t="shared" si="2"/>
        <v>1</v>
      </c>
      <c r="Z21">
        <f t="shared" si="2"/>
        <v>1</v>
      </c>
      <c r="AA21">
        <f t="shared" si="2"/>
        <v>1</v>
      </c>
      <c r="AB21">
        <f t="shared" si="2"/>
        <v>1</v>
      </c>
      <c r="AC21">
        <f t="shared" si="2"/>
        <v>1</v>
      </c>
      <c r="AD21">
        <f t="shared" si="2"/>
        <v>1</v>
      </c>
      <c r="AE21">
        <f t="shared" si="2"/>
        <v>1</v>
      </c>
      <c r="AF21">
        <f t="shared" si="2"/>
        <v>1</v>
      </c>
      <c r="AG21">
        <f t="shared" si="2"/>
        <v>1</v>
      </c>
      <c r="AH21">
        <f t="shared" si="2"/>
        <v>1</v>
      </c>
      <c r="AI21">
        <f t="shared" si="2"/>
        <v>1</v>
      </c>
      <c r="AJ21">
        <f t="shared" si="2"/>
        <v>1</v>
      </c>
      <c r="AK21">
        <f t="shared" si="2"/>
        <v>1</v>
      </c>
      <c r="AL21">
        <f t="shared" si="2"/>
        <v>1</v>
      </c>
      <c r="AM21">
        <f t="shared" si="2"/>
        <v>1</v>
      </c>
      <c r="AN21">
        <f t="shared" si="2"/>
        <v>1</v>
      </c>
      <c r="AO21">
        <f t="shared" si="2"/>
        <v>1</v>
      </c>
      <c r="AP21">
        <f t="shared" si="2"/>
        <v>1</v>
      </c>
      <c r="AQ21">
        <f t="shared" si="2"/>
        <v>1</v>
      </c>
      <c r="AR21">
        <f t="shared" si="2"/>
        <v>1</v>
      </c>
      <c r="AS21">
        <f t="shared" si="2"/>
        <v>1</v>
      </c>
      <c r="AT21">
        <f t="shared" si="2"/>
        <v>1</v>
      </c>
      <c r="AU21">
        <f t="shared" si="2"/>
        <v>1</v>
      </c>
      <c r="AV21">
        <f t="shared" si="2"/>
        <v>1</v>
      </c>
      <c r="AW21">
        <f t="shared" si="2"/>
        <v>1</v>
      </c>
      <c r="AX21">
        <f t="shared" si="2"/>
        <v>1</v>
      </c>
      <c r="AY21">
        <f t="shared" si="2"/>
        <v>1</v>
      </c>
      <c r="AZ21">
        <f t="shared" si="2"/>
        <v>1</v>
      </c>
      <c r="BA21">
        <f t="shared" si="2"/>
        <v>1</v>
      </c>
      <c r="BB21">
        <f t="shared" si="2"/>
        <v>1</v>
      </c>
      <c r="BC21">
        <f t="shared" si="2"/>
        <v>1</v>
      </c>
      <c r="BD21">
        <f t="shared" si="2"/>
        <v>1</v>
      </c>
      <c r="BE21">
        <f t="shared" si="2"/>
        <v>1</v>
      </c>
    </row>
    <row r="22" spans="1:57" x14ac:dyDescent="0.25">
      <c r="B22" t="s">
        <v>342</v>
      </c>
      <c r="H22">
        <f>H9</f>
        <v>25158632.921102591</v>
      </c>
      <c r="I22">
        <f>H26</f>
        <v>24993328.11668583</v>
      </c>
      <c r="J22">
        <f t="shared" ref="J22:BE22" si="3">I26</f>
        <v>24821427.650572844</v>
      </c>
      <c r="K22">
        <f t="shared" si="3"/>
        <v>24642668.355861947</v>
      </c>
      <c r="L22">
        <f t="shared" si="3"/>
        <v>24456776.565292086</v>
      </c>
      <c r="M22">
        <f t="shared" si="3"/>
        <v>24263467.692278489</v>
      </c>
      <c r="N22">
        <f t="shared" si="3"/>
        <v>24062445.795231648</v>
      </c>
      <c r="O22">
        <f t="shared" si="3"/>
        <v>23853403.124492638</v>
      </c>
      <c r="P22">
        <f t="shared" si="3"/>
        <v>23636019.651191141</v>
      </c>
      <c r="Q22">
        <f t="shared" si="3"/>
        <v>23409962.577304915</v>
      </c>
      <c r="R22">
        <f t="shared" si="3"/>
        <v>23174885.826170627</v>
      </c>
      <c r="S22">
        <f t="shared" si="3"/>
        <v>22930429.512666084</v>
      </c>
      <c r="T22">
        <f t="shared" si="3"/>
        <v>22676219.39225271</v>
      </c>
      <c r="U22">
        <f t="shared" si="3"/>
        <v>22411866.288034841</v>
      </c>
      <c r="V22">
        <f t="shared" si="3"/>
        <v>22136965.49495868</v>
      </c>
      <c r="W22">
        <f t="shared" si="3"/>
        <v>21851096.16023878</v>
      </c>
      <c r="X22">
        <f t="shared" si="3"/>
        <v>21553820.639063556</v>
      </c>
      <c r="Y22">
        <f t="shared" si="3"/>
        <v>21244683.82459344</v>
      </c>
      <c r="Z22">
        <f t="shared" si="3"/>
        <v>20923212.451225966</v>
      </c>
      <c r="AA22">
        <f t="shared" si="3"/>
        <v>20588914.370061129</v>
      </c>
      <c r="AB22">
        <f t="shared" si="3"/>
        <v>20241277.795457818</v>
      </c>
      <c r="AC22">
        <f t="shared" si="3"/>
        <v>19879770.521527831</v>
      </c>
      <c r="AD22">
        <f t="shared" si="3"/>
        <v>19503839.107368037</v>
      </c>
      <c r="AE22">
        <f t="shared" si="3"/>
        <v>19112908.029783271</v>
      </c>
      <c r="AF22">
        <f t="shared" si="3"/>
        <v>18706378.802202873</v>
      </c>
      <c r="AG22">
        <f t="shared" si="3"/>
        <v>18283629.058442015</v>
      </c>
      <c r="AH22">
        <f t="shared" si="3"/>
        <v>17844011.5999051</v>
      </c>
      <c r="AI22">
        <f t="shared" si="3"/>
        <v>17386853.404772561</v>
      </c>
      <c r="AJ22">
        <f t="shared" si="3"/>
        <v>16911454.597654235</v>
      </c>
      <c r="AK22">
        <f t="shared" si="3"/>
        <v>16417087.378131887</v>
      </c>
      <c r="AL22">
        <f t="shared" si="3"/>
        <v>15902994.906550597</v>
      </c>
      <c r="AM22">
        <f t="shared" si="3"/>
        <v>15368390.145353213</v>
      </c>
      <c r="AN22">
        <f t="shared" si="3"/>
        <v>14812454.654184055</v>
      </c>
      <c r="AO22">
        <f t="shared" si="3"/>
        <v>14234337.336917246</v>
      </c>
      <c r="AP22">
        <f t="shared" si="3"/>
        <v>13633153.138691492</v>
      </c>
      <c r="AQ22">
        <f t="shared" si="3"/>
        <v>13007981.690956531</v>
      </c>
      <c r="AR22">
        <f t="shared" si="3"/>
        <v>12357865.902456945</v>
      </c>
      <c r="AS22">
        <f t="shared" si="3"/>
        <v>11681810.493996225</v>
      </c>
      <c r="AT22">
        <f t="shared" si="3"/>
        <v>10978780.474737922</v>
      </c>
      <c r="AU22">
        <f t="shared" si="3"/>
        <v>10247699.557711212</v>
      </c>
      <c r="AV22">
        <f t="shared" si="3"/>
        <v>9487448.5120951366</v>
      </c>
      <c r="AW22">
        <f t="shared" si="3"/>
        <v>8696863.4497589804</v>
      </c>
      <c r="AX22">
        <f t="shared" si="3"/>
        <v>7874734.0434356108</v>
      </c>
      <c r="AY22">
        <f t="shared" si="3"/>
        <v>7019801.6737999395</v>
      </c>
      <c r="AZ22">
        <f t="shared" si="3"/>
        <v>6130757.5026158048</v>
      </c>
      <c r="BA22">
        <f t="shared" si="3"/>
        <v>5206240.4690014226</v>
      </c>
      <c r="BB22">
        <f t="shared" si="3"/>
        <v>4244835.2057458274</v>
      </c>
      <c r="BC22">
        <f t="shared" si="3"/>
        <v>3245069.8724863334</v>
      </c>
      <c r="BD22">
        <f t="shared" si="3"/>
        <v>2205413.9024297856</v>
      </c>
      <c r="BE22">
        <f t="shared" si="3"/>
        <v>1124275.6591679817</v>
      </c>
    </row>
    <row r="23" spans="1:57" x14ac:dyDescent="0.25">
      <c r="B23" t="s">
        <v>455</v>
      </c>
      <c r="H23">
        <f>IF(((1+H27/2)*H25-H27*H22)&lt;H22,((1+H27/2)*H25-H27*H22),H22)</f>
        <v>165304.80441675906</v>
      </c>
      <c r="I23">
        <f>IF(((1+I27/2)*I25-I27*I22)&lt;I22,((1+I27/2)*I25-I27*I22),I22)</f>
        <v>171900.46611298784</v>
      </c>
      <c r="J23">
        <f t="shared" ref="J23:BE23" si="4">IF(((1+J27/2)*J25-J27*J22)&lt;J22,((1+J27/2)*J25-J27*J22),J22)</f>
        <v>178759.29471089598</v>
      </c>
      <c r="K23">
        <f t="shared" si="4"/>
        <v>185891.79056986084</v>
      </c>
      <c r="L23">
        <f t="shared" si="4"/>
        <v>193308.87301359826</v>
      </c>
      <c r="M23">
        <f t="shared" si="4"/>
        <v>201021.89704684075</v>
      </c>
      <c r="N23">
        <f t="shared" si="4"/>
        <v>209042.67073900974</v>
      </c>
      <c r="O23">
        <f t="shared" si="4"/>
        <v>217383.47330149624</v>
      </c>
      <c r="P23">
        <f t="shared" si="4"/>
        <v>226057.07388622593</v>
      </c>
      <c r="Q23">
        <f t="shared" si="4"/>
        <v>235076.7511342864</v>
      </c>
      <c r="R23">
        <f t="shared" si="4"/>
        <v>244456.31350454444</v>
      </c>
      <c r="S23">
        <f t="shared" si="4"/>
        <v>254210.12041337567</v>
      </c>
      <c r="T23">
        <f t="shared" si="4"/>
        <v>264353.10421786935</v>
      </c>
      <c r="U23">
        <f t="shared" si="4"/>
        <v>274900.79307616234</v>
      </c>
      <c r="V23">
        <f t="shared" si="4"/>
        <v>285869.33471990109</v>
      </c>
      <c r="W23">
        <f t="shared" si="4"/>
        <v>297275.52117522515</v>
      </c>
      <c r="X23">
        <f t="shared" si="4"/>
        <v>309136.81447011663</v>
      </c>
      <c r="Y23">
        <f t="shared" si="4"/>
        <v>321471.37336747418</v>
      </c>
      <c r="Z23">
        <f t="shared" si="4"/>
        <v>334298.08116483642</v>
      </c>
      <c r="AA23">
        <f t="shared" si="4"/>
        <v>347636.57460331335</v>
      </c>
      <c r="AB23">
        <f t="shared" si="4"/>
        <v>361507.27392998547</v>
      </c>
      <c r="AC23">
        <f t="shared" si="4"/>
        <v>375931.41415979201</v>
      </c>
      <c r="AD23">
        <f t="shared" si="4"/>
        <v>390931.07758476771</v>
      </c>
      <c r="AE23">
        <f t="shared" si="4"/>
        <v>406529.22758039995</v>
      </c>
      <c r="AF23">
        <f t="shared" si="4"/>
        <v>422749.74376085785</v>
      </c>
      <c r="AG23">
        <f t="shared" si="4"/>
        <v>439617.45853691606</v>
      </c>
      <c r="AH23">
        <f t="shared" si="4"/>
        <v>457158.19513253903</v>
      </c>
      <c r="AI23">
        <f t="shared" si="4"/>
        <v>475398.80711832724</v>
      </c>
      <c r="AJ23">
        <f t="shared" si="4"/>
        <v>494367.21952234849</v>
      </c>
      <c r="AK23">
        <f t="shared" si="4"/>
        <v>514092.47158129013</v>
      </c>
      <c r="AL23">
        <f t="shared" si="4"/>
        <v>534604.76119738363</v>
      </c>
      <c r="AM23">
        <f t="shared" si="4"/>
        <v>555935.4911691593</v>
      </c>
      <c r="AN23">
        <f t="shared" si="4"/>
        <v>578117.31726680871</v>
      </c>
      <c r="AO23">
        <f t="shared" si="4"/>
        <v>601184.19822575431</v>
      </c>
      <c r="AP23">
        <f t="shared" si="4"/>
        <v>625171.44773496187</v>
      </c>
      <c r="AQ23">
        <f t="shared" si="4"/>
        <v>650115.78849958687</v>
      </c>
      <c r="AR23">
        <f t="shared" si="4"/>
        <v>676055.40846072033</v>
      </c>
      <c r="AS23">
        <f t="shared" si="4"/>
        <v>703030.0192583031</v>
      </c>
      <c r="AT23">
        <f t="shared" si="4"/>
        <v>731080.9170267093</v>
      </c>
      <c r="AU23">
        <f t="shared" si="4"/>
        <v>760251.04561607505</v>
      </c>
      <c r="AV23">
        <f t="shared" si="4"/>
        <v>790585.06233615649</v>
      </c>
      <c r="AW23">
        <f t="shared" si="4"/>
        <v>822129.40632336913</v>
      </c>
      <c r="AX23">
        <f t="shared" si="4"/>
        <v>854932.36963567161</v>
      </c>
      <c r="AY23">
        <f t="shared" si="4"/>
        <v>889044.1711841349</v>
      </c>
      <c r="AZ23">
        <f t="shared" si="4"/>
        <v>924517.0336143818</v>
      </c>
      <c r="BA23">
        <f t="shared" si="4"/>
        <v>961405.2632555957</v>
      </c>
      <c r="BB23">
        <f t="shared" si="4"/>
        <v>999765.33325949393</v>
      </c>
      <c r="BC23">
        <f t="shared" si="4"/>
        <v>1039655.9700565477</v>
      </c>
      <c r="BD23">
        <f t="shared" si="4"/>
        <v>1081138.2432618039</v>
      </c>
      <c r="BE23">
        <f t="shared" si="4"/>
        <v>1124275.65916795</v>
      </c>
    </row>
    <row r="24" spans="1:57" x14ac:dyDescent="0.25">
      <c r="B24" t="s">
        <v>480</v>
      </c>
      <c r="H24">
        <f>H25-H23</f>
        <v>980961.44193723134</v>
      </c>
      <c r="I24">
        <f>I25-I23</f>
        <v>974365.78024100256</v>
      </c>
      <c r="J24">
        <f t="shared" ref="J24:BE24" si="5">J25-J23</f>
        <v>967506.95164309442</v>
      </c>
      <c r="K24">
        <f t="shared" si="5"/>
        <v>960374.45578412956</v>
      </c>
      <c r="L24">
        <f t="shared" si="5"/>
        <v>952957.37334039214</v>
      </c>
      <c r="M24">
        <f t="shared" si="5"/>
        <v>945244.34930714965</v>
      </c>
      <c r="N24">
        <f t="shared" si="5"/>
        <v>937223.57561498065</v>
      </c>
      <c r="O24">
        <f t="shared" si="5"/>
        <v>928882.77305249416</v>
      </c>
      <c r="P24">
        <f t="shared" si="5"/>
        <v>920209.17246776447</v>
      </c>
      <c r="Q24">
        <f t="shared" si="5"/>
        <v>911189.495219704</v>
      </c>
      <c r="R24">
        <f t="shared" si="5"/>
        <v>901809.93284944596</v>
      </c>
      <c r="S24">
        <f t="shared" si="5"/>
        <v>892056.12594061473</v>
      </c>
      <c r="T24">
        <f t="shared" si="5"/>
        <v>881913.14213612105</v>
      </c>
      <c r="U24">
        <f t="shared" si="5"/>
        <v>871365.45327782806</v>
      </c>
      <c r="V24">
        <f t="shared" si="5"/>
        <v>860396.91163408931</v>
      </c>
      <c r="W24">
        <f t="shared" si="5"/>
        <v>848990.72517876525</v>
      </c>
      <c r="X24">
        <f t="shared" si="5"/>
        <v>837129.43188387377</v>
      </c>
      <c r="Y24">
        <f t="shared" si="5"/>
        <v>824794.87298651622</v>
      </c>
      <c r="Z24">
        <f t="shared" si="5"/>
        <v>811968.16518915398</v>
      </c>
      <c r="AA24">
        <f t="shared" si="5"/>
        <v>798629.67175067705</v>
      </c>
      <c r="AB24">
        <f t="shared" si="5"/>
        <v>784758.97242400493</v>
      </c>
      <c r="AC24">
        <f t="shared" si="5"/>
        <v>770334.83219419839</v>
      </c>
      <c r="AD24">
        <f t="shared" si="5"/>
        <v>755335.16876922268</v>
      </c>
      <c r="AE24">
        <f t="shared" si="5"/>
        <v>739737.01877359045</v>
      </c>
      <c r="AF24">
        <f t="shared" si="5"/>
        <v>723516.50259313255</v>
      </c>
      <c r="AG24">
        <f t="shared" si="5"/>
        <v>706648.78781707434</v>
      </c>
      <c r="AH24">
        <f t="shared" si="5"/>
        <v>689108.05122145137</v>
      </c>
      <c r="AI24">
        <f t="shared" si="5"/>
        <v>670867.43923566316</v>
      </c>
      <c r="AJ24">
        <f t="shared" si="5"/>
        <v>651899.02683164191</v>
      </c>
      <c r="AK24">
        <f t="shared" si="5"/>
        <v>632173.77477270027</v>
      </c>
      <c r="AL24">
        <f t="shared" si="5"/>
        <v>611661.48515660677</v>
      </c>
      <c r="AM24">
        <f t="shared" si="5"/>
        <v>590330.7551848311</v>
      </c>
      <c r="AN24">
        <f t="shared" si="5"/>
        <v>568148.92908718169</v>
      </c>
      <c r="AO24">
        <f t="shared" si="5"/>
        <v>545082.04812823609</v>
      </c>
      <c r="AP24">
        <f t="shared" si="5"/>
        <v>521094.79861902853</v>
      </c>
      <c r="AQ24">
        <f t="shared" si="5"/>
        <v>496150.45785440353</v>
      </c>
      <c r="AR24">
        <f t="shared" si="5"/>
        <v>470210.83789327007</v>
      </c>
      <c r="AS24">
        <f t="shared" si="5"/>
        <v>443236.2270956873</v>
      </c>
      <c r="AT24">
        <f t="shared" si="5"/>
        <v>415185.3293272811</v>
      </c>
      <c r="AU24">
        <f t="shared" si="5"/>
        <v>386015.20073791535</v>
      </c>
      <c r="AV24">
        <f t="shared" si="5"/>
        <v>355681.1840178339</v>
      </c>
      <c r="AW24">
        <f t="shared" si="5"/>
        <v>324136.84003062127</v>
      </c>
      <c r="AX24">
        <f t="shared" si="5"/>
        <v>291333.87671831879</v>
      </c>
      <c r="AY24">
        <f t="shared" si="5"/>
        <v>257222.0751698555</v>
      </c>
      <c r="AZ24">
        <f t="shared" si="5"/>
        <v>221749.2127396086</v>
      </c>
      <c r="BA24">
        <f t="shared" si="5"/>
        <v>184860.9830983947</v>
      </c>
      <c r="BB24">
        <f t="shared" si="5"/>
        <v>146500.91309449647</v>
      </c>
      <c r="BC24">
        <f t="shared" si="5"/>
        <v>106610.27629744273</v>
      </c>
      <c r="BD24">
        <f t="shared" si="5"/>
        <v>65128.003092186525</v>
      </c>
      <c r="BE24">
        <f t="shared" si="5"/>
        <v>21990.587186040357</v>
      </c>
    </row>
    <row r="25" spans="1:57" x14ac:dyDescent="0.25">
      <c r="B25" t="s">
        <v>472</v>
      </c>
      <c r="H25">
        <f>C35</f>
        <v>1146266.2463539904</v>
      </c>
      <c r="I25">
        <f>H25*I21</f>
        <v>1146266.2463539904</v>
      </c>
      <c r="J25">
        <f t="shared" ref="J25:BE25" si="6">I25*J21</f>
        <v>1146266.2463539904</v>
      </c>
      <c r="K25">
        <f t="shared" si="6"/>
        <v>1146266.2463539904</v>
      </c>
      <c r="L25">
        <f t="shared" si="6"/>
        <v>1146266.2463539904</v>
      </c>
      <c r="M25">
        <f t="shared" si="6"/>
        <v>1146266.2463539904</v>
      </c>
      <c r="N25">
        <f t="shared" si="6"/>
        <v>1146266.2463539904</v>
      </c>
      <c r="O25">
        <f t="shared" si="6"/>
        <v>1146266.2463539904</v>
      </c>
      <c r="P25">
        <f t="shared" si="6"/>
        <v>1146266.2463539904</v>
      </c>
      <c r="Q25">
        <f t="shared" si="6"/>
        <v>1146266.2463539904</v>
      </c>
      <c r="R25">
        <f t="shared" si="6"/>
        <v>1146266.2463539904</v>
      </c>
      <c r="S25">
        <f t="shared" si="6"/>
        <v>1146266.2463539904</v>
      </c>
      <c r="T25">
        <f t="shared" si="6"/>
        <v>1146266.2463539904</v>
      </c>
      <c r="U25">
        <f t="shared" si="6"/>
        <v>1146266.2463539904</v>
      </c>
      <c r="V25">
        <f t="shared" si="6"/>
        <v>1146266.2463539904</v>
      </c>
      <c r="W25">
        <f t="shared" si="6"/>
        <v>1146266.2463539904</v>
      </c>
      <c r="X25">
        <f t="shared" si="6"/>
        <v>1146266.2463539904</v>
      </c>
      <c r="Y25">
        <f t="shared" si="6"/>
        <v>1146266.2463539904</v>
      </c>
      <c r="Z25">
        <f t="shared" si="6"/>
        <v>1146266.2463539904</v>
      </c>
      <c r="AA25">
        <f t="shared" si="6"/>
        <v>1146266.2463539904</v>
      </c>
      <c r="AB25">
        <f t="shared" si="6"/>
        <v>1146266.2463539904</v>
      </c>
      <c r="AC25">
        <f t="shared" si="6"/>
        <v>1146266.2463539904</v>
      </c>
      <c r="AD25">
        <f t="shared" si="6"/>
        <v>1146266.2463539904</v>
      </c>
      <c r="AE25">
        <f t="shared" si="6"/>
        <v>1146266.2463539904</v>
      </c>
      <c r="AF25">
        <f t="shared" si="6"/>
        <v>1146266.2463539904</v>
      </c>
      <c r="AG25">
        <f t="shared" si="6"/>
        <v>1146266.2463539904</v>
      </c>
      <c r="AH25">
        <f t="shared" si="6"/>
        <v>1146266.2463539904</v>
      </c>
      <c r="AI25">
        <f t="shared" si="6"/>
        <v>1146266.2463539904</v>
      </c>
      <c r="AJ25">
        <f t="shared" si="6"/>
        <v>1146266.2463539904</v>
      </c>
      <c r="AK25">
        <f t="shared" si="6"/>
        <v>1146266.2463539904</v>
      </c>
      <c r="AL25">
        <f t="shared" si="6"/>
        <v>1146266.2463539904</v>
      </c>
      <c r="AM25">
        <f t="shared" si="6"/>
        <v>1146266.2463539904</v>
      </c>
      <c r="AN25">
        <f t="shared" si="6"/>
        <v>1146266.2463539904</v>
      </c>
      <c r="AO25">
        <f t="shared" si="6"/>
        <v>1146266.2463539904</v>
      </c>
      <c r="AP25">
        <f t="shared" si="6"/>
        <v>1146266.2463539904</v>
      </c>
      <c r="AQ25">
        <f t="shared" si="6"/>
        <v>1146266.2463539904</v>
      </c>
      <c r="AR25">
        <f t="shared" si="6"/>
        <v>1146266.2463539904</v>
      </c>
      <c r="AS25">
        <f t="shared" si="6"/>
        <v>1146266.2463539904</v>
      </c>
      <c r="AT25">
        <f t="shared" si="6"/>
        <v>1146266.2463539904</v>
      </c>
      <c r="AU25">
        <f t="shared" si="6"/>
        <v>1146266.2463539904</v>
      </c>
      <c r="AV25">
        <f t="shared" si="6"/>
        <v>1146266.2463539904</v>
      </c>
      <c r="AW25">
        <f t="shared" si="6"/>
        <v>1146266.2463539904</v>
      </c>
      <c r="AX25">
        <f t="shared" si="6"/>
        <v>1146266.2463539904</v>
      </c>
      <c r="AY25">
        <f t="shared" si="6"/>
        <v>1146266.2463539904</v>
      </c>
      <c r="AZ25">
        <f t="shared" si="6"/>
        <v>1146266.2463539904</v>
      </c>
      <c r="BA25">
        <f t="shared" si="6"/>
        <v>1146266.2463539904</v>
      </c>
      <c r="BB25">
        <f t="shared" si="6"/>
        <v>1146266.2463539904</v>
      </c>
      <c r="BC25">
        <f t="shared" si="6"/>
        <v>1146266.2463539904</v>
      </c>
      <c r="BD25">
        <f t="shared" si="6"/>
        <v>1146266.2463539904</v>
      </c>
      <c r="BE25">
        <f t="shared" si="6"/>
        <v>1146266.2463539904</v>
      </c>
    </row>
    <row r="26" spans="1:57" x14ac:dyDescent="0.25">
      <c r="A26" s="14">
        <f>BE26</f>
        <v>3.166496753692627E-8</v>
      </c>
      <c r="B26" t="s">
        <v>343</v>
      </c>
      <c r="H26">
        <f>H22-H23</f>
        <v>24993328.11668583</v>
      </c>
      <c r="I26">
        <f>I22-I23</f>
        <v>24821427.650572844</v>
      </c>
      <c r="J26">
        <f t="shared" ref="J26:BE26" si="7">J22-J23</f>
        <v>24642668.355861947</v>
      </c>
      <c r="K26">
        <f t="shared" si="7"/>
        <v>24456776.565292086</v>
      </c>
      <c r="L26">
        <f t="shared" si="7"/>
        <v>24263467.692278489</v>
      </c>
      <c r="M26">
        <f t="shared" si="7"/>
        <v>24062445.795231648</v>
      </c>
      <c r="N26">
        <f t="shared" si="7"/>
        <v>23853403.124492638</v>
      </c>
      <c r="O26">
        <f t="shared" si="7"/>
        <v>23636019.651191141</v>
      </c>
      <c r="P26">
        <f t="shared" si="7"/>
        <v>23409962.577304915</v>
      </c>
      <c r="Q26">
        <f t="shared" si="7"/>
        <v>23174885.826170627</v>
      </c>
      <c r="R26">
        <f t="shared" si="7"/>
        <v>22930429.512666084</v>
      </c>
      <c r="S26">
        <f t="shared" si="7"/>
        <v>22676219.39225271</v>
      </c>
      <c r="T26">
        <f t="shared" si="7"/>
        <v>22411866.288034841</v>
      </c>
      <c r="U26">
        <f t="shared" si="7"/>
        <v>22136965.49495868</v>
      </c>
      <c r="V26">
        <f t="shared" si="7"/>
        <v>21851096.16023878</v>
      </c>
      <c r="W26">
        <f t="shared" si="7"/>
        <v>21553820.639063556</v>
      </c>
      <c r="X26">
        <f t="shared" si="7"/>
        <v>21244683.82459344</v>
      </c>
      <c r="Y26">
        <f t="shared" si="7"/>
        <v>20923212.451225966</v>
      </c>
      <c r="Z26">
        <f t="shared" si="7"/>
        <v>20588914.370061129</v>
      </c>
      <c r="AA26">
        <f t="shared" si="7"/>
        <v>20241277.795457818</v>
      </c>
      <c r="AB26">
        <f t="shared" si="7"/>
        <v>19879770.521527831</v>
      </c>
      <c r="AC26">
        <f t="shared" si="7"/>
        <v>19503839.107368037</v>
      </c>
      <c r="AD26">
        <f t="shared" si="7"/>
        <v>19112908.029783271</v>
      </c>
      <c r="AE26">
        <f t="shared" si="7"/>
        <v>18706378.802202873</v>
      </c>
      <c r="AF26">
        <f t="shared" si="7"/>
        <v>18283629.058442015</v>
      </c>
      <c r="AG26">
        <f t="shared" si="7"/>
        <v>17844011.5999051</v>
      </c>
      <c r="AH26">
        <f t="shared" si="7"/>
        <v>17386853.404772561</v>
      </c>
      <c r="AI26">
        <f t="shared" si="7"/>
        <v>16911454.597654235</v>
      </c>
      <c r="AJ26">
        <f t="shared" si="7"/>
        <v>16417087.378131887</v>
      </c>
      <c r="AK26">
        <f t="shared" si="7"/>
        <v>15902994.906550597</v>
      </c>
      <c r="AL26">
        <f t="shared" si="7"/>
        <v>15368390.145353213</v>
      </c>
      <c r="AM26">
        <f t="shared" si="7"/>
        <v>14812454.654184055</v>
      </c>
      <c r="AN26">
        <f t="shared" si="7"/>
        <v>14234337.336917246</v>
      </c>
      <c r="AO26">
        <f t="shared" si="7"/>
        <v>13633153.138691492</v>
      </c>
      <c r="AP26">
        <f t="shared" si="7"/>
        <v>13007981.690956531</v>
      </c>
      <c r="AQ26">
        <f t="shared" si="7"/>
        <v>12357865.902456945</v>
      </c>
      <c r="AR26">
        <f t="shared" si="7"/>
        <v>11681810.493996225</v>
      </c>
      <c r="AS26">
        <f t="shared" si="7"/>
        <v>10978780.474737922</v>
      </c>
      <c r="AT26">
        <f t="shared" si="7"/>
        <v>10247699.557711212</v>
      </c>
      <c r="AU26">
        <f t="shared" si="7"/>
        <v>9487448.5120951366</v>
      </c>
      <c r="AV26">
        <f t="shared" si="7"/>
        <v>8696863.4497589804</v>
      </c>
      <c r="AW26">
        <f t="shared" si="7"/>
        <v>7874734.0434356108</v>
      </c>
      <c r="AX26">
        <f t="shared" si="7"/>
        <v>7019801.6737999395</v>
      </c>
      <c r="AY26">
        <f t="shared" si="7"/>
        <v>6130757.5026158048</v>
      </c>
      <c r="AZ26">
        <f t="shared" si="7"/>
        <v>5206240.4690014226</v>
      </c>
      <c r="BA26">
        <f t="shared" si="7"/>
        <v>4244835.2057458274</v>
      </c>
      <c r="BB26">
        <f t="shared" si="7"/>
        <v>3245069.8724863334</v>
      </c>
      <c r="BC26">
        <f t="shared" si="7"/>
        <v>2205413.9024297856</v>
      </c>
      <c r="BD26">
        <f t="shared" si="7"/>
        <v>1124275.6591679817</v>
      </c>
      <c r="BE26">
        <f t="shared" si="7"/>
        <v>3.166496753692627E-8</v>
      </c>
    </row>
    <row r="27" spans="1:57" x14ac:dyDescent="0.25">
      <c r="C27" s="39">
        <f>H27/(1+H27*0.5)</f>
        <v>3.9119564684543362E-2</v>
      </c>
      <c r="D27" s="39">
        <f>I27/(1+I27*0.5)</f>
        <v>3.9119564684543362E-2</v>
      </c>
      <c r="H27" s="31">
        <v>3.9899999999999998E-2</v>
      </c>
      <c r="I27" s="31">
        <f>H27</f>
        <v>3.9899999999999998E-2</v>
      </c>
      <c r="J27" s="31">
        <f t="shared" ref="J27:BE27" si="8">I27</f>
        <v>3.9899999999999998E-2</v>
      </c>
      <c r="K27" s="31">
        <f t="shared" si="8"/>
        <v>3.9899999999999998E-2</v>
      </c>
      <c r="L27" s="31">
        <f t="shared" si="8"/>
        <v>3.9899999999999998E-2</v>
      </c>
      <c r="M27" s="31">
        <f t="shared" si="8"/>
        <v>3.9899999999999998E-2</v>
      </c>
      <c r="N27" s="31">
        <f t="shared" si="8"/>
        <v>3.9899999999999998E-2</v>
      </c>
      <c r="O27" s="31">
        <f t="shared" si="8"/>
        <v>3.9899999999999998E-2</v>
      </c>
      <c r="P27" s="31">
        <f t="shared" si="8"/>
        <v>3.9899999999999998E-2</v>
      </c>
      <c r="Q27" s="31">
        <f t="shared" si="8"/>
        <v>3.9899999999999998E-2</v>
      </c>
      <c r="R27" s="31">
        <f t="shared" si="8"/>
        <v>3.9899999999999998E-2</v>
      </c>
      <c r="S27" s="31">
        <f t="shared" si="8"/>
        <v>3.9899999999999998E-2</v>
      </c>
      <c r="T27" s="31">
        <f t="shared" si="8"/>
        <v>3.9899999999999998E-2</v>
      </c>
      <c r="U27" s="31">
        <f t="shared" si="8"/>
        <v>3.9899999999999998E-2</v>
      </c>
      <c r="V27" s="31">
        <f t="shared" si="8"/>
        <v>3.9899999999999998E-2</v>
      </c>
      <c r="W27" s="31">
        <f t="shared" si="8"/>
        <v>3.9899999999999998E-2</v>
      </c>
      <c r="X27" s="31">
        <f t="shared" si="8"/>
        <v>3.9899999999999998E-2</v>
      </c>
      <c r="Y27" s="31">
        <f t="shared" si="8"/>
        <v>3.9899999999999998E-2</v>
      </c>
      <c r="Z27" s="31">
        <f t="shared" si="8"/>
        <v>3.9899999999999998E-2</v>
      </c>
      <c r="AA27" s="31">
        <f t="shared" si="8"/>
        <v>3.9899999999999998E-2</v>
      </c>
      <c r="AB27" s="31">
        <f t="shared" si="8"/>
        <v>3.9899999999999998E-2</v>
      </c>
      <c r="AC27" s="31">
        <f t="shared" si="8"/>
        <v>3.9899999999999998E-2</v>
      </c>
      <c r="AD27" s="31">
        <f t="shared" si="8"/>
        <v>3.9899999999999998E-2</v>
      </c>
      <c r="AE27" s="31">
        <f t="shared" si="8"/>
        <v>3.9899999999999998E-2</v>
      </c>
      <c r="AF27" s="31">
        <f t="shared" si="8"/>
        <v>3.9899999999999998E-2</v>
      </c>
      <c r="AG27" s="31">
        <f t="shared" si="8"/>
        <v>3.9899999999999998E-2</v>
      </c>
      <c r="AH27" s="31">
        <f t="shared" si="8"/>
        <v>3.9899999999999998E-2</v>
      </c>
      <c r="AI27" s="31">
        <f t="shared" si="8"/>
        <v>3.9899999999999998E-2</v>
      </c>
      <c r="AJ27" s="31">
        <f t="shared" si="8"/>
        <v>3.9899999999999998E-2</v>
      </c>
      <c r="AK27" s="31">
        <f t="shared" si="8"/>
        <v>3.9899999999999998E-2</v>
      </c>
      <c r="AL27" s="31">
        <f t="shared" si="8"/>
        <v>3.9899999999999998E-2</v>
      </c>
      <c r="AM27" s="31">
        <f t="shared" si="8"/>
        <v>3.9899999999999998E-2</v>
      </c>
      <c r="AN27" s="31">
        <f t="shared" si="8"/>
        <v>3.9899999999999998E-2</v>
      </c>
      <c r="AO27" s="31">
        <f t="shared" si="8"/>
        <v>3.9899999999999998E-2</v>
      </c>
      <c r="AP27" s="31">
        <f t="shared" si="8"/>
        <v>3.9899999999999998E-2</v>
      </c>
      <c r="AQ27" s="31">
        <f t="shared" si="8"/>
        <v>3.9899999999999998E-2</v>
      </c>
      <c r="AR27" s="31">
        <f t="shared" si="8"/>
        <v>3.9899999999999998E-2</v>
      </c>
      <c r="AS27" s="31">
        <f t="shared" si="8"/>
        <v>3.9899999999999998E-2</v>
      </c>
      <c r="AT27" s="31">
        <f t="shared" si="8"/>
        <v>3.9899999999999998E-2</v>
      </c>
      <c r="AU27" s="31">
        <f t="shared" si="8"/>
        <v>3.9899999999999998E-2</v>
      </c>
      <c r="AV27" s="31">
        <f t="shared" si="8"/>
        <v>3.9899999999999998E-2</v>
      </c>
      <c r="AW27" s="31">
        <f t="shared" si="8"/>
        <v>3.9899999999999998E-2</v>
      </c>
      <c r="AX27" s="31">
        <f t="shared" si="8"/>
        <v>3.9899999999999998E-2</v>
      </c>
      <c r="AY27" s="31">
        <f t="shared" si="8"/>
        <v>3.9899999999999998E-2</v>
      </c>
      <c r="AZ27" s="31">
        <f t="shared" si="8"/>
        <v>3.9899999999999998E-2</v>
      </c>
      <c r="BA27" s="31">
        <f t="shared" si="8"/>
        <v>3.9899999999999998E-2</v>
      </c>
      <c r="BB27" s="31">
        <f t="shared" si="8"/>
        <v>3.9899999999999998E-2</v>
      </c>
      <c r="BC27" s="31">
        <f t="shared" si="8"/>
        <v>3.9899999999999998E-2</v>
      </c>
      <c r="BD27" s="31">
        <f t="shared" si="8"/>
        <v>3.9899999999999998E-2</v>
      </c>
      <c r="BE27" s="31">
        <f t="shared" si="8"/>
        <v>3.9899999999999998E-2</v>
      </c>
    </row>
    <row r="32" spans="1:57" x14ac:dyDescent="0.25">
      <c r="B32" s="15" t="s">
        <v>482</v>
      </c>
      <c r="F32" t="s">
        <v>483</v>
      </c>
      <c r="H32">
        <v>50</v>
      </c>
      <c r="I32">
        <f>H32-1</f>
        <v>49</v>
      </c>
      <c r="J32">
        <f t="shared" ref="J32:BE32" si="9">I32-1</f>
        <v>48</v>
      </c>
      <c r="K32">
        <f t="shared" si="9"/>
        <v>47</v>
      </c>
      <c r="L32">
        <f t="shared" si="9"/>
        <v>46</v>
      </c>
      <c r="M32">
        <f t="shared" si="9"/>
        <v>45</v>
      </c>
      <c r="N32">
        <f t="shared" si="9"/>
        <v>44</v>
      </c>
      <c r="O32">
        <f t="shared" si="9"/>
        <v>43</v>
      </c>
      <c r="P32">
        <f t="shared" si="9"/>
        <v>42</v>
      </c>
      <c r="Q32">
        <f t="shared" si="9"/>
        <v>41</v>
      </c>
      <c r="R32">
        <f t="shared" si="9"/>
        <v>40</v>
      </c>
      <c r="S32">
        <f t="shared" si="9"/>
        <v>39</v>
      </c>
      <c r="T32">
        <f t="shared" si="9"/>
        <v>38</v>
      </c>
      <c r="U32">
        <f t="shared" si="9"/>
        <v>37</v>
      </c>
      <c r="V32">
        <f t="shared" si="9"/>
        <v>36</v>
      </c>
      <c r="W32">
        <f t="shared" si="9"/>
        <v>35</v>
      </c>
      <c r="X32">
        <f t="shared" si="9"/>
        <v>34</v>
      </c>
      <c r="Y32">
        <f t="shared" si="9"/>
        <v>33</v>
      </c>
      <c r="Z32">
        <f t="shared" si="9"/>
        <v>32</v>
      </c>
      <c r="AA32">
        <f t="shared" si="9"/>
        <v>31</v>
      </c>
      <c r="AB32">
        <f t="shared" si="9"/>
        <v>30</v>
      </c>
      <c r="AC32">
        <f t="shared" si="9"/>
        <v>29</v>
      </c>
      <c r="AD32">
        <f t="shared" si="9"/>
        <v>28</v>
      </c>
      <c r="AE32">
        <f t="shared" si="9"/>
        <v>27</v>
      </c>
      <c r="AF32">
        <f t="shared" si="9"/>
        <v>26</v>
      </c>
      <c r="AG32">
        <f t="shared" si="9"/>
        <v>25</v>
      </c>
      <c r="AH32">
        <f t="shared" si="9"/>
        <v>24</v>
      </c>
      <c r="AI32">
        <f t="shared" si="9"/>
        <v>23</v>
      </c>
      <c r="AJ32">
        <f t="shared" si="9"/>
        <v>22</v>
      </c>
      <c r="AK32">
        <f t="shared" si="9"/>
        <v>21</v>
      </c>
      <c r="AL32">
        <f t="shared" si="9"/>
        <v>20</v>
      </c>
      <c r="AM32">
        <f t="shared" si="9"/>
        <v>19</v>
      </c>
      <c r="AN32">
        <f t="shared" si="9"/>
        <v>18</v>
      </c>
      <c r="AO32">
        <f t="shared" si="9"/>
        <v>17</v>
      </c>
      <c r="AP32">
        <f t="shared" si="9"/>
        <v>16</v>
      </c>
      <c r="AQ32">
        <f t="shared" si="9"/>
        <v>15</v>
      </c>
      <c r="AR32">
        <f t="shared" si="9"/>
        <v>14</v>
      </c>
      <c r="AS32">
        <f t="shared" si="9"/>
        <v>13</v>
      </c>
      <c r="AT32">
        <f t="shared" si="9"/>
        <v>12</v>
      </c>
      <c r="AU32">
        <f t="shared" si="9"/>
        <v>11</v>
      </c>
      <c r="AV32">
        <f t="shared" si="9"/>
        <v>10</v>
      </c>
      <c r="AW32">
        <f t="shared" si="9"/>
        <v>9</v>
      </c>
      <c r="AX32">
        <f t="shared" si="9"/>
        <v>8</v>
      </c>
      <c r="AY32">
        <f>AX32-1</f>
        <v>7</v>
      </c>
      <c r="AZ32">
        <f t="shared" si="9"/>
        <v>6</v>
      </c>
      <c r="BA32">
        <f t="shared" si="9"/>
        <v>5</v>
      </c>
      <c r="BB32">
        <f t="shared" si="9"/>
        <v>4</v>
      </c>
      <c r="BC32">
        <f t="shared" si="9"/>
        <v>3</v>
      </c>
      <c r="BD32">
        <f t="shared" si="9"/>
        <v>2</v>
      </c>
      <c r="BE32">
        <f t="shared" si="9"/>
        <v>1</v>
      </c>
    </row>
    <row r="35" spans="2:58" ht="30" x14ac:dyDescent="0.25">
      <c r="B35" s="85" t="s">
        <v>484</v>
      </c>
      <c r="C35" s="14">
        <f>HLOOKUP(E21,H32:BE35,4,0)</f>
        <v>1146266.2463539904</v>
      </c>
      <c r="H35" s="14">
        <f>H39*H44</f>
        <v>1146266.2463539904</v>
      </c>
      <c r="I35" s="14">
        <f t="shared" ref="I35:BE35" si="10">I39*I44</f>
        <v>1153847.6023374128</v>
      </c>
      <c r="J35" s="14">
        <f t="shared" si="10"/>
        <v>1161838.5585167839</v>
      </c>
      <c r="K35" s="14">
        <f t="shared" si="10"/>
        <v>1170266.6004109962</v>
      </c>
      <c r="L35" s="14">
        <f t="shared" si="10"/>
        <v>1179161.5973953181</v>
      </c>
      <c r="M35" s="14">
        <f t="shared" si="10"/>
        <v>1188556.0665777235</v>
      </c>
      <c r="N35" s="14">
        <f t="shared" si="10"/>
        <v>1198485.4726440567</v>
      </c>
      <c r="O35" s="14">
        <f t="shared" si="10"/>
        <v>1208988.5695286335</v>
      </c>
      <c r="P35" s="14">
        <f t="shared" si="10"/>
        <v>1220107.7908825004</v>
      </c>
      <c r="Q35" s="14">
        <f t="shared" si="10"/>
        <v>1231889.6976720514</v>
      </c>
      <c r="R35" s="14">
        <f t="shared" si="10"/>
        <v>1244385.4929073195</v>
      </c>
      <c r="S35" s="14">
        <f t="shared" si="10"/>
        <v>1257651.6155504489</v>
      </c>
      <c r="T35" s="14">
        <f t="shared" si="10"/>
        <v>1271750.4281918709</v>
      </c>
      <c r="U35" s="14">
        <f t="shared" si="10"/>
        <v>1286751.0162358221</v>
      </c>
      <c r="V35" s="14">
        <f t="shared" si="10"/>
        <v>1302730.1202794788</v>
      </c>
      <c r="W35" s="14">
        <f t="shared" si="10"/>
        <v>1319773.2283264578</v>
      </c>
      <c r="X35" s="14">
        <f t="shared" si="10"/>
        <v>1337975.8607438768</v>
      </c>
      <c r="Y35" s="14">
        <f t="shared" si="10"/>
        <v>1357445.088850226</v>
      </c>
      <c r="Z35" s="14">
        <f t="shared" si="10"/>
        <v>1378301.3382431364</v>
      </c>
      <c r="AA35" s="14">
        <f t="shared" si="10"/>
        <v>1400680.541165638</v>
      </c>
      <c r="AB35" s="14">
        <f t="shared" si="10"/>
        <v>1424736.7193558116</v>
      </c>
      <c r="AC35" s="14">
        <f t="shared" si="10"/>
        <v>1450645.1012923394</v>
      </c>
      <c r="AD35" s="14">
        <f t="shared" si="10"/>
        <v>1478605.9074377709</v>
      </c>
      <c r="AE35" s="14">
        <f t="shared" si="10"/>
        <v>1508848.9766670642</v>
      </c>
      <c r="AF35" s="14">
        <f t="shared" si="10"/>
        <v>1541639.4603574569</v>
      </c>
      <c r="AG35" s="14">
        <f t="shared" si="10"/>
        <v>1577284.8830880623</v>
      </c>
      <c r="AH35" s="14">
        <f t="shared" si="10"/>
        <v>1616143.9685470494</v>
      </c>
      <c r="AI35" s="14">
        <f t="shared" si="10"/>
        <v>1658637.7678869867</v>
      </c>
      <c r="AJ35" s="14">
        <f t="shared" si="10"/>
        <v>1705263.8231291093</v>
      </c>
      <c r="AK35" s="14">
        <f t="shared" si="10"/>
        <v>1756614.377303252</v>
      </c>
      <c r="AL35" s="14">
        <f t="shared" si="10"/>
        <v>1813400.0476848152</v>
      </c>
      <c r="AM35" s="14">
        <f t="shared" si="10"/>
        <v>1876480.9748527783</v>
      </c>
      <c r="AN35" s="14">
        <f t="shared" si="10"/>
        <v>1946908.3548366684</v>
      </c>
      <c r="AO35" s="14">
        <f t="shared" si="10"/>
        <v>2025980.6297463956</v>
      </c>
      <c r="AP35" s="14">
        <f t="shared" si="10"/>
        <v>2115320.7499756836</v>
      </c>
      <c r="AQ35" s="14">
        <f t="shared" si="10"/>
        <v>2216984.3413847564</v>
      </c>
      <c r="AR35" s="14">
        <f t="shared" si="10"/>
        <v>2333614.2299567014</v>
      </c>
      <c r="AS35" s="14">
        <f t="shared" si="10"/>
        <v>2468666.2856490919</v>
      </c>
      <c r="AT35" s="14">
        <f t="shared" si="10"/>
        <v>2626748.1883099284</v>
      </c>
      <c r="AU35" s="14">
        <f t="shared" si="10"/>
        <v>2814142.9751587329</v>
      </c>
      <c r="AV35" s="14">
        <f t="shared" si="10"/>
        <v>3039646.7169339913</v>
      </c>
      <c r="AW35" s="14">
        <f t="shared" si="10"/>
        <v>3315964.6450088262</v>
      </c>
      <c r="AX35" s="14">
        <f t="shared" si="10"/>
        <v>3662154.3740782063</v>
      </c>
      <c r="AY35" s="14">
        <f t="shared" si="10"/>
        <v>4108163.3159957239</v>
      </c>
      <c r="AZ35" s="14">
        <f t="shared" si="10"/>
        <v>4703903.5077746622</v>
      </c>
      <c r="BA35" s="14">
        <f t="shared" si="10"/>
        <v>5539216.2335908534</v>
      </c>
      <c r="BB35" s="14">
        <f t="shared" si="10"/>
        <v>6793783.5802988233</v>
      </c>
      <c r="BC35" s="14">
        <f t="shared" si="10"/>
        <v>8886863.1046686042</v>
      </c>
      <c r="BD35" s="14">
        <f t="shared" si="10"/>
        <v>13076226.503377961</v>
      </c>
      <c r="BE35" s="14">
        <f t="shared" si="10"/>
        <v>25650730.305068471</v>
      </c>
      <c r="BF35" s="14"/>
    </row>
    <row r="36" spans="2:58" x14ac:dyDescent="0.25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</row>
    <row r="37" spans="2:58" x14ac:dyDescent="0.25"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2:58" x14ac:dyDescent="0.25"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</row>
    <row r="39" spans="2:58" x14ac:dyDescent="0.25">
      <c r="H39" s="14">
        <f t="shared" ref="H39:AM39" si="11">$H$9/H41</f>
        <v>22054.139024297561</v>
      </c>
      <c r="I39" s="14">
        <f t="shared" si="11"/>
        <v>22200.004157623185</v>
      </c>
      <c r="J39" s="14">
        <f t="shared" si="11"/>
        <v>22353.749990301658</v>
      </c>
      <c r="K39" s="14">
        <f t="shared" si="11"/>
        <v>22515.905343151648</v>
      </c>
      <c r="L39" s="14">
        <f t="shared" si="11"/>
        <v>22687.044902339501</v>
      </c>
      <c r="M39" s="14">
        <f t="shared" si="11"/>
        <v>22867.79429635443</v>
      </c>
      <c r="N39" s="14">
        <f t="shared" si="11"/>
        <v>23058.835865023273</v>
      </c>
      <c r="O39" s="14">
        <f t="shared" si="11"/>
        <v>23260.915233245891</v>
      </c>
      <c r="P39" s="14">
        <f t="shared" si="11"/>
        <v>23474.848823596407</v>
      </c>
      <c r="Q39" s="14">
        <f t="shared" si="11"/>
        <v>23701.532468111425</v>
      </c>
      <c r="R39" s="14">
        <f t="shared" si="11"/>
        <v>23941.95131165177</v>
      </c>
      <c r="S39" s="14">
        <f t="shared" si="11"/>
        <v>24197.191238689284</v>
      </c>
      <c r="T39" s="14">
        <f t="shared" si="11"/>
        <v>24468.452104182328</v>
      </c>
      <c r="U39" s="14">
        <f t="shared" si="11"/>
        <v>24757.063109888721</v>
      </c>
      <c r="V39" s="14">
        <f t="shared" si="11"/>
        <v>25064.500743321129</v>
      </c>
      <c r="W39" s="14">
        <f t="shared" si="11"/>
        <v>25392.409791912374</v>
      </c>
      <c r="X39" s="14">
        <f t="shared" si="11"/>
        <v>25742.628065562887</v>
      </c>
      <c r="Y39" s="14">
        <f t="shared" si="11"/>
        <v>26117.215614240111</v>
      </c>
      <c r="Z39" s="14">
        <f t="shared" si="11"/>
        <v>26518.489423967752</v>
      </c>
      <c r="AA39" s="14">
        <f t="shared" si="11"/>
        <v>26949.064828308321</v>
      </c>
      <c r="AB39" s="14">
        <f t="shared" si="11"/>
        <v>27411.905202337377</v>
      </c>
      <c r="AC39" s="14">
        <f t="shared" si="11"/>
        <v>27910.381938383856</v>
      </c>
      <c r="AD39" s="14">
        <f t="shared" si="11"/>
        <v>28448.347274032712</v>
      </c>
      <c r="AE39" s="14">
        <f t="shared" si="11"/>
        <v>29030.223304514999</v>
      </c>
      <c r="AF39" s="14">
        <f t="shared" si="11"/>
        <v>29661.111536879955</v>
      </c>
      <c r="AG39" s="14">
        <f t="shared" si="11"/>
        <v>30346.928737710146</v>
      </c>
      <c r="AH39" s="14">
        <f t="shared" si="11"/>
        <v>31094.576743394249</v>
      </c>
      <c r="AI39" s="14">
        <f t="shared" si="11"/>
        <v>31912.156569455154</v>
      </c>
      <c r="AJ39" s="14">
        <f t="shared" si="11"/>
        <v>32809.240914157032</v>
      </c>
      <c r="AK39" s="14">
        <f t="shared" si="11"/>
        <v>33797.224521223419</v>
      </c>
      <c r="AL39" s="14">
        <f t="shared" si="11"/>
        <v>34889.779652429977</v>
      </c>
      <c r="AM39" s="14">
        <f t="shared" si="11"/>
        <v>36103.455394840537</v>
      </c>
      <c r="AN39" s="14">
        <f t="shared" ref="AN39:BE39" si="12">$H$9/AN41</f>
        <v>37458.47673846133</v>
      </c>
      <c r="AO39" s="14">
        <f t="shared" si="12"/>
        <v>38979.825682804279</v>
      </c>
      <c r="AP39" s="14">
        <f t="shared" si="12"/>
        <v>40698.727760093316</v>
      </c>
      <c r="AQ39" s="14">
        <f t="shared" si="12"/>
        <v>42654.73316963642</v>
      </c>
      <c r="AR39" s="14">
        <f t="shared" si="12"/>
        <v>44898.689829038631</v>
      </c>
      <c r="AS39" s="14">
        <f t="shared" si="12"/>
        <v>47497.088605266181</v>
      </c>
      <c r="AT39" s="14">
        <f t="shared" si="12"/>
        <v>50538.581163907656</v>
      </c>
      <c r="AU39" s="14">
        <f t="shared" si="12"/>
        <v>54144.053011951444</v>
      </c>
      <c r="AV39" s="14">
        <f t="shared" si="12"/>
        <v>58482.740369648447</v>
      </c>
      <c r="AW39" s="14">
        <f t="shared" si="12"/>
        <v>63799.091627527428</v>
      </c>
      <c r="AX39" s="14">
        <f t="shared" si="12"/>
        <v>70459.774900689255</v>
      </c>
      <c r="AY39" s="14">
        <f t="shared" si="12"/>
        <v>79040.977777783424</v>
      </c>
      <c r="AZ39" s="14">
        <f t="shared" si="12"/>
        <v>90503.006825262637</v>
      </c>
      <c r="BA39" s="14">
        <f t="shared" si="12"/>
        <v>106574.40650444861</v>
      </c>
      <c r="BB39" s="14">
        <f t="shared" si="12"/>
        <v>130712.25647398974</v>
      </c>
      <c r="BC39" s="14">
        <f t="shared" si="12"/>
        <v>170983.06351047842</v>
      </c>
      <c r="BD39" s="14">
        <f t="shared" si="12"/>
        <v>251586.32921102591</v>
      </c>
      <c r="BE39" s="14">
        <f t="shared" si="12"/>
        <v>493519.52395189129</v>
      </c>
      <c r="BF39" s="14"/>
    </row>
    <row r="40" spans="2:58" ht="15.75" thickBot="1" x14ac:dyDescent="0.3"/>
    <row r="41" spans="2:58" x14ac:dyDescent="0.25">
      <c r="F41" s="52" t="s">
        <v>342</v>
      </c>
      <c r="G41" s="53"/>
      <c r="H41" s="54">
        <f t="shared" ref="H41:BA41" si="13">H45+H42</f>
        <v>1140.7669505204776</v>
      </c>
      <c r="I41" s="54">
        <f t="shared" si="13"/>
        <v>1133.2715409633583</v>
      </c>
      <c r="J41" s="54">
        <f t="shared" si="13"/>
        <v>1125.4770645649098</v>
      </c>
      <c r="K41" s="54">
        <f t="shared" si="13"/>
        <v>1117.3715885581632</v>
      </c>
      <c r="L41" s="54">
        <f t="shared" si="13"/>
        <v>1108.9427040587475</v>
      </c>
      <c r="M41" s="54">
        <f t="shared" si="13"/>
        <v>1100.1775070678052</v>
      </c>
      <c r="N41" s="54">
        <f t="shared" si="13"/>
        <v>1091.0625787169242</v>
      </c>
      <c r="O41" s="54">
        <f t="shared" si="13"/>
        <v>1081.5839647248431</v>
      </c>
      <c r="P41" s="54">
        <f t="shared" si="13"/>
        <v>1071.727154034478</v>
      </c>
      <c r="Q41" s="54">
        <f t="shared" si="13"/>
        <v>1061.4770565975673</v>
      </c>
      <c r="R41" s="54">
        <f t="shared" si="13"/>
        <v>1050.8179802729237</v>
      </c>
      <c r="S41" s="54">
        <f t="shared" si="13"/>
        <v>1039.7336068029269</v>
      </c>
      <c r="T41" s="54">
        <f t="shared" si="13"/>
        <v>1028.2069668314773</v>
      </c>
      <c r="U41" s="54">
        <f t="shared" si="13"/>
        <v>1016.2204139251668</v>
      </c>
      <c r="V41" s="54">
        <f t="shared" si="13"/>
        <v>1003.7555975578945</v>
      </c>
      <c r="W41" s="54">
        <f t="shared" si="13"/>
        <v>990.79343501756807</v>
      </c>
      <c r="X41" s="54">
        <f t="shared" si="13"/>
        <v>977.31408219188256</v>
      </c>
      <c r="Y41" s="54">
        <f t="shared" si="13"/>
        <v>963.29690318845223</v>
      </c>
      <c r="Z41" s="54">
        <f t="shared" si="13"/>
        <v>948.72043874278506</v>
      </c>
      <c r="AA41" s="54">
        <f t="shared" si="13"/>
        <v>933.56237336573577</v>
      </c>
      <c r="AB41" s="54">
        <f t="shared" si="13"/>
        <v>917.79950118014222</v>
      </c>
      <c r="AC41" s="54">
        <f t="shared" si="13"/>
        <v>901.40769039434349</v>
      </c>
      <c r="AD41" s="54">
        <f t="shared" si="13"/>
        <v>884.36184635819143</v>
      </c>
      <c r="AE41" s="54">
        <f t="shared" si="13"/>
        <v>866.63587314499682</v>
      </c>
      <c r="AF41" s="54">
        <f t="shared" si="13"/>
        <v>848.20263360059573</v>
      </c>
      <c r="AG41" s="54">
        <f t="shared" si="13"/>
        <v>829.03390779837309</v>
      </c>
      <c r="AH41" s="54">
        <f t="shared" si="13"/>
        <v>809.10034983664173</v>
      </c>
      <c r="AI41" s="54">
        <f t="shared" si="13"/>
        <v>788.37144291223728</v>
      </c>
      <c r="AJ41" s="54">
        <f t="shared" si="13"/>
        <v>766.81545260154917</v>
      </c>
      <c r="AK41" s="54">
        <f t="shared" si="13"/>
        <v>744.39937827746451</v>
      </c>
      <c r="AL41" s="54">
        <f t="shared" si="13"/>
        <v>721.08890258784891</v>
      </c>
      <c r="AM41" s="54">
        <f t="shared" si="13"/>
        <v>696.84833891821768</v>
      </c>
      <c r="AN41" s="54">
        <f t="shared" si="13"/>
        <v>671.64057675816809</v>
      </c>
      <c r="AO41" s="54">
        <f t="shared" si="13"/>
        <v>645.42702488793259</v>
      </c>
      <c r="AP41" s="54">
        <f t="shared" si="13"/>
        <v>618.16755229807472</v>
      </c>
      <c r="AQ41" s="54">
        <f t="shared" si="13"/>
        <v>589.82042675188154</v>
      </c>
      <c r="AR41" s="54">
        <f t="shared" si="13"/>
        <v>560.34225089639517</v>
      </c>
      <c r="AS41" s="54">
        <f t="shared" si="13"/>
        <v>529.68789582427496</v>
      </c>
      <c r="AT41" s="54">
        <f t="shared" si="13"/>
        <v>497.8104319847771</v>
      </c>
      <c r="AU41" s="54">
        <f t="shared" si="13"/>
        <v>464.66105733808331</v>
      </c>
      <c r="AV41" s="54">
        <f t="shared" si="13"/>
        <v>430.1890226429864</v>
      </c>
      <c r="AW41" s="54">
        <f t="shared" si="13"/>
        <v>394.34155376355517</v>
      </c>
      <c r="AX41" s="54">
        <f t="shared" si="13"/>
        <v>357.06377087583462</v>
      </c>
      <c r="AY41" s="54">
        <f t="shared" si="13"/>
        <v>318.298604450894</v>
      </c>
      <c r="AZ41" s="54">
        <f t="shared" si="13"/>
        <v>277.98670788559826</v>
      </c>
      <c r="BA41" s="54">
        <f t="shared" si="13"/>
        <v>236.06636664734722</v>
      </c>
      <c r="BB41" s="54">
        <f>BB45+BB42</f>
        <v>192.47340379368995</v>
      </c>
      <c r="BC41" s="54">
        <f>BC45+BC42</f>
        <v>147.14108172217178</v>
      </c>
      <c r="BD41" s="54">
        <v>100</v>
      </c>
      <c r="BE41" s="55">
        <f>BE42</f>
        <v>50.977989117113587</v>
      </c>
    </row>
    <row r="42" spans="2:58" x14ac:dyDescent="0.25">
      <c r="F42" s="56" t="s">
        <v>455</v>
      </c>
      <c r="H42" s="51">
        <f t="shared" ref="H42:BC42" si="14">(H44-H45*H47)/(1+H47/2)</f>
        <v>7.4954095571193573</v>
      </c>
      <c r="I42" s="51">
        <f t="shared" si="14"/>
        <v>7.7944763984484275</v>
      </c>
      <c r="J42" s="51">
        <f t="shared" si="14"/>
        <v>8.105476006746521</v>
      </c>
      <c r="K42" s="51">
        <f t="shared" si="14"/>
        <v>8.4288844994157088</v>
      </c>
      <c r="L42" s="51">
        <f t="shared" si="14"/>
        <v>8.765196990942389</v>
      </c>
      <c r="M42" s="51">
        <f t="shared" si="14"/>
        <v>9.1149283508809908</v>
      </c>
      <c r="N42" s="51">
        <f t="shared" si="14"/>
        <v>9.4786139920811436</v>
      </c>
      <c r="O42" s="51">
        <f t="shared" si="14"/>
        <v>9.856810690365176</v>
      </c>
      <c r="P42" s="51">
        <f t="shared" si="14"/>
        <v>10.250097436910744</v>
      </c>
      <c r="Q42" s="51">
        <f t="shared" si="14"/>
        <v>10.659076324643488</v>
      </c>
      <c r="R42" s="51">
        <f t="shared" si="14"/>
        <v>11.084373469996768</v>
      </c>
      <c r="S42" s="51">
        <f t="shared" si="14"/>
        <v>11.526639971449633</v>
      </c>
      <c r="T42" s="51">
        <f t="shared" si="14"/>
        <v>11.986552906310475</v>
      </c>
      <c r="U42" s="51">
        <f t="shared" si="14"/>
        <v>12.464816367272268</v>
      </c>
      <c r="V42" s="51">
        <f t="shared" si="14"/>
        <v>12.96216254032643</v>
      </c>
      <c r="W42" s="51">
        <f t="shared" si="14"/>
        <v>13.479352825685456</v>
      </c>
      <c r="X42" s="51">
        <f t="shared" si="14"/>
        <v>14.017179003430305</v>
      </c>
      <c r="Y42" s="51">
        <f t="shared" si="14"/>
        <v>14.576464445667177</v>
      </c>
      <c r="Z42" s="51">
        <f t="shared" si="14"/>
        <v>15.158065377049294</v>
      </c>
      <c r="AA42" s="51">
        <f t="shared" si="14"/>
        <v>15.76287218559356</v>
      </c>
      <c r="AB42" s="51">
        <f t="shared" si="14"/>
        <v>16.391810785798747</v>
      </c>
      <c r="AC42" s="51">
        <f t="shared" si="14"/>
        <v>17.045844036152111</v>
      </c>
      <c r="AD42" s="51">
        <f t="shared" si="14"/>
        <v>17.725973213194582</v>
      </c>
      <c r="AE42" s="51">
        <f t="shared" si="14"/>
        <v>18.433239544401047</v>
      </c>
      <c r="AF42" s="51">
        <f t="shared" si="14"/>
        <v>19.168725802222649</v>
      </c>
      <c r="AG42" s="51">
        <f t="shared" si="14"/>
        <v>19.933557961731335</v>
      </c>
      <c r="AH42" s="51">
        <f t="shared" si="14"/>
        <v>20.728906924404416</v>
      </c>
      <c r="AI42" s="51">
        <f t="shared" si="14"/>
        <v>21.555990310688152</v>
      </c>
      <c r="AJ42" s="51">
        <f t="shared" si="14"/>
        <v>22.416074324084608</v>
      </c>
      <c r="AK42" s="51">
        <f t="shared" si="14"/>
        <v>23.310475689615586</v>
      </c>
      <c r="AL42" s="51">
        <f t="shared" si="14"/>
        <v>24.240563669631246</v>
      </c>
      <c r="AM42" s="51">
        <f t="shared" si="14"/>
        <v>25.207762160049537</v>
      </c>
      <c r="AN42" s="51">
        <f t="shared" si="14"/>
        <v>26.213551870235513</v>
      </c>
      <c r="AO42" s="51">
        <f t="shared" si="14"/>
        <v>27.259472589857911</v>
      </c>
      <c r="AP42" s="51">
        <f t="shared" si="14"/>
        <v>28.347125546193237</v>
      </c>
      <c r="AQ42" s="51">
        <f t="shared" si="14"/>
        <v>29.478175855486345</v>
      </c>
      <c r="AR42" s="51">
        <f t="shared" si="14"/>
        <v>30.654355072120254</v>
      </c>
      <c r="AS42" s="51">
        <f t="shared" si="14"/>
        <v>31.87746383949785</v>
      </c>
      <c r="AT42" s="51">
        <f t="shared" si="14"/>
        <v>33.149374646693815</v>
      </c>
      <c r="AU42" s="51">
        <f t="shared" si="14"/>
        <v>34.472034695096895</v>
      </c>
      <c r="AV42" s="51">
        <f t="shared" si="14"/>
        <v>35.847468879431261</v>
      </c>
      <c r="AW42" s="51">
        <f t="shared" si="14"/>
        <v>37.277782887720562</v>
      </c>
      <c r="AX42" s="51">
        <f t="shared" si="14"/>
        <v>38.765166424940617</v>
      </c>
      <c r="AY42" s="51">
        <f t="shared" si="14"/>
        <v>40.311896565295747</v>
      </c>
      <c r="AZ42" s="51">
        <f t="shared" si="14"/>
        <v>41.920341238251048</v>
      </c>
      <c r="BA42" s="51">
        <f t="shared" si="14"/>
        <v>43.592962853657262</v>
      </c>
      <c r="BB42" s="51">
        <f t="shared" si="14"/>
        <v>45.332322071518192</v>
      </c>
      <c r="BC42" s="51">
        <f t="shared" si="14"/>
        <v>47.141081722171769</v>
      </c>
      <c r="BD42" s="51">
        <f>BD44-BD43</f>
        <v>49.02201088288642</v>
      </c>
      <c r="BE42" s="57">
        <f>BD41*(1+BD47/2)/2</f>
        <v>50.977989117113587</v>
      </c>
    </row>
    <row r="43" spans="2:58" x14ac:dyDescent="0.25">
      <c r="F43" s="56" t="s">
        <v>456</v>
      </c>
      <c r="H43" s="51">
        <f t="shared" ref="H43:BA43" si="15">H44-H42</f>
        <v>44.479697931371668</v>
      </c>
      <c r="I43" s="51">
        <f t="shared" si="15"/>
        <v>44.180631090042596</v>
      </c>
      <c r="J43" s="51">
        <f t="shared" si="15"/>
        <v>43.869631481744506</v>
      </c>
      <c r="K43" s="51">
        <f t="shared" si="15"/>
        <v>43.546222989075318</v>
      </c>
      <c r="L43" s="51">
        <f t="shared" si="15"/>
        <v>43.209910497548634</v>
      </c>
      <c r="M43" s="51">
        <f t="shared" si="15"/>
        <v>42.860179137610032</v>
      </c>
      <c r="N43" s="51">
        <f t="shared" si="15"/>
        <v>42.496493496409883</v>
      </c>
      <c r="O43" s="51">
        <f t="shared" si="15"/>
        <v>42.118296798125854</v>
      </c>
      <c r="P43" s="51">
        <f t="shared" si="15"/>
        <v>41.725010051580284</v>
      </c>
      <c r="Q43" s="51">
        <f t="shared" si="15"/>
        <v>41.316031163847541</v>
      </c>
      <c r="R43" s="51">
        <f t="shared" si="15"/>
        <v>40.890734018494257</v>
      </c>
      <c r="S43" s="51">
        <f t="shared" si="15"/>
        <v>40.448467517041394</v>
      </c>
      <c r="T43" s="51">
        <f t="shared" si="15"/>
        <v>39.988554582180555</v>
      </c>
      <c r="U43" s="51">
        <f t="shared" si="15"/>
        <v>39.510291121218756</v>
      </c>
      <c r="V43" s="51">
        <f t="shared" si="15"/>
        <v>39.012944948164595</v>
      </c>
      <c r="W43" s="51">
        <f t="shared" si="15"/>
        <v>38.495754662805567</v>
      </c>
      <c r="X43" s="51">
        <f t="shared" si="15"/>
        <v>37.957928485060719</v>
      </c>
      <c r="Y43" s="51">
        <f t="shared" si="15"/>
        <v>37.398643042823849</v>
      </c>
      <c r="Z43" s="51">
        <f t="shared" si="15"/>
        <v>36.817042111441737</v>
      </c>
      <c r="AA43" s="51">
        <f t="shared" si="15"/>
        <v>36.212235302897469</v>
      </c>
      <c r="AB43" s="51">
        <f t="shared" si="15"/>
        <v>35.58329670269228</v>
      </c>
      <c r="AC43" s="51">
        <f t="shared" si="15"/>
        <v>34.929263452338915</v>
      </c>
      <c r="AD43" s="51">
        <f t="shared" si="15"/>
        <v>34.249134275296441</v>
      </c>
      <c r="AE43" s="51">
        <f t="shared" si="15"/>
        <v>33.541867944089979</v>
      </c>
      <c r="AF43" s="51">
        <f t="shared" si="15"/>
        <v>32.806381686268381</v>
      </c>
      <c r="AG43" s="51">
        <f t="shared" si="15"/>
        <v>32.041549526759695</v>
      </c>
      <c r="AH43" s="51">
        <f t="shared" si="15"/>
        <v>31.24620056408661</v>
      </c>
      <c r="AI43" s="51">
        <f t="shared" si="15"/>
        <v>30.419117177802875</v>
      </c>
      <c r="AJ43" s="51">
        <f t="shared" si="15"/>
        <v>29.559033164406419</v>
      </c>
      <c r="AK43" s="51">
        <f t="shared" si="15"/>
        <v>28.66463179887544</v>
      </c>
      <c r="AL43" s="51">
        <f t="shared" si="15"/>
        <v>27.73454381885978</v>
      </c>
      <c r="AM43" s="51">
        <f t="shared" si="15"/>
        <v>26.76734532844149</v>
      </c>
      <c r="AN43" s="51">
        <f t="shared" si="15"/>
        <v>25.761555618255514</v>
      </c>
      <c r="AO43" s="51">
        <f t="shared" si="15"/>
        <v>24.715634898633116</v>
      </c>
      <c r="AP43" s="51">
        <f t="shared" si="15"/>
        <v>23.62798194229779</v>
      </c>
      <c r="AQ43" s="51">
        <f t="shared" si="15"/>
        <v>22.496931633004682</v>
      </c>
      <c r="AR43" s="51">
        <f t="shared" si="15"/>
        <v>21.320752416370773</v>
      </c>
      <c r="AS43" s="51">
        <f t="shared" si="15"/>
        <v>20.097643648993177</v>
      </c>
      <c r="AT43" s="51">
        <f t="shared" si="15"/>
        <v>18.825732841797212</v>
      </c>
      <c r="AU43" s="51">
        <f t="shared" si="15"/>
        <v>17.503072793394132</v>
      </c>
      <c r="AV43" s="51">
        <f t="shared" si="15"/>
        <v>16.127638609059765</v>
      </c>
      <c r="AW43" s="51">
        <f t="shared" si="15"/>
        <v>14.697324600770465</v>
      </c>
      <c r="AX43" s="51">
        <f t="shared" si="15"/>
        <v>13.20994106355041</v>
      </c>
      <c r="AY43" s="51">
        <f t="shared" si="15"/>
        <v>11.66321092319528</v>
      </c>
      <c r="AZ43" s="51">
        <f t="shared" si="15"/>
        <v>10.054766250239979</v>
      </c>
      <c r="BA43" s="51">
        <f t="shared" si="15"/>
        <v>8.3821446348337645</v>
      </c>
      <c r="BB43" s="51">
        <f>BB44-BB42</f>
        <v>6.6427854169728349</v>
      </c>
      <c r="BC43" s="51">
        <f>BC44-BC42</f>
        <v>4.8340257663192574</v>
      </c>
      <c r="BD43" s="51">
        <f>AVERAGE(BD41,BD45)*BD47</f>
        <v>2.9530966056046046</v>
      </c>
      <c r="BE43" s="57">
        <f>BD47/2*BE41</f>
        <v>0.99711837137743631</v>
      </c>
    </row>
    <row r="44" spans="2:58" x14ac:dyDescent="0.25">
      <c r="F44" s="56" t="s">
        <v>161</v>
      </c>
      <c r="H44" s="51">
        <f>I44</f>
        <v>51.975107488491027</v>
      </c>
      <c r="I44" s="51">
        <f t="shared" ref="I44:BA44" si="16">J44</f>
        <v>51.975107488491027</v>
      </c>
      <c r="J44" s="51">
        <f t="shared" si="16"/>
        <v>51.975107488491027</v>
      </c>
      <c r="K44" s="51">
        <f t="shared" si="16"/>
        <v>51.975107488491027</v>
      </c>
      <c r="L44" s="51">
        <f t="shared" si="16"/>
        <v>51.975107488491027</v>
      </c>
      <c r="M44" s="51">
        <f t="shared" si="16"/>
        <v>51.975107488491027</v>
      </c>
      <c r="N44" s="51">
        <f t="shared" si="16"/>
        <v>51.975107488491027</v>
      </c>
      <c r="O44" s="51">
        <f t="shared" si="16"/>
        <v>51.975107488491027</v>
      </c>
      <c r="P44" s="51">
        <f t="shared" si="16"/>
        <v>51.975107488491027</v>
      </c>
      <c r="Q44" s="51">
        <f t="shared" si="16"/>
        <v>51.975107488491027</v>
      </c>
      <c r="R44" s="51">
        <f t="shared" si="16"/>
        <v>51.975107488491027</v>
      </c>
      <c r="S44" s="51">
        <f t="shared" si="16"/>
        <v>51.975107488491027</v>
      </c>
      <c r="T44" s="51">
        <f t="shared" si="16"/>
        <v>51.975107488491027</v>
      </c>
      <c r="U44" s="51">
        <f t="shared" si="16"/>
        <v>51.975107488491027</v>
      </c>
      <c r="V44" s="51">
        <f t="shared" si="16"/>
        <v>51.975107488491027</v>
      </c>
      <c r="W44" s="51">
        <f t="shared" si="16"/>
        <v>51.975107488491027</v>
      </c>
      <c r="X44" s="51">
        <f t="shared" si="16"/>
        <v>51.975107488491027</v>
      </c>
      <c r="Y44" s="51">
        <f t="shared" si="16"/>
        <v>51.975107488491027</v>
      </c>
      <c r="Z44" s="51">
        <f t="shared" si="16"/>
        <v>51.975107488491027</v>
      </c>
      <c r="AA44" s="51">
        <f t="shared" si="16"/>
        <v>51.975107488491027</v>
      </c>
      <c r="AB44" s="51">
        <f t="shared" si="16"/>
        <v>51.975107488491027</v>
      </c>
      <c r="AC44" s="51">
        <f t="shared" si="16"/>
        <v>51.975107488491027</v>
      </c>
      <c r="AD44" s="51">
        <f t="shared" si="16"/>
        <v>51.975107488491027</v>
      </c>
      <c r="AE44" s="51">
        <f t="shared" si="16"/>
        <v>51.975107488491027</v>
      </c>
      <c r="AF44" s="51">
        <f t="shared" si="16"/>
        <v>51.975107488491027</v>
      </c>
      <c r="AG44" s="51">
        <f t="shared" si="16"/>
        <v>51.975107488491027</v>
      </c>
      <c r="AH44" s="51">
        <f t="shared" si="16"/>
        <v>51.975107488491027</v>
      </c>
      <c r="AI44" s="51">
        <f t="shared" si="16"/>
        <v>51.975107488491027</v>
      </c>
      <c r="AJ44" s="51">
        <f t="shared" si="16"/>
        <v>51.975107488491027</v>
      </c>
      <c r="AK44" s="51">
        <f t="shared" si="16"/>
        <v>51.975107488491027</v>
      </c>
      <c r="AL44" s="51">
        <f t="shared" si="16"/>
        <v>51.975107488491027</v>
      </c>
      <c r="AM44" s="51">
        <f t="shared" si="16"/>
        <v>51.975107488491027</v>
      </c>
      <c r="AN44" s="51">
        <f t="shared" si="16"/>
        <v>51.975107488491027</v>
      </c>
      <c r="AO44" s="51">
        <f t="shared" si="16"/>
        <v>51.975107488491027</v>
      </c>
      <c r="AP44" s="51">
        <f t="shared" si="16"/>
        <v>51.975107488491027</v>
      </c>
      <c r="AQ44" s="51">
        <f t="shared" si="16"/>
        <v>51.975107488491027</v>
      </c>
      <c r="AR44" s="51">
        <f t="shared" si="16"/>
        <v>51.975107488491027</v>
      </c>
      <c r="AS44" s="51">
        <f t="shared" si="16"/>
        <v>51.975107488491027</v>
      </c>
      <c r="AT44" s="51">
        <f t="shared" si="16"/>
        <v>51.975107488491027</v>
      </c>
      <c r="AU44" s="51">
        <f t="shared" si="16"/>
        <v>51.975107488491027</v>
      </c>
      <c r="AV44" s="51">
        <f t="shared" si="16"/>
        <v>51.975107488491027</v>
      </c>
      <c r="AW44" s="51">
        <f t="shared" si="16"/>
        <v>51.975107488491027</v>
      </c>
      <c r="AX44" s="51">
        <f t="shared" si="16"/>
        <v>51.975107488491027</v>
      </c>
      <c r="AY44" s="51">
        <f t="shared" si="16"/>
        <v>51.975107488491027</v>
      </c>
      <c r="AZ44" s="51">
        <f t="shared" si="16"/>
        <v>51.975107488491027</v>
      </c>
      <c r="BA44" s="51">
        <f t="shared" si="16"/>
        <v>51.975107488491027</v>
      </c>
      <c r="BB44" s="51">
        <f>BC44</f>
        <v>51.975107488491027</v>
      </c>
      <c r="BC44" s="51">
        <f>BD44</f>
        <v>51.975107488491027</v>
      </c>
      <c r="BD44" s="51">
        <f>BE44</f>
        <v>51.975107488491027</v>
      </c>
      <c r="BE44" s="57">
        <f>BE42+BE43</f>
        <v>51.975107488491027</v>
      </c>
    </row>
    <row r="45" spans="2:58" x14ac:dyDescent="0.25">
      <c r="F45" s="56" t="s">
        <v>343</v>
      </c>
      <c r="H45" s="51">
        <f t="shared" ref="H45:BA45" si="17">I41</f>
        <v>1133.2715409633583</v>
      </c>
      <c r="I45" s="51">
        <f t="shared" si="17"/>
        <v>1125.4770645649098</v>
      </c>
      <c r="J45" s="51">
        <f t="shared" si="17"/>
        <v>1117.3715885581632</v>
      </c>
      <c r="K45" s="51">
        <f t="shared" si="17"/>
        <v>1108.9427040587475</v>
      </c>
      <c r="L45" s="51">
        <f t="shared" si="17"/>
        <v>1100.1775070678052</v>
      </c>
      <c r="M45" s="51">
        <f t="shared" si="17"/>
        <v>1091.0625787169242</v>
      </c>
      <c r="N45" s="51">
        <f t="shared" si="17"/>
        <v>1081.5839647248431</v>
      </c>
      <c r="O45" s="51">
        <f t="shared" si="17"/>
        <v>1071.727154034478</v>
      </c>
      <c r="P45" s="51">
        <f t="shared" si="17"/>
        <v>1061.4770565975673</v>
      </c>
      <c r="Q45" s="51">
        <f t="shared" si="17"/>
        <v>1050.8179802729237</v>
      </c>
      <c r="R45" s="51">
        <f t="shared" si="17"/>
        <v>1039.7336068029269</v>
      </c>
      <c r="S45" s="51">
        <f t="shared" si="17"/>
        <v>1028.2069668314773</v>
      </c>
      <c r="T45" s="51">
        <f t="shared" si="17"/>
        <v>1016.2204139251668</v>
      </c>
      <c r="U45" s="51">
        <f t="shared" si="17"/>
        <v>1003.7555975578945</v>
      </c>
      <c r="V45" s="51">
        <f t="shared" si="17"/>
        <v>990.79343501756807</v>
      </c>
      <c r="W45" s="51">
        <f t="shared" si="17"/>
        <v>977.31408219188256</v>
      </c>
      <c r="X45" s="51">
        <f t="shared" si="17"/>
        <v>963.29690318845223</v>
      </c>
      <c r="Y45" s="51">
        <f t="shared" si="17"/>
        <v>948.72043874278506</v>
      </c>
      <c r="Z45" s="51">
        <f t="shared" si="17"/>
        <v>933.56237336573577</v>
      </c>
      <c r="AA45" s="51">
        <f t="shared" si="17"/>
        <v>917.79950118014222</v>
      </c>
      <c r="AB45" s="51">
        <f t="shared" si="17"/>
        <v>901.40769039434349</v>
      </c>
      <c r="AC45" s="51">
        <f t="shared" si="17"/>
        <v>884.36184635819143</v>
      </c>
      <c r="AD45" s="51">
        <f t="shared" si="17"/>
        <v>866.63587314499682</v>
      </c>
      <c r="AE45" s="51">
        <f t="shared" si="17"/>
        <v>848.20263360059573</v>
      </c>
      <c r="AF45" s="51">
        <f t="shared" si="17"/>
        <v>829.03390779837309</v>
      </c>
      <c r="AG45" s="51">
        <f t="shared" si="17"/>
        <v>809.10034983664173</v>
      </c>
      <c r="AH45" s="51">
        <f t="shared" si="17"/>
        <v>788.37144291223728</v>
      </c>
      <c r="AI45" s="51">
        <f t="shared" si="17"/>
        <v>766.81545260154917</v>
      </c>
      <c r="AJ45" s="51">
        <f t="shared" si="17"/>
        <v>744.39937827746451</v>
      </c>
      <c r="AK45" s="51">
        <f t="shared" si="17"/>
        <v>721.08890258784891</v>
      </c>
      <c r="AL45" s="51">
        <f t="shared" si="17"/>
        <v>696.84833891821768</v>
      </c>
      <c r="AM45" s="51">
        <f t="shared" si="17"/>
        <v>671.64057675816809</v>
      </c>
      <c r="AN45" s="51">
        <f t="shared" si="17"/>
        <v>645.42702488793259</v>
      </c>
      <c r="AO45" s="51">
        <f t="shared" si="17"/>
        <v>618.16755229807472</v>
      </c>
      <c r="AP45" s="51">
        <f t="shared" si="17"/>
        <v>589.82042675188154</v>
      </c>
      <c r="AQ45" s="51">
        <f t="shared" si="17"/>
        <v>560.34225089639517</v>
      </c>
      <c r="AR45" s="51">
        <f t="shared" si="17"/>
        <v>529.68789582427496</v>
      </c>
      <c r="AS45" s="51">
        <f t="shared" si="17"/>
        <v>497.8104319847771</v>
      </c>
      <c r="AT45" s="51">
        <f t="shared" si="17"/>
        <v>464.66105733808331</v>
      </c>
      <c r="AU45" s="51">
        <f t="shared" si="17"/>
        <v>430.1890226429864</v>
      </c>
      <c r="AV45" s="51">
        <f t="shared" si="17"/>
        <v>394.34155376355517</v>
      </c>
      <c r="AW45" s="51">
        <f t="shared" si="17"/>
        <v>357.06377087583462</v>
      </c>
      <c r="AX45" s="51">
        <f t="shared" si="17"/>
        <v>318.298604450894</v>
      </c>
      <c r="AY45" s="51">
        <f t="shared" si="17"/>
        <v>277.98670788559826</v>
      </c>
      <c r="AZ45" s="51">
        <f t="shared" si="17"/>
        <v>236.06636664734722</v>
      </c>
      <c r="BA45" s="51">
        <f t="shared" si="17"/>
        <v>192.47340379368995</v>
      </c>
      <c r="BB45" s="51">
        <f>BC41</f>
        <v>147.14108172217178</v>
      </c>
      <c r="BC45" s="51">
        <f>BD41</f>
        <v>100</v>
      </c>
      <c r="BD45" s="51">
        <f>BE41</f>
        <v>50.977989117113587</v>
      </c>
      <c r="BE45" s="57">
        <f>BE41-BE42</f>
        <v>0</v>
      </c>
    </row>
    <row r="46" spans="2:58" x14ac:dyDescent="0.25">
      <c r="F46" s="56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14"/>
      <c r="BA46" s="14"/>
      <c r="BB46" s="14"/>
      <c r="BC46" s="14"/>
      <c r="BD46" s="14"/>
      <c r="BE46" s="61"/>
    </row>
    <row r="47" spans="2:58" ht="15.75" thickBot="1" x14ac:dyDescent="0.3">
      <c r="F47" s="62"/>
      <c r="G47" s="63"/>
      <c r="H47" s="71">
        <f>D27</f>
        <v>3.9119564684543362E-2</v>
      </c>
      <c r="I47" s="71">
        <f>H47</f>
        <v>3.9119564684543362E-2</v>
      </c>
      <c r="J47" s="71">
        <f t="shared" ref="J47:BE47" si="18">I47</f>
        <v>3.9119564684543362E-2</v>
      </c>
      <c r="K47" s="71">
        <f t="shared" si="18"/>
        <v>3.9119564684543362E-2</v>
      </c>
      <c r="L47" s="71">
        <f t="shared" si="18"/>
        <v>3.9119564684543362E-2</v>
      </c>
      <c r="M47" s="71">
        <f t="shared" si="18"/>
        <v>3.9119564684543362E-2</v>
      </c>
      <c r="N47" s="71">
        <f t="shared" si="18"/>
        <v>3.9119564684543362E-2</v>
      </c>
      <c r="O47" s="71">
        <f t="shared" si="18"/>
        <v>3.9119564684543362E-2</v>
      </c>
      <c r="P47" s="71">
        <f t="shared" si="18"/>
        <v>3.9119564684543362E-2</v>
      </c>
      <c r="Q47" s="71">
        <f t="shared" si="18"/>
        <v>3.9119564684543362E-2</v>
      </c>
      <c r="R47" s="71">
        <f t="shared" si="18"/>
        <v>3.9119564684543362E-2</v>
      </c>
      <c r="S47" s="71">
        <f t="shared" si="18"/>
        <v>3.9119564684543362E-2</v>
      </c>
      <c r="T47" s="71">
        <f t="shared" si="18"/>
        <v>3.9119564684543362E-2</v>
      </c>
      <c r="U47" s="71">
        <f t="shared" si="18"/>
        <v>3.9119564684543362E-2</v>
      </c>
      <c r="V47" s="71">
        <f t="shared" si="18"/>
        <v>3.9119564684543362E-2</v>
      </c>
      <c r="W47" s="71">
        <f t="shared" si="18"/>
        <v>3.9119564684543362E-2</v>
      </c>
      <c r="X47" s="71">
        <f t="shared" si="18"/>
        <v>3.9119564684543362E-2</v>
      </c>
      <c r="Y47" s="71">
        <f t="shared" si="18"/>
        <v>3.9119564684543362E-2</v>
      </c>
      <c r="Z47" s="71">
        <f t="shared" si="18"/>
        <v>3.9119564684543362E-2</v>
      </c>
      <c r="AA47" s="71">
        <f t="shared" si="18"/>
        <v>3.9119564684543362E-2</v>
      </c>
      <c r="AB47" s="71">
        <f t="shared" si="18"/>
        <v>3.9119564684543362E-2</v>
      </c>
      <c r="AC47" s="71">
        <f t="shared" si="18"/>
        <v>3.9119564684543362E-2</v>
      </c>
      <c r="AD47" s="71">
        <f t="shared" si="18"/>
        <v>3.9119564684543362E-2</v>
      </c>
      <c r="AE47" s="71">
        <f t="shared" si="18"/>
        <v>3.9119564684543362E-2</v>
      </c>
      <c r="AF47" s="71">
        <f t="shared" si="18"/>
        <v>3.9119564684543362E-2</v>
      </c>
      <c r="AG47" s="71">
        <f t="shared" si="18"/>
        <v>3.9119564684543362E-2</v>
      </c>
      <c r="AH47" s="71">
        <f t="shared" si="18"/>
        <v>3.9119564684543362E-2</v>
      </c>
      <c r="AI47" s="71">
        <f t="shared" si="18"/>
        <v>3.9119564684543362E-2</v>
      </c>
      <c r="AJ47" s="71">
        <f t="shared" si="18"/>
        <v>3.9119564684543362E-2</v>
      </c>
      <c r="AK47" s="71">
        <f t="shared" si="18"/>
        <v>3.9119564684543362E-2</v>
      </c>
      <c r="AL47" s="71">
        <f t="shared" si="18"/>
        <v>3.9119564684543362E-2</v>
      </c>
      <c r="AM47" s="71">
        <f t="shared" si="18"/>
        <v>3.9119564684543362E-2</v>
      </c>
      <c r="AN47" s="71">
        <f t="shared" si="18"/>
        <v>3.9119564684543362E-2</v>
      </c>
      <c r="AO47" s="71">
        <f t="shared" si="18"/>
        <v>3.9119564684543362E-2</v>
      </c>
      <c r="AP47" s="71">
        <f t="shared" si="18"/>
        <v>3.9119564684543362E-2</v>
      </c>
      <c r="AQ47" s="71">
        <f t="shared" si="18"/>
        <v>3.9119564684543362E-2</v>
      </c>
      <c r="AR47" s="71">
        <f t="shared" si="18"/>
        <v>3.9119564684543362E-2</v>
      </c>
      <c r="AS47" s="71">
        <f t="shared" si="18"/>
        <v>3.9119564684543362E-2</v>
      </c>
      <c r="AT47" s="71">
        <f t="shared" si="18"/>
        <v>3.9119564684543362E-2</v>
      </c>
      <c r="AU47" s="71">
        <f t="shared" si="18"/>
        <v>3.9119564684543362E-2</v>
      </c>
      <c r="AV47" s="71">
        <f t="shared" si="18"/>
        <v>3.9119564684543362E-2</v>
      </c>
      <c r="AW47" s="71">
        <f t="shared" si="18"/>
        <v>3.9119564684543362E-2</v>
      </c>
      <c r="AX47" s="71">
        <f t="shared" si="18"/>
        <v>3.9119564684543362E-2</v>
      </c>
      <c r="AY47" s="71">
        <f t="shared" si="18"/>
        <v>3.9119564684543362E-2</v>
      </c>
      <c r="AZ47" s="71">
        <f t="shared" si="18"/>
        <v>3.9119564684543362E-2</v>
      </c>
      <c r="BA47" s="71">
        <f t="shared" si="18"/>
        <v>3.9119564684543362E-2</v>
      </c>
      <c r="BB47" s="71">
        <f t="shared" si="18"/>
        <v>3.9119564684543362E-2</v>
      </c>
      <c r="BC47" s="71">
        <f t="shared" si="18"/>
        <v>3.9119564684543362E-2</v>
      </c>
      <c r="BD47" s="71">
        <f t="shared" si="18"/>
        <v>3.9119564684543362E-2</v>
      </c>
      <c r="BE47" s="72">
        <f t="shared" si="18"/>
        <v>3.9119564684543362E-2</v>
      </c>
    </row>
    <row r="49" spans="1:8" s="7" customFormat="1" x14ac:dyDescent="0.25"/>
    <row r="51" spans="1:8" x14ac:dyDescent="0.25">
      <c r="B51" t="s">
        <v>485</v>
      </c>
      <c r="C51" s="14">
        <f>Inputs!F211</f>
        <v>18100000</v>
      </c>
    </row>
    <row r="52" spans="1:8" x14ac:dyDescent="0.25">
      <c r="A52" s="15" t="s">
        <v>486</v>
      </c>
      <c r="C52" s="15">
        <v>2015</v>
      </c>
      <c r="D52" s="15">
        <v>2016</v>
      </c>
      <c r="E52" s="15">
        <v>2017</v>
      </c>
      <c r="F52" s="15">
        <v>2018</v>
      </c>
      <c r="G52" s="15">
        <v>2019</v>
      </c>
      <c r="H52" s="15">
        <v>2020</v>
      </c>
    </row>
    <row r="53" spans="1:8" x14ac:dyDescent="0.25">
      <c r="B53" t="s">
        <v>476</v>
      </c>
      <c r="C53" s="1">
        <v>2017</v>
      </c>
    </row>
    <row r="54" spans="1:8" x14ac:dyDescent="0.25">
      <c r="B54" t="s">
        <v>477</v>
      </c>
      <c r="C54" s="14">
        <f>C6</f>
        <v>22104022</v>
      </c>
      <c r="D54" s="14">
        <f>D6</f>
        <v>22744851</v>
      </c>
      <c r="E54" s="14">
        <f>E6</f>
        <v>23402166</v>
      </c>
      <c r="F54" s="14">
        <f>F6</f>
        <v>24080899</v>
      </c>
      <c r="G54" s="14">
        <f>G6</f>
        <v>24776825</v>
      </c>
      <c r="H54" s="73"/>
    </row>
    <row r="55" spans="1:8" x14ac:dyDescent="0.25">
      <c r="B55" t="s">
        <v>478</v>
      </c>
      <c r="C55">
        <v>0.06</v>
      </c>
      <c r="D55">
        <v>0.06</v>
      </c>
      <c r="E55">
        <v>0.06</v>
      </c>
      <c r="F55">
        <v>0.06</v>
      </c>
      <c r="G55">
        <v>0.06</v>
      </c>
    </row>
    <row r="56" spans="1:8" x14ac:dyDescent="0.25">
      <c r="H56" s="14">
        <f>G61</f>
        <v>16710182.449695703</v>
      </c>
    </row>
    <row r="57" spans="1:8" x14ac:dyDescent="0.25">
      <c r="B57" t="s">
        <v>342</v>
      </c>
      <c r="C57" s="14">
        <f>IF($C$53=C52,$C$51,0)</f>
        <v>0</v>
      </c>
      <c r="D57" s="14">
        <f>IF($C$53=D52,$C$51,0)+C61</f>
        <v>0</v>
      </c>
      <c r="E57" s="14">
        <f>IF($C$53=E52,$C$51,0)+D61</f>
        <v>18100000</v>
      </c>
      <c r="F57" s="14">
        <f>IF($C$53=F52,$C$51,0)+E61</f>
        <v>17703210.477658</v>
      </c>
      <c r="G57" s="14">
        <f>IF($C$53=G52,$C$51,0)+F61</f>
        <v>17241543.902751397</v>
      </c>
    </row>
    <row r="58" spans="1:8" x14ac:dyDescent="0.25">
      <c r="B58" t="s">
        <v>455</v>
      </c>
      <c r="C58" s="14">
        <f>(1+C63/2)*C60-0.07*C57</f>
        <v>0</v>
      </c>
      <c r="D58" s="14">
        <f>(1+D63/2)*D60-0.07*D57</f>
        <v>0</v>
      </c>
      <c r="E58" s="14">
        <f>(1+E63/2)*E60-0.0579*E57</f>
        <v>396789.52234199992</v>
      </c>
      <c r="F58" s="14">
        <f>(1+F63/2)*F60-0.0579*F57</f>
        <v>461666.5749066018</v>
      </c>
      <c r="G58" s="14">
        <f>(1+G63/2)*G60-0.0579*G57</f>
        <v>531361.45305569423</v>
      </c>
    </row>
    <row r="59" spans="1:8" x14ac:dyDescent="0.25">
      <c r="B59" t="s">
        <v>456</v>
      </c>
      <c r="C59" s="14">
        <f>C60-C58</f>
        <v>0</v>
      </c>
      <c r="D59" s="14">
        <f t="shared" ref="D59:G59" si="19">D60-D58</f>
        <v>0</v>
      </c>
      <c r="E59" s="14">
        <f t="shared" si="19"/>
        <v>1007340.437658</v>
      </c>
      <c r="F59" s="14">
        <f t="shared" si="19"/>
        <v>983187.36509339814</v>
      </c>
      <c r="G59" s="14">
        <f t="shared" si="19"/>
        <v>955248.04694430577</v>
      </c>
    </row>
    <row r="60" spans="1:8" x14ac:dyDescent="0.25">
      <c r="B60" t="s">
        <v>161</v>
      </c>
      <c r="C60" s="14">
        <f>IF($C$53&lt;=C52,C55*C54,0)</f>
        <v>0</v>
      </c>
      <c r="D60" s="14">
        <f>IF($C$53&lt;=D52,D55*D54,0)</f>
        <v>0</v>
      </c>
      <c r="E60" s="14">
        <f>IF($C$53&lt;=E52,E55*E54,0)</f>
        <v>1404129.96</v>
      </c>
      <c r="F60" s="14">
        <f>IF($C$53&lt;=F52,F55*F54,0)</f>
        <v>1444853.94</v>
      </c>
      <c r="G60" s="14">
        <f>IF($C$53&lt;=G52,G55*G54,0)</f>
        <v>1486609.5</v>
      </c>
    </row>
    <row r="61" spans="1:8" x14ac:dyDescent="0.25">
      <c r="B61" t="s">
        <v>343</v>
      </c>
      <c r="C61" s="14">
        <f>C57-C58</f>
        <v>0</v>
      </c>
      <c r="D61" s="14">
        <f t="shared" ref="D61:G61" si="20">D57-D58</f>
        <v>0</v>
      </c>
      <c r="E61" s="14">
        <f t="shared" si="20"/>
        <v>17703210.477658</v>
      </c>
      <c r="F61" s="14">
        <f>F57-F58</f>
        <v>17241543.902751397</v>
      </c>
      <c r="G61" s="14">
        <f t="shared" si="20"/>
        <v>16710182.449695703</v>
      </c>
    </row>
    <row r="63" spans="1:8" x14ac:dyDescent="0.25">
      <c r="C63" s="44">
        <v>5.79E-2</v>
      </c>
      <c r="D63" s="44">
        <v>5.79E-2</v>
      </c>
      <c r="E63" s="44">
        <v>5.79E-2</v>
      </c>
      <c r="F63" s="44">
        <v>5.79E-2</v>
      </c>
      <c r="G63" s="44">
        <v>5.79E-2</v>
      </c>
    </row>
    <row r="65" spans="1:57" s="74" customFormat="1" x14ac:dyDescent="0.25">
      <c r="A65" s="235" t="s">
        <v>479</v>
      </c>
      <c r="B65" s="235"/>
    </row>
    <row r="67" spans="1:57" s="15" customFormat="1" x14ac:dyDescent="0.25">
      <c r="H67" s="15">
        <v>2020</v>
      </c>
      <c r="I67" s="15">
        <f>H67+1</f>
        <v>2021</v>
      </c>
      <c r="J67" s="15">
        <f t="shared" ref="J67:BE67" si="21">I67+1</f>
        <v>2022</v>
      </c>
      <c r="K67" s="15">
        <f t="shared" si="21"/>
        <v>2023</v>
      </c>
      <c r="L67" s="15">
        <f t="shared" si="21"/>
        <v>2024</v>
      </c>
      <c r="M67" s="15">
        <f t="shared" si="21"/>
        <v>2025</v>
      </c>
      <c r="N67" s="15">
        <f t="shared" si="21"/>
        <v>2026</v>
      </c>
      <c r="O67" s="15">
        <f t="shared" si="21"/>
        <v>2027</v>
      </c>
      <c r="P67" s="15">
        <f t="shared" si="21"/>
        <v>2028</v>
      </c>
      <c r="Q67" s="15">
        <f t="shared" si="21"/>
        <v>2029</v>
      </c>
      <c r="R67" s="15">
        <f t="shared" si="21"/>
        <v>2030</v>
      </c>
      <c r="S67" s="15">
        <f t="shared" si="21"/>
        <v>2031</v>
      </c>
      <c r="T67" s="15">
        <f t="shared" si="21"/>
        <v>2032</v>
      </c>
      <c r="U67" s="15">
        <f t="shared" si="21"/>
        <v>2033</v>
      </c>
      <c r="V67" s="15">
        <f t="shared" si="21"/>
        <v>2034</v>
      </c>
      <c r="W67" s="15">
        <f t="shared" si="21"/>
        <v>2035</v>
      </c>
      <c r="X67" s="15">
        <f t="shared" si="21"/>
        <v>2036</v>
      </c>
      <c r="Y67" s="15">
        <f t="shared" si="21"/>
        <v>2037</v>
      </c>
      <c r="Z67" s="15">
        <f t="shared" si="21"/>
        <v>2038</v>
      </c>
      <c r="AA67" s="15">
        <f t="shared" si="21"/>
        <v>2039</v>
      </c>
      <c r="AB67" s="15">
        <f t="shared" si="21"/>
        <v>2040</v>
      </c>
      <c r="AC67" s="15">
        <f t="shared" si="21"/>
        <v>2041</v>
      </c>
      <c r="AD67" s="15">
        <f t="shared" si="21"/>
        <v>2042</v>
      </c>
      <c r="AE67" s="15">
        <f t="shared" si="21"/>
        <v>2043</v>
      </c>
      <c r="AF67" s="15">
        <f t="shared" si="21"/>
        <v>2044</v>
      </c>
      <c r="AG67" s="15">
        <f t="shared" si="21"/>
        <v>2045</v>
      </c>
      <c r="AH67" s="15">
        <f t="shared" si="21"/>
        <v>2046</v>
      </c>
      <c r="AI67" s="15">
        <f t="shared" si="21"/>
        <v>2047</v>
      </c>
      <c r="AJ67" s="15">
        <f t="shared" si="21"/>
        <v>2048</v>
      </c>
      <c r="AK67" s="15">
        <f t="shared" si="21"/>
        <v>2049</v>
      </c>
      <c r="AL67" s="15">
        <f t="shared" si="21"/>
        <v>2050</v>
      </c>
      <c r="AM67" s="15">
        <f t="shared" si="21"/>
        <v>2051</v>
      </c>
      <c r="AN67" s="15">
        <f t="shared" si="21"/>
        <v>2052</v>
      </c>
      <c r="AO67" s="15">
        <f t="shared" si="21"/>
        <v>2053</v>
      </c>
      <c r="AP67" s="15">
        <f t="shared" si="21"/>
        <v>2054</v>
      </c>
      <c r="AQ67" s="15">
        <f t="shared" si="21"/>
        <v>2055</v>
      </c>
      <c r="AR67" s="15">
        <f t="shared" si="21"/>
        <v>2056</v>
      </c>
      <c r="AS67" s="15">
        <f t="shared" si="21"/>
        <v>2057</v>
      </c>
      <c r="AT67" s="15">
        <f t="shared" si="21"/>
        <v>2058</v>
      </c>
      <c r="AU67" s="15">
        <f t="shared" si="21"/>
        <v>2059</v>
      </c>
      <c r="AV67" s="15">
        <f t="shared" si="21"/>
        <v>2060</v>
      </c>
      <c r="AW67" s="15">
        <f t="shared" si="21"/>
        <v>2061</v>
      </c>
      <c r="AX67" s="15">
        <f t="shared" si="21"/>
        <v>2062</v>
      </c>
      <c r="AY67" s="15">
        <f t="shared" si="21"/>
        <v>2063</v>
      </c>
      <c r="AZ67" s="15">
        <f t="shared" si="21"/>
        <v>2064</v>
      </c>
      <c r="BA67" s="15">
        <f t="shared" si="21"/>
        <v>2065</v>
      </c>
      <c r="BB67" s="15">
        <f t="shared" si="21"/>
        <v>2066</v>
      </c>
      <c r="BC67" s="15">
        <f t="shared" si="21"/>
        <v>2067</v>
      </c>
      <c r="BD67" s="15">
        <f t="shared" si="21"/>
        <v>2068</v>
      </c>
      <c r="BE67" s="15">
        <f t="shared" si="21"/>
        <v>2069</v>
      </c>
    </row>
    <row r="68" spans="1:57" x14ac:dyDescent="0.25">
      <c r="A68" s="220" t="s">
        <v>487</v>
      </c>
      <c r="B68" s="220"/>
      <c r="C68" t="s">
        <v>481</v>
      </c>
      <c r="E68">
        <f>MIN(50,20-(2020-C53))</f>
        <v>17</v>
      </c>
      <c r="H68">
        <f t="shared" ref="H68:AM68" si="22">IF(2019+$E$68&gt;=H67,1,0)</f>
        <v>1</v>
      </c>
      <c r="I68">
        <f t="shared" si="22"/>
        <v>1</v>
      </c>
      <c r="J68">
        <f t="shared" si="22"/>
        <v>1</v>
      </c>
      <c r="K68">
        <f t="shared" si="22"/>
        <v>1</v>
      </c>
      <c r="L68">
        <f t="shared" si="22"/>
        <v>1</v>
      </c>
      <c r="M68">
        <f t="shared" si="22"/>
        <v>1</v>
      </c>
      <c r="N68">
        <f t="shared" si="22"/>
        <v>1</v>
      </c>
      <c r="O68">
        <f t="shared" si="22"/>
        <v>1</v>
      </c>
      <c r="P68">
        <f t="shared" si="22"/>
        <v>1</v>
      </c>
      <c r="Q68">
        <f t="shared" si="22"/>
        <v>1</v>
      </c>
      <c r="R68">
        <f t="shared" si="22"/>
        <v>1</v>
      </c>
      <c r="S68">
        <f t="shared" si="22"/>
        <v>1</v>
      </c>
      <c r="T68">
        <f t="shared" si="22"/>
        <v>1</v>
      </c>
      <c r="U68">
        <f t="shared" si="22"/>
        <v>1</v>
      </c>
      <c r="V68">
        <f t="shared" si="22"/>
        <v>1</v>
      </c>
      <c r="W68">
        <f t="shared" si="22"/>
        <v>1</v>
      </c>
      <c r="X68">
        <f t="shared" si="22"/>
        <v>1</v>
      </c>
      <c r="Y68">
        <f t="shared" si="22"/>
        <v>0</v>
      </c>
      <c r="Z68">
        <f t="shared" si="22"/>
        <v>0</v>
      </c>
      <c r="AA68">
        <f t="shared" si="22"/>
        <v>0</v>
      </c>
      <c r="AB68">
        <f t="shared" si="22"/>
        <v>0</v>
      </c>
      <c r="AC68">
        <f t="shared" si="22"/>
        <v>0</v>
      </c>
      <c r="AD68">
        <f t="shared" si="22"/>
        <v>0</v>
      </c>
      <c r="AE68">
        <f t="shared" si="22"/>
        <v>0</v>
      </c>
      <c r="AF68">
        <f t="shared" si="22"/>
        <v>0</v>
      </c>
      <c r="AG68">
        <f t="shared" si="22"/>
        <v>0</v>
      </c>
      <c r="AH68">
        <f t="shared" si="22"/>
        <v>0</v>
      </c>
      <c r="AI68">
        <f t="shared" si="22"/>
        <v>0</v>
      </c>
      <c r="AJ68">
        <f t="shared" si="22"/>
        <v>0</v>
      </c>
      <c r="AK68">
        <f t="shared" si="22"/>
        <v>0</v>
      </c>
      <c r="AL68">
        <f t="shared" si="22"/>
        <v>0</v>
      </c>
      <c r="AM68">
        <f t="shared" si="22"/>
        <v>0</v>
      </c>
      <c r="AN68">
        <f t="shared" ref="AN68:BE68" si="23">IF(2019+$E$68&gt;=AN67,1,0)</f>
        <v>0</v>
      </c>
      <c r="AO68">
        <f t="shared" si="23"/>
        <v>0</v>
      </c>
      <c r="AP68">
        <f t="shared" si="23"/>
        <v>0</v>
      </c>
      <c r="AQ68">
        <f t="shared" si="23"/>
        <v>0</v>
      </c>
      <c r="AR68">
        <f t="shared" si="23"/>
        <v>0</v>
      </c>
      <c r="AS68">
        <f t="shared" si="23"/>
        <v>0</v>
      </c>
      <c r="AT68">
        <f t="shared" si="23"/>
        <v>0</v>
      </c>
      <c r="AU68">
        <f t="shared" si="23"/>
        <v>0</v>
      </c>
      <c r="AV68">
        <f t="shared" si="23"/>
        <v>0</v>
      </c>
      <c r="AW68">
        <f t="shared" si="23"/>
        <v>0</v>
      </c>
      <c r="AX68">
        <f t="shared" si="23"/>
        <v>0</v>
      </c>
      <c r="AY68">
        <f t="shared" si="23"/>
        <v>0</v>
      </c>
      <c r="AZ68">
        <f t="shared" si="23"/>
        <v>0</v>
      </c>
      <c r="BA68">
        <f t="shared" si="23"/>
        <v>0</v>
      </c>
      <c r="BB68">
        <f t="shared" si="23"/>
        <v>0</v>
      </c>
      <c r="BC68">
        <f t="shared" si="23"/>
        <v>0</v>
      </c>
      <c r="BD68">
        <f t="shared" si="23"/>
        <v>0</v>
      </c>
      <c r="BE68">
        <f t="shared" si="23"/>
        <v>0</v>
      </c>
    </row>
    <row r="69" spans="1:57" x14ac:dyDescent="0.25">
      <c r="B69" t="s">
        <v>342</v>
      </c>
      <c r="H69">
        <f>H56</f>
        <v>16710182.449695703</v>
      </c>
      <c r="I69">
        <f>H73</f>
        <v>16004431.461753888</v>
      </c>
      <c r="J69">
        <f t="shared" ref="J69:BE69" si="24">I73</f>
        <v>15270521.009393195</v>
      </c>
      <c r="K69">
        <f t="shared" si="24"/>
        <v>14507327.52998331</v>
      </c>
      <c r="L69">
        <f t="shared" si="24"/>
        <v>13713682.630744971</v>
      </c>
      <c r="M69">
        <f t="shared" si="24"/>
        <v>12888371.300027022</v>
      </c>
      <c r="N69">
        <f t="shared" si="24"/>
        <v>12030130.047213428</v>
      </c>
      <c r="O69">
        <f t="shared" si="24"/>
        <v>11137644.968412571</v>
      </c>
      <c r="P69">
        <f t="shared" si="24"/>
        <v>10209549.73496756</v>
      </c>
      <c r="Q69">
        <f t="shared" si="24"/>
        <v>9244423.5017080922</v>
      </c>
      <c r="R69">
        <f t="shared" si="24"/>
        <v>8240788.7317415718</v>
      </c>
      <c r="S69">
        <f t="shared" si="24"/>
        <v>7197108.9344533868</v>
      </c>
      <c r="T69">
        <f t="shared" si="24"/>
        <v>6111786.3132534036</v>
      </c>
      <c r="U69">
        <f t="shared" si="24"/>
        <v>4983159.3194675408</v>
      </c>
      <c r="V69">
        <f t="shared" si="24"/>
        <v>3809500.1086296225</v>
      </c>
      <c r="W69">
        <f t="shared" si="24"/>
        <v>2589011.8952792715</v>
      </c>
      <c r="X69">
        <f t="shared" si="24"/>
        <v>1319826.2022162413</v>
      </c>
      <c r="Y69">
        <f t="shared" si="24"/>
        <v>0</v>
      </c>
      <c r="Z69">
        <f t="shared" si="24"/>
        <v>0</v>
      </c>
      <c r="AA69">
        <f t="shared" si="24"/>
        <v>0</v>
      </c>
      <c r="AB69">
        <f t="shared" si="24"/>
        <v>0</v>
      </c>
      <c r="AC69">
        <f t="shared" si="24"/>
        <v>0</v>
      </c>
      <c r="AD69">
        <f t="shared" si="24"/>
        <v>0</v>
      </c>
      <c r="AE69">
        <f t="shared" si="24"/>
        <v>0</v>
      </c>
      <c r="AF69">
        <f t="shared" si="24"/>
        <v>0</v>
      </c>
      <c r="AG69">
        <f t="shared" si="24"/>
        <v>0</v>
      </c>
      <c r="AH69">
        <f t="shared" si="24"/>
        <v>0</v>
      </c>
      <c r="AI69">
        <f t="shared" si="24"/>
        <v>0</v>
      </c>
      <c r="AJ69">
        <f t="shared" si="24"/>
        <v>0</v>
      </c>
      <c r="AK69">
        <f t="shared" si="24"/>
        <v>0</v>
      </c>
      <c r="AL69">
        <f t="shared" si="24"/>
        <v>0</v>
      </c>
      <c r="AM69">
        <f t="shared" si="24"/>
        <v>0</v>
      </c>
      <c r="AN69">
        <f t="shared" si="24"/>
        <v>0</v>
      </c>
      <c r="AO69">
        <f t="shared" si="24"/>
        <v>0</v>
      </c>
      <c r="AP69">
        <f t="shared" si="24"/>
        <v>0</v>
      </c>
      <c r="AQ69">
        <f t="shared" si="24"/>
        <v>0</v>
      </c>
      <c r="AR69">
        <f t="shared" si="24"/>
        <v>0</v>
      </c>
      <c r="AS69">
        <f t="shared" si="24"/>
        <v>0</v>
      </c>
      <c r="AT69">
        <f t="shared" si="24"/>
        <v>0</v>
      </c>
      <c r="AU69">
        <f t="shared" si="24"/>
        <v>0</v>
      </c>
      <c r="AV69">
        <f t="shared" si="24"/>
        <v>0</v>
      </c>
      <c r="AW69">
        <f t="shared" si="24"/>
        <v>0</v>
      </c>
      <c r="AX69">
        <f t="shared" si="24"/>
        <v>0</v>
      </c>
      <c r="AY69">
        <f t="shared" si="24"/>
        <v>0</v>
      </c>
      <c r="AZ69">
        <f t="shared" si="24"/>
        <v>0</v>
      </c>
      <c r="BA69">
        <f t="shared" si="24"/>
        <v>0</v>
      </c>
      <c r="BB69">
        <f t="shared" si="24"/>
        <v>0</v>
      </c>
      <c r="BC69">
        <f t="shared" si="24"/>
        <v>0</v>
      </c>
      <c r="BD69">
        <f t="shared" si="24"/>
        <v>0</v>
      </c>
      <c r="BE69">
        <f t="shared" si="24"/>
        <v>0</v>
      </c>
    </row>
    <row r="70" spans="1:57" x14ac:dyDescent="0.25">
      <c r="B70" t="s">
        <v>455</v>
      </c>
      <c r="H70">
        <f>IF(((1+H74/2)*H72-H74*H69)&lt;H69,((1+H74/2)*H72-H74*H69),H69)</f>
        <v>705750.9879418147</v>
      </c>
      <c r="I70">
        <f>IF(((1+I74/2)*I72-I74*I69)&lt;I69,((1+I74/2)*I72-I74*I69),I69)</f>
        <v>733910.45236069313</v>
      </c>
      <c r="J70">
        <f t="shared" ref="J70:BE70" si="25">IF(((1+J74/2)*J72-J74*J69)&lt;J69,((1+J74/2)*J72-J74*J69),J69)</f>
        <v>763193.47940988478</v>
      </c>
      <c r="K70">
        <f t="shared" si="25"/>
        <v>793644.89923833916</v>
      </c>
      <c r="L70">
        <f t="shared" si="25"/>
        <v>825311.33071794885</v>
      </c>
      <c r="M70">
        <f t="shared" si="25"/>
        <v>858241.25281359511</v>
      </c>
      <c r="N70">
        <f t="shared" si="25"/>
        <v>892485.07880085753</v>
      </c>
      <c r="O70">
        <f t="shared" si="25"/>
        <v>928095.23344501166</v>
      </c>
      <c r="P70">
        <f t="shared" si="25"/>
        <v>965126.23325946764</v>
      </c>
      <c r="Q70">
        <f t="shared" si="25"/>
        <v>1003634.7699665204</v>
      </c>
      <c r="R70">
        <f t="shared" si="25"/>
        <v>1043679.7972881845</v>
      </c>
      <c r="S70">
        <f t="shared" si="25"/>
        <v>1085322.6211999832</v>
      </c>
      <c r="T70">
        <f t="shared" si="25"/>
        <v>1128626.9937858623</v>
      </c>
      <c r="U70">
        <f t="shared" si="25"/>
        <v>1173659.2108379183</v>
      </c>
      <c r="V70">
        <f t="shared" si="25"/>
        <v>1220488.2133503512</v>
      </c>
      <c r="W70">
        <f t="shared" si="25"/>
        <v>1269185.6930630303</v>
      </c>
      <c r="X70">
        <f t="shared" si="25"/>
        <v>1319826.2022162413</v>
      </c>
      <c r="Y70">
        <f t="shared" si="25"/>
        <v>0</v>
      </c>
      <c r="Z70">
        <f t="shared" si="25"/>
        <v>0</v>
      </c>
      <c r="AA70">
        <f t="shared" si="25"/>
        <v>0</v>
      </c>
      <c r="AB70">
        <f t="shared" si="25"/>
        <v>0</v>
      </c>
      <c r="AC70">
        <f t="shared" si="25"/>
        <v>0</v>
      </c>
      <c r="AD70">
        <f t="shared" si="25"/>
        <v>0</v>
      </c>
      <c r="AE70">
        <f t="shared" si="25"/>
        <v>0</v>
      </c>
      <c r="AF70">
        <f t="shared" si="25"/>
        <v>0</v>
      </c>
      <c r="AG70">
        <f t="shared" si="25"/>
        <v>0</v>
      </c>
      <c r="AH70">
        <f t="shared" si="25"/>
        <v>0</v>
      </c>
      <c r="AI70">
        <f t="shared" si="25"/>
        <v>0</v>
      </c>
      <c r="AJ70">
        <f t="shared" si="25"/>
        <v>0</v>
      </c>
      <c r="AK70">
        <f t="shared" si="25"/>
        <v>0</v>
      </c>
      <c r="AL70">
        <f t="shared" si="25"/>
        <v>0</v>
      </c>
      <c r="AM70">
        <f t="shared" si="25"/>
        <v>0</v>
      </c>
      <c r="AN70">
        <f t="shared" si="25"/>
        <v>0</v>
      </c>
      <c r="AO70">
        <f t="shared" si="25"/>
        <v>0</v>
      </c>
      <c r="AP70">
        <f t="shared" si="25"/>
        <v>0</v>
      </c>
      <c r="AQ70">
        <f t="shared" si="25"/>
        <v>0</v>
      </c>
      <c r="AR70">
        <f t="shared" si="25"/>
        <v>0</v>
      </c>
      <c r="AS70">
        <f t="shared" si="25"/>
        <v>0</v>
      </c>
      <c r="AT70">
        <f t="shared" si="25"/>
        <v>0</v>
      </c>
      <c r="AU70">
        <f t="shared" si="25"/>
        <v>0</v>
      </c>
      <c r="AV70">
        <f t="shared" si="25"/>
        <v>0</v>
      </c>
      <c r="AW70">
        <f t="shared" si="25"/>
        <v>0</v>
      </c>
      <c r="AX70">
        <f t="shared" si="25"/>
        <v>0</v>
      </c>
      <c r="AY70">
        <f t="shared" si="25"/>
        <v>0</v>
      </c>
      <c r="AZ70">
        <f t="shared" si="25"/>
        <v>0</v>
      </c>
      <c r="BA70">
        <f t="shared" si="25"/>
        <v>0</v>
      </c>
      <c r="BB70">
        <f t="shared" si="25"/>
        <v>0</v>
      </c>
      <c r="BC70">
        <f t="shared" si="25"/>
        <v>0</v>
      </c>
      <c r="BD70">
        <f t="shared" si="25"/>
        <v>0</v>
      </c>
      <c r="BE70">
        <f t="shared" si="25"/>
        <v>0</v>
      </c>
    </row>
    <row r="71" spans="1:57" x14ac:dyDescent="0.25">
      <c r="B71" t="s">
        <v>456</v>
      </c>
      <c r="H71">
        <f>H72-H70</f>
        <v>639890.72751940729</v>
      </c>
      <c r="I71">
        <f>I72-I70</f>
        <v>611731.26310052886</v>
      </c>
      <c r="J71">
        <f t="shared" ref="J71:BE71" si="26">J72-J70</f>
        <v>582448.23605133721</v>
      </c>
      <c r="K71">
        <f t="shared" si="26"/>
        <v>551996.81622288283</v>
      </c>
      <c r="L71">
        <f t="shared" si="26"/>
        <v>520330.38474327314</v>
      </c>
      <c r="M71">
        <f t="shared" si="26"/>
        <v>487400.46264762687</v>
      </c>
      <c r="N71">
        <f t="shared" si="26"/>
        <v>453156.63666036446</v>
      </c>
      <c r="O71">
        <f t="shared" si="26"/>
        <v>417546.48201621033</v>
      </c>
      <c r="P71">
        <f t="shared" si="26"/>
        <v>380515.48220175435</v>
      </c>
      <c r="Q71">
        <f t="shared" si="26"/>
        <v>342006.94549470162</v>
      </c>
      <c r="R71">
        <f t="shared" si="26"/>
        <v>301961.91817303747</v>
      </c>
      <c r="S71">
        <f t="shared" si="26"/>
        <v>260319.09426123882</v>
      </c>
      <c r="T71">
        <f t="shared" si="26"/>
        <v>217014.72167535964</v>
      </c>
      <c r="U71">
        <f t="shared" si="26"/>
        <v>171982.50462330366</v>
      </c>
      <c r="V71">
        <f t="shared" si="26"/>
        <v>125153.50211087079</v>
      </c>
      <c r="W71">
        <f t="shared" si="26"/>
        <v>76456.022398191737</v>
      </c>
      <c r="X71">
        <f t="shared" si="26"/>
        <v>25815.513244980713</v>
      </c>
      <c r="Y71">
        <f t="shared" si="26"/>
        <v>0</v>
      </c>
      <c r="Z71">
        <f t="shared" si="26"/>
        <v>0</v>
      </c>
      <c r="AA71">
        <f t="shared" si="26"/>
        <v>0</v>
      </c>
      <c r="AB71">
        <f t="shared" si="26"/>
        <v>0</v>
      </c>
      <c r="AC71">
        <f t="shared" si="26"/>
        <v>0</v>
      </c>
      <c r="AD71">
        <f t="shared" si="26"/>
        <v>0</v>
      </c>
      <c r="AE71">
        <f t="shared" si="26"/>
        <v>0</v>
      </c>
      <c r="AF71">
        <f t="shared" si="26"/>
        <v>0</v>
      </c>
      <c r="AG71">
        <f t="shared" si="26"/>
        <v>0</v>
      </c>
      <c r="AH71">
        <f t="shared" si="26"/>
        <v>0</v>
      </c>
      <c r="AI71">
        <f t="shared" si="26"/>
        <v>0</v>
      </c>
      <c r="AJ71">
        <f t="shared" si="26"/>
        <v>0</v>
      </c>
      <c r="AK71">
        <f t="shared" si="26"/>
        <v>0</v>
      </c>
      <c r="AL71">
        <f t="shared" si="26"/>
        <v>0</v>
      </c>
      <c r="AM71">
        <f t="shared" si="26"/>
        <v>0</v>
      </c>
      <c r="AN71">
        <f t="shared" si="26"/>
        <v>0</v>
      </c>
      <c r="AO71">
        <f t="shared" si="26"/>
        <v>0</v>
      </c>
      <c r="AP71">
        <f t="shared" si="26"/>
        <v>0</v>
      </c>
      <c r="AQ71">
        <f t="shared" si="26"/>
        <v>0</v>
      </c>
      <c r="AR71">
        <f t="shared" si="26"/>
        <v>0</v>
      </c>
      <c r="AS71">
        <f t="shared" si="26"/>
        <v>0</v>
      </c>
      <c r="AT71">
        <f t="shared" si="26"/>
        <v>0</v>
      </c>
      <c r="AU71">
        <f t="shared" si="26"/>
        <v>0</v>
      </c>
      <c r="AV71">
        <f t="shared" si="26"/>
        <v>0</v>
      </c>
      <c r="AW71">
        <f t="shared" si="26"/>
        <v>0</v>
      </c>
      <c r="AX71">
        <f t="shared" si="26"/>
        <v>0</v>
      </c>
      <c r="AY71">
        <f t="shared" si="26"/>
        <v>0</v>
      </c>
      <c r="AZ71">
        <f t="shared" si="26"/>
        <v>0</v>
      </c>
      <c r="BA71">
        <f t="shared" si="26"/>
        <v>0</v>
      </c>
      <c r="BB71">
        <f t="shared" si="26"/>
        <v>0</v>
      </c>
      <c r="BC71">
        <f t="shared" si="26"/>
        <v>0</v>
      </c>
      <c r="BD71">
        <f t="shared" si="26"/>
        <v>0</v>
      </c>
      <c r="BE71">
        <f t="shared" si="26"/>
        <v>0</v>
      </c>
    </row>
    <row r="72" spans="1:57" x14ac:dyDescent="0.25">
      <c r="B72" t="s">
        <v>161</v>
      </c>
      <c r="H72">
        <f>C82</f>
        <v>1345641.715461222</v>
      </c>
      <c r="I72">
        <f>H72*I68</f>
        <v>1345641.715461222</v>
      </c>
      <c r="J72">
        <f t="shared" ref="J72:BE72" si="27">I72*J68</f>
        <v>1345641.715461222</v>
      </c>
      <c r="K72">
        <f t="shared" si="27"/>
        <v>1345641.715461222</v>
      </c>
      <c r="L72">
        <f t="shared" si="27"/>
        <v>1345641.715461222</v>
      </c>
      <c r="M72">
        <f t="shared" si="27"/>
        <v>1345641.715461222</v>
      </c>
      <c r="N72">
        <f t="shared" si="27"/>
        <v>1345641.715461222</v>
      </c>
      <c r="O72">
        <f t="shared" si="27"/>
        <v>1345641.715461222</v>
      </c>
      <c r="P72">
        <f t="shared" si="27"/>
        <v>1345641.715461222</v>
      </c>
      <c r="Q72">
        <f t="shared" si="27"/>
        <v>1345641.715461222</v>
      </c>
      <c r="R72">
        <f t="shared" si="27"/>
        <v>1345641.715461222</v>
      </c>
      <c r="S72">
        <f t="shared" si="27"/>
        <v>1345641.715461222</v>
      </c>
      <c r="T72">
        <f t="shared" si="27"/>
        <v>1345641.715461222</v>
      </c>
      <c r="U72">
        <f t="shared" si="27"/>
        <v>1345641.715461222</v>
      </c>
      <c r="V72">
        <f t="shared" si="27"/>
        <v>1345641.715461222</v>
      </c>
      <c r="W72">
        <f t="shared" si="27"/>
        <v>1345641.715461222</v>
      </c>
      <c r="X72">
        <f t="shared" si="27"/>
        <v>1345641.715461222</v>
      </c>
      <c r="Y72">
        <f t="shared" si="27"/>
        <v>0</v>
      </c>
      <c r="Z72">
        <f t="shared" si="27"/>
        <v>0</v>
      </c>
      <c r="AA72">
        <f t="shared" si="27"/>
        <v>0</v>
      </c>
      <c r="AB72">
        <f t="shared" si="27"/>
        <v>0</v>
      </c>
      <c r="AC72">
        <f t="shared" si="27"/>
        <v>0</v>
      </c>
      <c r="AD72">
        <f t="shared" si="27"/>
        <v>0</v>
      </c>
      <c r="AE72">
        <f t="shared" si="27"/>
        <v>0</v>
      </c>
      <c r="AF72">
        <f t="shared" si="27"/>
        <v>0</v>
      </c>
      <c r="AG72">
        <f t="shared" si="27"/>
        <v>0</v>
      </c>
      <c r="AH72">
        <f t="shared" si="27"/>
        <v>0</v>
      </c>
      <c r="AI72">
        <f t="shared" si="27"/>
        <v>0</v>
      </c>
      <c r="AJ72">
        <f t="shared" si="27"/>
        <v>0</v>
      </c>
      <c r="AK72">
        <f t="shared" si="27"/>
        <v>0</v>
      </c>
      <c r="AL72">
        <f t="shared" si="27"/>
        <v>0</v>
      </c>
      <c r="AM72">
        <f t="shared" si="27"/>
        <v>0</v>
      </c>
      <c r="AN72">
        <f t="shared" si="27"/>
        <v>0</v>
      </c>
      <c r="AO72">
        <f t="shared" si="27"/>
        <v>0</v>
      </c>
      <c r="AP72">
        <f t="shared" si="27"/>
        <v>0</v>
      </c>
      <c r="AQ72">
        <f t="shared" si="27"/>
        <v>0</v>
      </c>
      <c r="AR72">
        <f t="shared" si="27"/>
        <v>0</v>
      </c>
      <c r="AS72">
        <f t="shared" si="27"/>
        <v>0</v>
      </c>
      <c r="AT72">
        <f t="shared" si="27"/>
        <v>0</v>
      </c>
      <c r="AU72">
        <f t="shared" si="27"/>
        <v>0</v>
      </c>
      <c r="AV72">
        <f t="shared" si="27"/>
        <v>0</v>
      </c>
      <c r="AW72">
        <f t="shared" si="27"/>
        <v>0</v>
      </c>
      <c r="AX72">
        <f t="shared" si="27"/>
        <v>0</v>
      </c>
      <c r="AY72">
        <f t="shared" si="27"/>
        <v>0</v>
      </c>
      <c r="AZ72">
        <f t="shared" si="27"/>
        <v>0</v>
      </c>
      <c r="BA72">
        <f t="shared" si="27"/>
        <v>0</v>
      </c>
      <c r="BB72">
        <f t="shared" si="27"/>
        <v>0</v>
      </c>
      <c r="BC72">
        <f t="shared" si="27"/>
        <v>0</v>
      </c>
      <c r="BD72">
        <f t="shared" si="27"/>
        <v>0</v>
      </c>
      <c r="BE72">
        <f t="shared" si="27"/>
        <v>0</v>
      </c>
    </row>
    <row r="73" spans="1:57" x14ac:dyDescent="0.25">
      <c r="A73" s="14">
        <f>BE73</f>
        <v>0</v>
      </c>
      <c r="B73" t="s">
        <v>343</v>
      </c>
      <c r="H73">
        <f>H69-H70</f>
        <v>16004431.461753888</v>
      </c>
      <c r="I73">
        <f>I69-I70</f>
        <v>15270521.009393195</v>
      </c>
      <c r="J73">
        <f t="shared" ref="J73:BE73" si="28">J69-J70</f>
        <v>14507327.52998331</v>
      </c>
      <c r="K73">
        <f t="shared" si="28"/>
        <v>13713682.630744971</v>
      </c>
      <c r="L73">
        <f t="shared" si="28"/>
        <v>12888371.300027022</v>
      </c>
      <c r="M73">
        <f t="shared" si="28"/>
        <v>12030130.047213428</v>
      </c>
      <c r="N73">
        <f t="shared" si="28"/>
        <v>11137644.968412571</v>
      </c>
      <c r="O73">
        <f t="shared" si="28"/>
        <v>10209549.73496756</v>
      </c>
      <c r="P73">
        <f t="shared" si="28"/>
        <v>9244423.5017080922</v>
      </c>
      <c r="Q73">
        <f t="shared" si="28"/>
        <v>8240788.7317415718</v>
      </c>
      <c r="R73">
        <f t="shared" si="28"/>
        <v>7197108.9344533868</v>
      </c>
      <c r="S73">
        <f t="shared" si="28"/>
        <v>6111786.3132534036</v>
      </c>
      <c r="T73">
        <f t="shared" si="28"/>
        <v>4983159.3194675408</v>
      </c>
      <c r="U73">
        <f t="shared" si="28"/>
        <v>3809500.1086296225</v>
      </c>
      <c r="V73">
        <f t="shared" si="28"/>
        <v>2589011.8952792715</v>
      </c>
      <c r="W73">
        <f t="shared" si="28"/>
        <v>1319826.2022162413</v>
      </c>
      <c r="X73">
        <f t="shared" si="28"/>
        <v>0</v>
      </c>
      <c r="Y73">
        <f t="shared" si="28"/>
        <v>0</v>
      </c>
      <c r="Z73">
        <f t="shared" si="28"/>
        <v>0</v>
      </c>
      <c r="AA73">
        <f t="shared" si="28"/>
        <v>0</v>
      </c>
      <c r="AB73">
        <f t="shared" si="28"/>
        <v>0</v>
      </c>
      <c r="AC73">
        <f t="shared" si="28"/>
        <v>0</v>
      </c>
      <c r="AD73">
        <f t="shared" si="28"/>
        <v>0</v>
      </c>
      <c r="AE73">
        <f t="shared" si="28"/>
        <v>0</v>
      </c>
      <c r="AF73">
        <f t="shared" si="28"/>
        <v>0</v>
      </c>
      <c r="AG73">
        <f t="shared" si="28"/>
        <v>0</v>
      </c>
      <c r="AH73">
        <f t="shared" si="28"/>
        <v>0</v>
      </c>
      <c r="AI73">
        <f t="shared" si="28"/>
        <v>0</v>
      </c>
      <c r="AJ73">
        <f t="shared" si="28"/>
        <v>0</v>
      </c>
      <c r="AK73">
        <f t="shared" si="28"/>
        <v>0</v>
      </c>
      <c r="AL73">
        <f t="shared" si="28"/>
        <v>0</v>
      </c>
      <c r="AM73">
        <f t="shared" si="28"/>
        <v>0</v>
      </c>
      <c r="AN73">
        <f t="shared" si="28"/>
        <v>0</v>
      </c>
      <c r="AO73">
        <f t="shared" si="28"/>
        <v>0</v>
      </c>
      <c r="AP73">
        <f t="shared" si="28"/>
        <v>0</v>
      </c>
      <c r="AQ73">
        <f t="shared" si="28"/>
        <v>0</v>
      </c>
      <c r="AR73">
        <f t="shared" si="28"/>
        <v>0</v>
      </c>
      <c r="AS73">
        <f t="shared" si="28"/>
        <v>0</v>
      </c>
      <c r="AT73">
        <f t="shared" si="28"/>
        <v>0</v>
      </c>
      <c r="AU73">
        <f t="shared" si="28"/>
        <v>0</v>
      </c>
      <c r="AV73">
        <f t="shared" si="28"/>
        <v>0</v>
      </c>
      <c r="AW73">
        <f t="shared" si="28"/>
        <v>0</v>
      </c>
      <c r="AX73">
        <f t="shared" si="28"/>
        <v>0</v>
      </c>
      <c r="AY73">
        <f t="shared" si="28"/>
        <v>0</v>
      </c>
      <c r="AZ73">
        <f t="shared" si="28"/>
        <v>0</v>
      </c>
      <c r="BA73">
        <f t="shared" si="28"/>
        <v>0</v>
      </c>
      <c r="BB73">
        <f t="shared" si="28"/>
        <v>0</v>
      </c>
      <c r="BC73">
        <f t="shared" si="28"/>
        <v>0</v>
      </c>
      <c r="BD73">
        <f t="shared" si="28"/>
        <v>0</v>
      </c>
      <c r="BE73">
        <f t="shared" si="28"/>
        <v>0</v>
      </c>
    </row>
    <row r="74" spans="1:57" x14ac:dyDescent="0.25">
      <c r="C74" s="39">
        <f>H74/(1+H74*0.5)</f>
        <v>3.9119564684543362E-2</v>
      </c>
      <c r="D74" s="39">
        <f>I74/(1+I74*0.5)</f>
        <v>3.9119564684543362E-2</v>
      </c>
      <c r="H74" s="31">
        <v>3.9899999999999998E-2</v>
      </c>
      <c r="I74" s="31">
        <f>H74</f>
        <v>3.9899999999999998E-2</v>
      </c>
      <c r="J74" s="31">
        <f t="shared" ref="J74:BE74" si="29">I74</f>
        <v>3.9899999999999998E-2</v>
      </c>
      <c r="K74" s="31">
        <f t="shared" si="29"/>
        <v>3.9899999999999998E-2</v>
      </c>
      <c r="L74" s="31">
        <f t="shared" si="29"/>
        <v>3.9899999999999998E-2</v>
      </c>
      <c r="M74" s="31">
        <f t="shared" si="29"/>
        <v>3.9899999999999998E-2</v>
      </c>
      <c r="N74" s="31">
        <f t="shared" si="29"/>
        <v>3.9899999999999998E-2</v>
      </c>
      <c r="O74" s="31">
        <f t="shared" si="29"/>
        <v>3.9899999999999998E-2</v>
      </c>
      <c r="P74" s="31">
        <f t="shared" si="29"/>
        <v>3.9899999999999998E-2</v>
      </c>
      <c r="Q74" s="31">
        <f t="shared" si="29"/>
        <v>3.9899999999999998E-2</v>
      </c>
      <c r="R74" s="31">
        <f t="shared" si="29"/>
        <v>3.9899999999999998E-2</v>
      </c>
      <c r="S74" s="31">
        <f t="shared" si="29"/>
        <v>3.9899999999999998E-2</v>
      </c>
      <c r="T74" s="31">
        <f t="shared" si="29"/>
        <v>3.9899999999999998E-2</v>
      </c>
      <c r="U74" s="31">
        <f t="shared" si="29"/>
        <v>3.9899999999999998E-2</v>
      </c>
      <c r="V74" s="31">
        <f t="shared" si="29"/>
        <v>3.9899999999999998E-2</v>
      </c>
      <c r="W74" s="31">
        <f t="shared" si="29"/>
        <v>3.9899999999999998E-2</v>
      </c>
      <c r="X74" s="31">
        <f t="shared" si="29"/>
        <v>3.9899999999999998E-2</v>
      </c>
      <c r="Y74" s="31">
        <f t="shared" si="29"/>
        <v>3.9899999999999998E-2</v>
      </c>
      <c r="Z74" s="31">
        <f t="shared" si="29"/>
        <v>3.9899999999999998E-2</v>
      </c>
      <c r="AA74" s="31">
        <f t="shared" si="29"/>
        <v>3.9899999999999998E-2</v>
      </c>
      <c r="AB74" s="31">
        <f t="shared" si="29"/>
        <v>3.9899999999999998E-2</v>
      </c>
      <c r="AC74" s="31">
        <f t="shared" si="29"/>
        <v>3.9899999999999998E-2</v>
      </c>
      <c r="AD74" s="31">
        <f t="shared" si="29"/>
        <v>3.9899999999999998E-2</v>
      </c>
      <c r="AE74" s="31">
        <f t="shared" si="29"/>
        <v>3.9899999999999998E-2</v>
      </c>
      <c r="AF74" s="31">
        <f t="shared" si="29"/>
        <v>3.9899999999999998E-2</v>
      </c>
      <c r="AG74" s="31">
        <f t="shared" si="29"/>
        <v>3.9899999999999998E-2</v>
      </c>
      <c r="AH74" s="31">
        <f t="shared" si="29"/>
        <v>3.9899999999999998E-2</v>
      </c>
      <c r="AI74" s="31">
        <f t="shared" si="29"/>
        <v>3.9899999999999998E-2</v>
      </c>
      <c r="AJ74" s="31">
        <f t="shared" si="29"/>
        <v>3.9899999999999998E-2</v>
      </c>
      <c r="AK74" s="31">
        <f t="shared" si="29"/>
        <v>3.9899999999999998E-2</v>
      </c>
      <c r="AL74" s="31">
        <f t="shared" si="29"/>
        <v>3.9899999999999998E-2</v>
      </c>
      <c r="AM74" s="31">
        <f t="shared" si="29"/>
        <v>3.9899999999999998E-2</v>
      </c>
      <c r="AN74" s="31">
        <f t="shared" si="29"/>
        <v>3.9899999999999998E-2</v>
      </c>
      <c r="AO74" s="31">
        <f t="shared" si="29"/>
        <v>3.9899999999999998E-2</v>
      </c>
      <c r="AP74" s="31">
        <f t="shared" si="29"/>
        <v>3.9899999999999998E-2</v>
      </c>
      <c r="AQ74" s="31">
        <f t="shared" si="29"/>
        <v>3.9899999999999998E-2</v>
      </c>
      <c r="AR74" s="31">
        <f t="shared" si="29"/>
        <v>3.9899999999999998E-2</v>
      </c>
      <c r="AS74" s="31">
        <f t="shared" si="29"/>
        <v>3.9899999999999998E-2</v>
      </c>
      <c r="AT74" s="31">
        <f t="shared" si="29"/>
        <v>3.9899999999999998E-2</v>
      </c>
      <c r="AU74" s="31">
        <f t="shared" si="29"/>
        <v>3.9899999999999998E-2</v>
      </c>
      <c r="AV74" s="31">
        <f t="shared" si="29"/>
        <v>3.9899999999999998E-2</v>
      </c>
      <c r="AW74" s="31">
        <f t="shared" si="29"/>
        <v>3.9899999999999998E-2</v>
      </c>
      <c r="AX74" s="31">
        <f t="shared" si="29"/>
        <v>3.9899999999999998E-2</v>
      </c>
      <c r="AY74" s="31">
        <f t="shared" si="29"/>
        <v>3.9899999999999998E-2</v>
      </c>
      <c r="AZ74" s="31">
        <f t="shared" si="29"/>
        <v>3.9899999999999998E-2</v>
      </c>
      <c r="BA74" s="31">
        <f t="shared" si="29"/>
        <v>3.9899999999999998E-2</v>
      </c>
      <c r="BB74" s="31">
        <f t="shared" si="29"/>
        <v>3.9899999999999998E-2</v>
      </c>
      <c r="BC74" s="31">
        <f t="shared" si="29"/>
        <v>3.9899999999999998E-2</v>
      </c>
      <c r="BD74" s="31">
        <f t="shared" si="29"/>
        <v>3.9899999999999998E-2</v>
      </c>
      <c r="BE74" s="31">
        <f t="shared" si="29"/>
        <v>3.9899999999999998E-2</v>
      </c>
    </row>
    <row r="79" spans="1:57" x14ac:dyDescent="0.25">
      <c r="B79" s="15" t="s">
        <v>482</v>
      </c>
      <c r="F79" t="s">
        <v>483</v>
      </c>
      <c r="H79">
        <v>50</v>
      </c>
      <c r="I79">
        <f>H79-1</f>
        <v>49</v>
      </c>
      <c r="J79">
        <f t="shared" ref="J79:AX79" si="30">I79-1</f>
        <v>48</v>
      </c>
      <c r="K79">
        <f t="shared" si="30"/>
        <v>47</v>
      </c>
      <c r="L79">
        <f t="shared" si="30"/>
        <v>46</v>
      </c>
      <c r="M79">
        <f t="shared" si="30"/>
        <v>45</v>
      </c>
      <c r="N79">
        <f t="shared" si="30"/>
        <v>44</v>
      </c>
      <c r="O79">
        <f t="shared" si="30"/>
        <v>43</v>
      </c>
      <c r="P79">
        <f t="shared" si="30"/>
        <v>42</v>
      </c>
      <c r="Q79">
        <f t="shared" si="30"/>
        <v>41</v>
      </c>
      <c r="R79">
        <f t="shared" si="30"/>
        <v>40</v>
      </c>
      <c r="S79">
        <f t="shared" si="30"/>
        <v>39</v>
      </c>
      <c r="T79">
        <f t="shared" si="30"/>
        <v>38</v>
      </c>
      <c r="U79">
        <f t="shared" si="30"/>
        <v>37</v>
      </c>
      <c r="V79">
        <f t="shared" si="30"/>
        <v>36</v>
      </c>
      <c r="W79">
        <f t="shared" si="30"/>
        <v>35</v>
      </c>
      <c r="X79">
        <f t="shared" si="30"/>
        <v>34</v>
      </c>
      <c r="Y79">
        <f t="shared" si="30"/>
        <v>33</v>
      </c>
      <c r="Z79">
        <f t="shared" si="30"/>
        <v>32</v>
      </c>
      <c r="AA79">
        <f t="shared" si="30"/>
        <v>31</v>
      </c>
      <c r="AB79">
        <f t="shared" si="30"/>
        <v>30</v>
      </c>
      <c r="AC79">
        <f t="shared" si="30"/>
        <v>29</v>
      </c>
      <c r="AD79">
        <f t="shared" si="30"/>
        <v>28</v>
      </c>
      <c r="AE79">
        <f t="shared" si="30"/>
        <v>27</v>
      </c>
      <c r="AF79">
        <f t="shared" si="30"/>
        <v>26</v>
      </c>
      <c r="AG79">
        <f t="shared" si="30"/>
        <v>25</v>
      </c>
      <c r="AH79">
        <f t="shared" si="30"/>
        <v>24</v>
      </c>
      <c r="AI79">
        <f t="shared" si="30"/>
        <v>23</v>
      </c>
      <c r="AJ79">
        <f t="shared" si="30"/>
        <v>22</v>
      </c>
      <c r="AK79">
        <f t="shared" si="30"/>
        <v>21</v>
      </c>
      <c r="AL79">
        <f t="shared" si="30"/>
        <v>20</v>
      </c>
      <c r="AM79">
        <f t="shared" si="30"/>
        <v>19</v>
      </c>
      <c r="AN79">
        <f t="shared" si="30"/>
        <v>18</v>
      </c>
      <c r="AO79">
        <f t="shared" si="30"/>
        <v>17</v>
      </c>
      <c r="AP79">
        <f t="shared" si="30"/>
        <v>16</v>
      </c>
      <c r="AQ79">
        <f t="shared" si="30"/>
        <v>15</v>
      </c>
      <c r="AR79">
        <f t="shared" si="30"/>
        <v>14</v>
      </c>
      <c r="AS79">
        <f t="shared" si="30"/>
        <v>13</v>
      </c>
      <c r="AT79">
        <f t="shared" si="30"/>
        <v>12</v>
      </c>
      <c r="AU79">
        <f t="shared" si="30"/>
        <v>11</v>
      </c>
      <c r="AV79">
        <f t="shared" si="30"/>
        <v>10</v>
      </c>
      <c r="AW79">
        <f t="shared" si="30"/>
        <v>9</v>
      </c>
      <c r="AX79">
        <f t="shared" si="30"/>
        <v>8</v>
      </c>
      <c r="AY79">
        <f>AX79-1</f>
        <v>7</v>
      </c>
      <c r="AZ79">
        <f t="shared" ref="AZ79:BE79" si="31">AY79-1</f>
        <v>6</v>
      </c>
      <c r="BA79">
        <f t="shared" si="31"/>
        <v>5</v>
      </c>
      <c r="BB79">
        <f t="shared" si="31"/>
        <v>4</v>
      </c>
      <c r="BC79">
        <f t="shared" si="31"/>
        <v>3</v>
      </c>
      <c r="BD79">
        <f t="shared" si="31"/>
        <v>2</v>
      </c>
      <c r="BE79">
        <f t="shared" si="31"/>
        <v>1</v>
      </c>
    </row>
    <row r="82" spans="2:58" x14ac:dyDescent="0.25">
      <c r="B82" t="s">
        <v>488</v>
      </c>
      <c r="C82" s="14">
        <f>HLOOKUP(E68,H79:BE82,4,0)</f>
        <v>1345641.715461222</v>
      </c>
      <c r="H82" s="14">
        <f>H85*H90</f>
        <v>761341.76974444173</v>
      </c>
      <c r="I82" s="14">
        <f t="shared" ref="I82:BE82" si="32">I85*I90</f>
        <v>766377.25168403552</v>
      </c>
      <c r="J82" s="14">
        <f t="shared" si="32"/>
        <v>771684.78711823677</v>
      </c>
      <c r="K82" s="14">
        <f t="shared" si="32"/>
        <v>777282.63173036743</v>
      </c>
      <c r="L82" s="14">
        <f t="shared" si="32"/>
        <v>783190.62454395287</v>
      </c>
      <c r="M82" s="14">
        <f t="shared" si="32"/>
        <v>789430.36318747699</v>
      </c>
      <c r="N82" s="14">
        <f t="shared" si="32"/>
        <v>796025.4030493754</v>
      </c>
      <c r="O82" s="14">
        <f t="shared" si="32"/>
        <v>803001.48421318526</v>
      </c>
      <c r="P82" s="14">
        <f t="shared" si="32"/>
        <v>810386.79080374399</v>
      </c>
      <c r="Q82" s="14">
        <f t="shared" si="32"/>
        <v>818212.24827896187</v>
      </c>
      <c r="R82" s="14">
        <f t="shared" si="32"/>
        <v>826511.86530863866</v>
      </c>
      <c r="S82" s="14">
        <f t="shared" si="32"/>
        <v>835323.12824418512</v>
      </c>
      <c r="T82" s="14">
        <f t="shared" si="32"/>
        <v>844687.45786817791</v>
      </c>
      <c r="U82" s="14">
        <f t="shared" si="32"/>
        <v>854650.74020761275</v>
      </c>
      <c r="V82" s="14">
        <f t="shared" si="32"/>
        <v>865263.94581339951</v>
      </c>
      <c r="W82" s="14">
        <f t="shared" si="32"/>
        <v>876583.85520068626</v>
      </c>
      <c r="X82" s="14">
        <f t="shared" si="32"/>
        <v>888673.91230806941</v>
      </c>
      <c r="Y82" s="14">
        <f t="shared" si="32"/>
        <v>901605.23313269787</v>
      </c>
      <c r="Z82" s="14">
        <f t="shared" si="32"/>
        <v>915457.80348756665</v>
      </c>
      <c r="AA82" s="14">
        <f t="shared" si="32"/>
        <v>930321.90858765307</v>
      </c>
      <c r="AB82" s="14">
        <f t="shared" si="32"/>
        <v>946299.84856001998</v>
      </c>
      <c r="AC82" s="14">
        <f t="shared" si="32"/>
        <v>963508.0088958164</v>
      </c>
      <c r="AD82" s="14">
        <f t="shared" si="32"/>
        <v>982079.37458154198</v>
      </c>
      <c r="AE82" s="14">
        <f t="shared" si="32"/>
        <v>1002166.6029395018</v>
      </c>
      <c r="AF82" s="14">
        <f t="shared" si="32"/>
        <v>1023945.8056012107</v>
      </c>
      <c r="AG82" s="14">
        <f t="shared" si="32"/>
        <v>1047621.2381731184</v>
      </c>
      <c r="AH82" s="14">
        <f t="shared" si="32"/>
        <v>1073431.1623404738</v>
      </c>
      <c r="AI82" s="14">
        <f t="shared" si="32"/>
        <v>1101655.2372406451</v>
      </c>
      <c r="AJ82" s="14">
        <f t="shared" si="32"/>
        <v>1132623.9266940351</v>
      </c>
      <c r="AK82" s="14">
        <f t="shared" si="32"/>
        <v>1166730.5942476273</v>
      </c>
      <c r="AL82" s="14">
        <f t="shared" si="32"/>
        <v>1204447.22676816</v>
      </c>
      <c r="AM82" s="14">
        <f t="shared" si="32"/>
        <v>1246345.1234216969</v>
      </c>
      <c r="AN82" s="14">
        <f t="shared" si="32"/>
        <v>1293122.4810259619</v>
      </c>
      <c r="AO82" s="14">
        <f t="shared" si="32"/>
        <v>1345641.715461222</v>
      </c>
      <c r="AP82" s="14">
        <f t="shared" si="32"/>
        <v>1404980.778668307</v>
      </c>
      <c r="AQ82" s="14">
        <f t="shared" si="32"/>
        <v>1472505.0025108508</v>
      </c>
      <c r="AR82" s="14">
        <f t="shared" si="32"/>
        <v>1549969.7329370489</v>
      </c>
      <c r="AS82" s="14">
        <f t="shared" si="32"/>
        <v>1639670.3338362891</v>
      </c>
      <c r="AT82" s="14">
        <f t="shared" si="32"/>
        <v>1744667.1929160964</v>
      </c>
      <c r="AU82" s="14">
        <f t="shared" si="32"/>
        <v>1869133.4581613273</v>
      </c>
      <c r="AV82" s="14">
        <f t="shared" si="32"/>
        <v>2018911.4162869034</v>
      </c>
      <c r="AW82" s="14">
        <f t="shared" si="32"/>
        <v>2202439.79029404</v>
      </c>
      <c r="AX82" s="14">
        <f t="shared" si="32"/>
        <v>2432376.5103495964</v>
      </c>
      <c r="AY82" s="14">
        <f t="shared" si="32"/>
        <v>2728612.4313159585</v>
      </c>
      <c r="AZ82" s="14">
        <f t="shared" si="32"/>
        <v>3124298.7680283464</v>
      </c>
      <c r="BA82" s="14">
        <f t="shared" si="32"/>
        <v>3679107.453170904</v>
      </c>
      <c r="BB82" s="14">
        <f t="shared" si="32"/>
        <v>4512382.0323049938</v>
      </c>
      <c r="BC82" s="14">
        <f t="shared" si="32"/>
        <v>5902590.3494112995</v>
      </c>
      <c r="BD82" s="14">
        <f t="shared" si="32"/>
        <v>8685135.2897523046</v>
      </c>
      <c r="BE82" s="14">
        <f t="shared" si="32"/>
        <v>17037029.981311399</v>
      </c>
      <c r="BF82" s="14"/>
    </row>
    <row r="85" spans="2:58" s="70" customFormat="1" x14ac:dyDescent="0.25">
      <c r="H85" s="70">
        <f>$H$56/H87</f>
        <v>14648.200004454584</v>
      </c>
      <c r="I85" s="70">
        <f t="shared" ref="I85:BE85" si="33">$H$56/I87</f>
        <v>14745.082573494172</v>
      </c>
      <c r="J85" s="70">
        <f t="shared" si="33"/>
        <v>14847.199446179362</v>
      </c>
      <c r="K85" s="70">
        <f t="shared" si="33"/>
        <v>14954.901861482114</v>
      </c>
      <c r="L85" s="70">
        <f t="shared" si="33"/>
        <v>15068.571521807371</v>
      </c>
      <c r="M85" s="70">
        <f t="shared" si="33"/>
        <v>15188.623965083332</v>
      </c>
      <c r="N85" s="70">
        <f t="shared" si="33"/>
        <v>15315.512396499444</v>
      </c>
      <c r="O85" s="70">
        <f t="shared" si="33"/>
        <v>15449.732054734006</v>
      </c>
      <c r="P85" s="70">
        <f t="shared" si="33"/>
        <v>15591.82520176971</v>
      </c>
      <c r="Q85" s="70">
        <f t="shared" si="33"/>
        <v>15742.386842781241</v>
      </c>
      <c r="R85" s="70">
        <f t="shared" si="33"/>
        <v>15902.071303876672</v>
      </c>
      <c r="S85" s="70">
        <f t="shared" si="33"/>
        <v>16071.599821686808</v>
      </c>
      <c r="T85" s="70">
        <f t="shared" si="33"/>
        <v>16251.769331217238</v>
      </c>
      <c r="U85" s="70">
        <f t="shared" si="33"/>
        <v>16443.462678684409</v>
      </c>
      <c r="V85" s="70">
        <f t="shared" si="33"/>
        <v>16647.660536440391</v>
      </c>
      <c r="W85" s="70">
        <f t="shared" si="33"/>
        <v>16865.455360429805</v>
      </c>
      <c r="X85" s="70">
        <f t="shared" si="33"/>
        <v>17098.067810727483</v>
      </c>
      <c r="Y85" s="70">
        <f t="shared" si="33"/>
        <v>17346.866157657154</v>
      </c>
      <c r="Z85" s="70">
        <f t="shared" si="33"/>
        <v>17613.389326617144</v>
      </c>
      <c r="AA85" s="70">
        <f t="shared" si="33"/>
        <v>17899.374403288275</v>
      </c>
      <c r="AB85" s="70">
        <f t="shared" si="33"/>
        <v>18206.78964001299</v>
      </c>
      <c r="AC85" s="70">
        <f t="shared" si="33"/>
        <v>18537.874291249293</v>
      </c>
      <c r="AD85" s="70">
        <f t="shared" si="33"/>
        <v>18895.186985404624</v>
      </c>
      <c r="AE85" s="70">
        <f t="shared" si="33"/>
        <v>19281.664846223048</v>
      </c>
      <c r="AF85" s="70">
        <f t="shared" si="33"/>
        <v>19700.696257875858</v>
      </c>
      <c r="AG85" s="70">
        <f t="shared" si="33"/>
        <v>20156.21109403373</v>
      </c>
      <c r="AH85" s="70">
        <f t="shared" si="33"/>
        <v>20652.79350462462</v>
      </c>
      <c r="AI85" s="70">
        <f t="shared" si="33"/>
        <v>21195.824125704545</v>
      </c>
      <c r="AJ85" s="70">
        <f t="shared" si="33"/>
        <v>21791.661074387095</v>
      </c>
      <c r="AK85" s="70">
        <f t="shared" si="33"/>
        <v>22447.872657232681</v>
      </c>
      <c r="AL85" s="70">
        <f t="shared" si="33"/>
        <v>23173.539891858109</v>
      </c>
      <c r="AM85" s="70">
        <f t="shared" si="33"/>
        <v>23979.654562478358</v>
      </c>
      <c r="AN85" s="70">
        <f t="shared" si="33"/>
        <v>24879.649961518622</v>
      </c>
      <c r="AO85" s="70">
        <f t="shared" si="33"/>
        <v>25890.118952792753</v>
      </c>
      <c r="AP85" s="70">
        <f t="shared" si="33"/>
        <v>27031.801309490613</v>
      </c>
      <c r="AQ85" s="70">
        <f t="shared" si="33"/>
        <v>28330.965988611206</v>
      </c>
      <c r="AR85" s="70">
        <f t="shared" si="33"/>
        <v>29821.385810125787</v>
      </c>
      <c r="AS85" s="70">
        <f t="shared" si="33"/>
        <v>31547.223528096893</v>
      </c>
      <c r="AT85" s="70">
        <f t="shared" si="33"/>
        <v>33567.360939126913</v>
      </c>
      <c r="AU85" s="70">
        <f t="shared" si="33"/>
        <v>35962.089324687091</v>
      </c>
      <c r="AV85" s="70">
        <f t="shared" si="33"/>
        <v>38843.814161114642</v>
      </c>
      <c r="AW85" s="70">
        <f t="shared" si="33"/>
        <v>42374.896305538794</v>
      </c>
      <c r="AX85" s="70">
        <f t="shared" si="33"/>
        <v>46798.874074251857</v>
      </c>
      <c r="AY85" s="70">
        <f t="shared" si="33"/>
        <v>52498.447106052867</v>
      </c>
      <c r="AZ85" s="70">
        <f t="shared" si="33"/>
        <v>60111.444093120292</v>
      </c>
      <c r="BA85" s="70">
        <f t="shared" si="33"/>
        <v>70785.951794050212</v>
      </c>
      <c r="BB85" s="70">
        <f t="shared" si="33"/>
        <v>86818.137572956082</v>
      </c>
      <c r="BC85" s="70">
        <f t="shared" si="33"/>
        <v>113565.71702556506</v>
      </c>
      <c r="BD85" s="70">
        <f t="shared" si="33"/>
        <v>167101.82449695704</v>
      </c>
      <c r="BE85" s="70">
        <f t="shared" si="33"/>
        <v>327792.10673270759</v>
      </c>
    </row>
    <row r="86" spans="2:58" ht="15.75" thickBot="1" x14ac:dyDescent="0.3"/>
    <row r="87" spans="2:58" x14ac:dyDescent="0.25">
      <c r="F87" s="52" t="s">
        <v>342</v>
      </c>
      <c r="G87" s="53"/>
      <c r="H87" s="54">
        <f t="shared" ref="H87:BA87" si="34">H91+H88</f>
        <v>1140.7669505204776</v>
      </c>
      <c r="I87" s="54">
        <f t="shared" si="34"/>
        <v>1133.2715409633583</v>
      </c>
      <c r="J87" s="54">
        <f t="shared" si="34"/>
        <v>1125.4770645649098</v>
      </c>
      <c r="K87" s="54">
        <f t="shared" si="34"/>
        <v>1117.3715885581632</v>
      </c>
      <c r="L87" s="54">
        <f t="shared" si="34"/>
        <v>1108.9427040587475</v>
      </c>
      <c r="M87" s="54">
        <f t="shared" si="34"/>
        <v>1100.1775070678052</v>
      </c>
      <c r="N87" s="54">
        <f t="shared" si="34"/>
        <v>1091.0625787169242</v>
      </c>
      <c r="O87" s="54">
        <f t="shared" si="34"/>
        <v>1081.5839647248431</v>
      </c>
      <c r="P87" s="54">
        <f t="shared" si="34"/>
        <v>1071.727154034478</v>
      </c>
      <c r="Q87" s="54">
        <f t="shared" si="34"/>
        <v>1061.4770565975673</v>
      </c>
      <c r="R87" s="54">
        <f t="shared" si="34"/>
        <v>1050.8179802729237</v>
      </c>
      <c r="S87" s="54">
        <f t="shared" si="34"/>
        <v>1039.7336068029269</v>
      </c>
      <c r="T87" s="54">
        <f t="shared" si="34"/>
        <v>1028.2069668314773</v>
      </c>
      <c r="U87" s="54">
        <f t="shared" si="34"/>
        <v>1016.2204139251668</v>
      </c>
      <c r="V87" s="54">
        <f t="shared" si="34"/>
        <v>1003.7555975578945</v>
      </c>
      <c r="W87" s="54">
        <f t="shared" si="34"/>
        <v>990.79343501756807</v>
      </c>
      <c r="X87" s="54">
        <f t="shared" si="34"/>
        <v>977.31408219188256</v>
      </c>
      <c r="Y87" s="54">
        <f t="shared" si="34"/>
        <v>963.29690318845223</v>
      </c>
      <c r="Z87" s="54">
        <f t="shared" si="34"/>
        <v>948.72043874278506</v>
      </c>
      <c r="AA87" s="54">
        <f t="shared" si="34"/>
        <v>933.56237336573577</v>
      </c>
      <c r="AB87" s="54">
        <f t="shared" si="34"/>
        <v>917.79950118014222</v>
      </c>
      <c r="AC87" s="54">
        <f t="shared" si="34"/>
        <v>901.40769039434349</v>
      </c>
      <c r="AD87" s="54">
        <f t="shared" si="34"/>
        <v>884.36184635819143</v>
      </c>
      <c r="AE87" s="54">
        <f t="shared" si="34"/>
        <v>866.63587314499682</v>
      </c>
      <c r="AF87" s="54">
        <f t="shared" si="34"/>
        <v>848.20263360059573</v>
      </c>
      <c r="AG87" s="54">
        <f t="shared" si="34"/>
        <v>829.03390779837309</v>
      </c>
      <c r="AH87" s="54">
        <f t="shared" si="34"/>
        <v>809.10034983664173</v>
      </c>
      <c r="AI87" s="54">
        <f t="shared" si="34"/>
        <v>788.37144291223728</v>
      </c>
      <c r="AJ87" s="54">
        <f t="shared" si="34"/>
        <v>766.81545260154917</v>
      </c>
      <c r="AK87" s="54">
        <f t="shared" si="34"/>
        <v>744.39937827746451</v>
      </c>
      <c r="AL87" s="54">
        <f t="shared" si="34"/>
        <v>721.08890258784891</v>
      </c>
      <c r="AM87" s="54">
        <f t="shared" si="34"/>
        <v>696.84833891821768</v>
      </c>
      <c r="AN87" s="54">
        <f t="shared" si="34"/>
        <v>671.64057675816809</v>
      </c>
      <c r="AO87" s="54">
        <f t="shared" si="34"/>
        <v>645.42702488793259</v>
      </c>
      <c r="AP87" s="54">
        <f t="shared" si="34"/>
        <v>618.16755229807472</v>
      </c>
      <c r="AQ87" s="54">
        <f t="shared" si="34"/>
        <v>589.82042675188154</v>
      </c>
      <c r="AR87" s="54">
        <f t="shared" si="34"/>
        <v>560.34225089639517</v>
      </c>
      <c r="AS87" s="54">
        <f t="shared" si="34"/>
        <v>529.68789582427496</v>
      </c>
      <c r="AT87" s="54">
        <f t="shared" si="34"/>
        <v>497.8104319847771</v>
      </c>
      <c r="AU87" s="54">
        <f t="shared" si="34"/>
        <v>464.66105733808331</v>
      </c>
      <c r="AV87" s="54">
        <f t="shared" si="34"/>
        <v>430.1890226429864</v>
      </c>
      <c r="AW87" s="54">
        <f t="shared" si="34"/>
        <v>394.34155376355517</v>
      </c>
      <c r="AX87" s="54">
        <f t="shared" si="34"/>
        <v>357.06377087583462</v>
      </c>
      <c r="AY87" s="54">
        <f t="shared" si="34"/>
        <v>318.298604450894</v>
      </c>
      <c r="AZ87" s="54">
        <f t="shared" si="34"/>
        <v>277.98670788559826</v>
      </c>
      <c r="BA87" s="54">
        <f t="shared" si="34"/>
        <v>236.06636664734722</v>
      </c>
      <c r="BB87" s="54">
        <f>BB91+BB88</f>
        <v>192.47340379368995</v>
      </c>
      <c r="BC87" s="54">
        <f>BC91+BC88</f>
        <v>147.14108172217178</v>
      </c>
      <c r="BD87" s="54">
        <v>100</v>
      </c>
      <c r="BE87" s="55">
        <f>BE88</f>
        <v>50.977989117113587</v>
      </c>
    </row>
    <row r="88" spans="2:58" x14ac:dyDescent="0.25">
      <c r="F88" s="56" t="s">
        <v>455</v>
      </c>
      <c r="H88" s="51">
        <f t="shared" ref="H88:BC88" si="35">(H90-H91*H93)/(1+H93/2)</f>
        <v>7.4954095571193573</v>
      </c>
      <c r="I88" s="51">
        <f t="shared" si="35"/>
        <v>7.7944763984484275</v>
      </c>
      <c r="J88" s="51">
        <f t="shared" si="35"/>
        <v>8.105476006746521</v>
      </c>
      <c r="K88" s="51">
        <f t="shared" si="35"/>
        <v>8.4288844994157088</v>
      </c>
      <c r="L88" s="51">
        <f t="shared" si="35"/>
        <v>8.765196990942389</v>
      </c>
      <c r="M88" s="51">
        <f t="shared" si="35"/>
        <v>9.1149283508809908</v>
      </c>
      <c r="N88" s="51">
        <f t="shared" si="35"/>
        <v>9.4786139920811436</v>
      </c>
      <c r="O88" s="51">
        <f t="shared" si="35"/>
        <v>9.856810690365176</v>
      </c>
      <c r="P88" s="51">
        <f t="shared" si="35"/>
        <v>10.250097436910744</v>
      </c>
      <c r="Q88" s="51">
        <f t="shared" si="35"/>
        <v>10.659076324643488</v>
      </c>
      <c r="R88" s="51">
        <f t="shared" si="35"/>
        <v>11.084373469996768</v>
      </c>
      <c r="S88" s="51">
        <f t="shared" si="35"/>
        <v>11.526639971449633</v>
      </c>
      <c r="T88" s="51">
        <f t="shared" si="35"/>
        <v>11.986552906310475</v>
      </c>
      <c r="U88" s="51">
        <f t="shared" si="35"/>
        <v>12.464816367272268</v>
      </c>
      <c r="V88" s="51">
        <f t="shared" si="35"/>
        <v>12.96216254032643</v>
      </c>
      <c r="W88" s="51">
        <f t="shared" si="35"/>
        <v>13.479352825685456</v>
      </c>
      <c r="X88" s="51">
        <f t="shared" si="35"/>
        <v>14.017179003430305</v>
      </c>
      <c r="Y88" s="51">
        <f t="shared" si="35"/>
        <v>14.576464445667177</v>
      </c>
      <c r="Z88" s="51">
        <f t="shared" si="35"/>
        <v>15.158065377049294</v>
      </c>
      <c r="AA88" s="51">
        <f t="shared" si="35"/>
        <v>15.76287218559356</v>
      </c>
      <c r="AB88" s="51">
        <f t="shared" si="35"/>
        <v>16.391810785798747</v>
      </c>
      <c r="AC88" s="51">
        <f t="shared" si="35"/>
        <v>17.045844036152111</v>
      </c>
      <c r="AD88" s="51">
        <f t="shared" si="35"/>
        <v>17.725973213194582</v>
      </c>
      <c r="AE88" s="51">
        <f t="shared" si="35"/>
        <v>18.433239544401047</v>
      </c>
      <c r="AF88" s="51">
        <f t="shared" si="35"/>
        <v>19.168725802222649</v>
      </c>
      <c r="AG88" s="51">
        <f t="shared" si="35"/>
        <v>19.933557961731335</v>
      </c>
      <c r="AH88" s="51">
        <f t="shared" si="35"/>
        <v>20.728906924404416</v>
      </c>
      <c r="AI88" s="51">
        <f t="shared" si="35"/>
        <v>21.555990310688152</v>
      </c>
      <c r="AJ88" s="51">
        <f t="shared" si="35"/>
        <v>22.416074324084608</v>
      </c>
      <c r="AK88" s="51">
        <f t="shared" si="35"/>
        <v>23.310475689615586</v>
      </c>
      <c r="AL88" s="51">
        <f t="shared" si="35"/>
        <v>24.240563669631246</v>
      </c>
      <c r="AM88" s="51">
        <f t="shared" si="35"/>
        <v>25.207762160049537</v>
      </c>
      <c r="AN88" s="51">
        <f t="shared" si="35"/>
        <v>26.213551870235513</v>
      </c>
      <c r="AO88" s="51">
        <f t="shared" si="35"/>
        <v>27.259472589857911</v>
      </c>
      <c r="AP88" s="51">
        <f t="shared" si="35"/>
        <v>28.347125546193237</v>
      </c>
      <c r="AQ88" s="51">
        <f t="shared" si="35"/>
        <v>29.478175855486345</v>
      </c>
      <c r="AR88" s="51">
        <f t="shared" si="35"/>
        <v>30.654355072120254</v>
      </c>
      <c r="AS88" s="51">
        <f t="shared" si="35"/>
        <v>31.87746383949785</v>
      </c>
      <c r="AT88" s="51">
        <f t="shared" si="35"/>
        <v>33.149374646693815</v>
      </c>
      <c r="AU88" s="51">
        <f t="shared" si="35"/>
        <v>34.472034695096895</v>
      </c>
      <c r="AV88" s="51">
        <f t="shared" si="35"/>
        <v>35.847468879431261</v>
      </c>
      <c r="AW88" s="51">
        <f t="shared" si="35"/>
        <v>37.277782887720562</v>
      </c>
      <c r="AX88" s="51">
        <f t="shared" si="35"/>
        <v>38.765166424940617</v>
      </c>
      <c r="AY88" s="51">
        <f t="shared" si="35"/>
        <v>40.311896565295747</v>
      </c>
      <c r="AZ88" s="51">
        <f t="shared" si="35"/>
        <v>41.920341238251048</v>
      </c>
      <c r="BA88" s="51">
        <f t="shared" si="35"/>
        <v>43.592962853657262</v>
      </c>
      <c r="BB88" s="51">
        <f t="shared" si="35"/>
        <v>45.332322071518192</v>
      </c>
      <c r="BC88" s="51">
        <f t="shared" si="35"/>
        <v>47.141081722171769</v>
      </c>
      <c r="BD88" s="51">
        <f>BD90-BD89</f>
        <v>49.02201088288642</v>
      </c>
      <c r="BE88" s="57">
        <f>BD87*(1+BD93/2)/2</f>
        <v>50.977989117113587</v>
      </c>
    </row>
    <row r="89" spans="2:58" x14ac:dyDescent="0.25">
      <c r="F89" s="56" t="s">
        <v>456</v>
      </c>
      <c r="H89" s="51">
        <f t="shared" ref="H89:BA89" si="36">H90-H88</f>
        <v>44.479697931371668</v>
      </c>
      <c r="I89" s="51">
        <f t="shared" si="36"/>
        <v>44.180631090042596</v>
      </c>
      <c r="J89" s="51">
        <f t="shared" si="36"/>
        <v>43.869631481744506</v>
      </c>
      <c r="K89" s="51">
        <f t="shared" si="36"/>
        <v>43.546222989075318</v>
      </c>
      <c r="L89" s="51">
        <f t="shared" si="36"/>
        <v>43.209910497548634</v>
      </c>
      <c r="M89" s="51">
        <f t="shared" si="36"/>
        <v>42.860179137610032</v>
      </c>
      <c r="N89" s="51">
        <f t="shared" si="36"/>
        <v>42.496493496409883</v>
      </c>
      <c r="O89" s="51">
        <f t="shared" si="36"/>
        <v>42.118296798125854</v>
      </c>
      <c r="P89" s="51">
        <f t="shared" si="36"/>
        <v>41.725010051580284</v>
      </c>
      <c r="Q89" s="51">
        <f t="shared" si="36"/>
        <v>41.316031163847541</v>
      </c>
      <c r="R89" s="51">
        <f t="shared" si="36"/>
        <v>40.890734018494257</v>
      </c>
      <c r="S89" s="51">
        <f t="shared" si="36"/>
        <v>40.448467517041394</v>
      </c>
      <c r="T89" s="51">
        <f t="shared" si="36"/>
        <v>39.988554582180555</v>
      </c>
      <c r="U89" s="51">
        <f t="shared" si="36"/>
        <v>39.510291121218756</v>
      </c>
      <c r="V89" s="51">
        <f t="shared" si="36"/>
        <v>39.012944948164595</v>
      </c>
      <c r="W89" s="51">
        <f t="shared" si="36"/>
        <v>38.495754662805567</v>
      </c>
      <c r="X89" s="51">
        <f t="shared" si="36"/>
        <v>37.957928485060719</v>
      </c>
      <c r="Y89" s="51">
        <f t="shared" si="36"/>
        <v>37.398643042823849</v>
      </c>
      <c r="Z89" s="51">
        <f t="shared" si="36"/>
        <v>36.817042111441737</v>
      </c>
      <c r="AA89" s="51">
        <f t="shared" si="36"/>
        <v>36.212235302897469</v>
      </c>
      <c r="AB89" s="51">
        <f t="shared" si="36"/>
        <v>35.58329670269228</v>
      </c>
      <c r="AC89" s="51">
        <f t="shared" si="36"/>
        <v>34.929263452338915</v>
      </c>
      <c r="AD89" s="51">
        <f t="shared" si="36"/>
        <v>34.249134275296441</v>
      </c>
      <c r="AE89" s="51">
        <f t="shared" si="36"/>
        <v>33.541867944089979</v>
      </c>
      <c r="AF89" s="51">
        <f t="shared" si="36"/>
        <v>32.806381686268381</v>
      </c>
      <c r="AG89" s="51">
        <f t="shared" si="36"/>
        <v>32.041549526759695</v>
      </c>
      <c r="AH89" s="51">
        <f t="shared" si="36"/>
        <v>31.24620056408661</v>
      </c>
      <c r="AI89" s="51">
        <f t="shared" si="36"/>
        <v>30.419117177802875</v>
      </c>
      <c r="AJ89" s="51">
        <f t="shared" si="36"/>
        <v>29.559033164406419</v>
      </c>
      <c r="AK89" s="51">
        <f t="shared" si="36"/>
        <v>28.66463179887544</v>
      </c>
      <c r="AL89" s="51">
        <f t="shared" si="36"/>
        <v>27.73454381885978</v>
      </c>
      <c r="AM89" s="51">
        <f t="shared" si="36"/>
        <v>26.76734532844149</v>
      </c>
      <c r="AN89" s="51">
        <f t="shared" si="36"/>
        <v>25.761555618255514</v>
      </c>
      <c r="AO89" s="51">
        <f t="shared" si="36"/>
        <v>24.715634898633116</v>
      </c>
      <c r="AP89" s="51">
        <f t="shared" si="36"/>
        <v>23.62798194229779</v>
      </c>
      <c r="AQ89" s="51">
        <f t="shared" si="36"/>
        <v>22.496931633004682</v>
      </c>
      <c r="AR89" s="51">
        <f t="shared" si="36"/>
        <v>21.320752416370773</v>
      </c>
      <c r="AS89" s="51">
        <f t="shared" si="36"/>
        <v>20.097643648993177</v>
      </c>
      <c r="AT89" s="51">
        <f t="shared" si="36"/>
        <v>18.825732841797212</v>
      </c>
      <c r="AU89" s="51">
        <f t="shared" si="36"/>
        <v>17.503072793394132</v>
      </c>
      <c r="AV89" s="51">
        <f t="shared" si="36"/>
        <v>16.127638609059765</v>
      </c>
      <c r="AW89" s="51">
        <f t="shared" si="36"/>
        <v>14.697324600770465</v>
      </c>
      <c r="AX89" s="51">
        <f t="shared" si="36"/>
        <v>13.20994106355041</v>
      </c>
      <c r="AY89" s="51">
        <f t="shared" si="36"/>
        <v>11.66321092319528</v>
      </c>
      <c r="AZ89" s="51">
        <f t="shared" si="36"/>
        <v>10.054766250239979</v>
      </c>
      <c r="BA89" s="51">
        <f t="shared" si="36"/>
        <v>8.3821446348337645</v>
      </c>
      <c r="BB89" s="51">
        <f>BB90-BB88</f>
        <v>6.6427854169728349</v>
      </c>
      <c r="BC89" s="51">
        <f>BC90-BC88</f>
        <v>4.8340257663192574</v>
      </c>
      <c r="BD89" s="51">
        <f>AVERAGE(BD87,BD91)*BD93</f>
        <v>2.9530966056046046</v>
      </c>
      <c r="BE89" s="57">
        <f>BD93/2*BE87</f>
        <v>0.99711837137743631</v>
      </c>
    </row>
    <row r="90" spans="2:58" x14ac:dyDescent="0.25">
      <c r="F90" s="56" t="s">
        <v>161</v>
      </c>
      <c r="H90" s="51">
        <f>I90</f>
        <v>51.975107488491027</v>
      </c>
      <c r="I90" s="51">
        <f t="shared" ref="I90:BA90" si="37">J90</f>
        <v>51.975107488491027</v>
      </c>
      <c r="J90" s="51">
        <f t="shared" si="37"/>
        <v>51.975107488491027</v>
      </c>
      <c r="K90" s="51">
        <f t="shared" si="37"/>
        <v>51.975107488491027</v>
      </c>
      <c r="L90" s="51">
        <f t="shared" si="37"/>
        <v>51.975107488491027</v>
      </c>
      <c r="M90" s="51">
        <f t="shared" si="37"/>
        <v>51.975107488491027</v>
      </c>
      <c r="N90" s="51">
        <f t="shared" si="37"/>
        <v>51.975107488491027</v>
      </c>
      <c r="O90" s="51">
        <f t="shared" si="37"/>
        <v>51.975107488491027</v>
      </c>
      <c r="P90" s="51">
        <f t="shared" si="37"/>
        <v>51.975107488491027</v>
      </c>
      <c r="Q90" s="51">
        <f t="shared" si="37"/>
        <v>51.975107488491027</v>
      </c>
      <c r="R90" s="51">
        <f t="shared" si="37"/>
        <v>51.975107488491027</v>
      </c>
      <c r="S90" s="51">
        <f t="shared" si="37"/>
        <v>51.975107488491027</v>
      </c>
      <c r="T90" s="51">
        <f t="shared" si="37"/>
        <v>51.975107488491027</v>
      </c>
      <c r="U90" s="51">
        <f t="shared" si="37"/>
        <v>51.975107488491027</v>
      </c>
      <c r="V90" s="51">
        <f t="shared" si="37"/>
        <v>51.975107488491027</v>
      </c>
      <c r="W90" s="51">
        <f t="shared" si="37"/>
        <v>51.975107488491027</v>
      </c>
      <c r="X90" s="51">
        <f t="shared" si="37"/>
        <v>51.975107488491027</v>
      </c>
      <c r="Y90" s="51">
        <f t="shared" si="37"/>
        <v>51.975107488491027</v>
      </c>
      <c r="Z90" s="51">
        <f t="shared" si="37"/>
        <v>51.975107488491027</v>
      </c>
      <c r="AA90" s="51">
        <f t="shared" si="37"/>
        <v>51.975107488491027</v>
      </c>
      <c r="AB90" s="51">
        <f t="shared" si="37"/>
        <v>51.975107488491027</v>
      </c>
      <c r="AC90" s="51">
        <f t="shared" si="37"/>
        <v>51.975107488491027</v>
      </c>
      <c r="AD90" s="51">
        <f t="shared" si="37"/>
        <v>51.975107488491027</v>
      </c>
      <c r="AE90" s="51">
        <f t="shared" si="37"/>
        <v>51.975107488491027</v>
      </c>
      <c r="AF90" s="51">
        <f t="shared" si="37"/>
        <v>51.975107488491027</v>
      </c>
      <c r="AG90" s="51">
        <f t="shared" si="37"/>
        <v>51.975107488491027</v>
      </c>
      <c r="AH90" s="51">
        <f t="shared" si="37"/>
        <v>51.975107488491027</v>
      </c>
      <c r="AI90" s="51">
        <f t="shared" si="37"/>
        <v>51.975107488491027</v>
      </c>
      <c r="AJ90" s="51">
        <f t="shared" si="37"/>
        <v>51.975107488491027</v>
      </c>
      <c r="AK90" s="51">
        <f t="shared" si="37"/>
        <v>51.975107488491027</v>
      </c>
      <c r="AL90" s="51">
        <f t="shared" si="37"/>
        <v>51.975107488491027</v>
      </c>
      <c r="AM90" s="51">
        <f t="shared" si="37"/>
        <v>51.975107488491027</v>
      </c>
      <c r="AN90" s="51">
        <f t="shared" si="37"/>
        <v>51.975107488491027</v>
      </c>
      <c r="AO90" s="51">
        <f t="shared" si="37"/>
        <v>51.975107488491027</v>
      </c>
      <c r="AP90" s="51">
        <f t="shared" si="37"/>
        <v>51.975107488491027</v>
      </c>
      <c r="AQ90" s="51">
        <f t="shared" si="37"/>
        <v>51.975107488491027</v>
      </c>
      <c r="AR90" s="51">
        <f t="shared" si="37"/>
        <v>51.975107488491027</v>
      </c>
      <c r="AS90" s="51">
        <f t="shared" si="37"/>
        <v>51.975107488491027</v>
      </c>
      <c r="AT90" s="51">
        <f t="shared" si="37"/>
        <v>51.975107488491027</v>
      </c>
      <c r="AU90" s="51">
        <f t="shared" si="37"/>
        <v>51.975107488491027</v>
      </c>
      <c r="AV90" s="51">
        <f t="shared" si="37"/>
        <v>51.975107488491027</v>
      </c>
      <c r="AW90" s="51">
        <f t="shared" si="37"/>
        <v>51.975107488491027</v>
      </c>
      <c r="AX90" s="51">
        <f t="shared" si="37"/>
        <v>51.975107488491027</v>
      </c>
      <c r="AY90" s="51">
        <f t="shared" si="37"/>
        <v>51.975107488491027</v>
      </c>
      <c r="AZ90" s="51">
        <f t="shared" si="37"/>
        <v>51.975107488491027</v>
      </c>
      <c r="BA90" s="51">
        <f t="shared" si="37"/>
        <v>51.975107488491027</v>
      </c>
      <c r="BB90" s="51">
        <f>BC90</f>
        <v>51.975107488491027</v>
      </c>
      <c r="BC90" s="51">
        <f>BD90</f>
        <v>51.975107488491027</v>
      </c>
      <c r="BD90" s="51">
        <f>BE90</f>
        <v>51.975107488491027</v>
      </c>
      <c r="BE90" s="57">
        <f>BE88+BE89</f>
        <v>51.975107488491027</v>
      </c>
    </row>
    <row r="91" spans="2:58" x14ac:dyDescent="0.25">
      <c r="F91" s="56" t="s">
        <v>343</v>
      </c>
      <c r="H91" s="51">
        <f t="shared" ref="H91:BA91" si="38">I87</f>
        <v>1133.2715409633583</v>
      </c>
      <c r="I91" s="51">
        <f t="shared" si="38"/>
        <v>1125.4770645649098</v>
      </c>
      <c r="J91" s="51">
        <f t="shared" si="38"/>
        <v>1117.3715885581632</v>
      </c>
      <c r="K91" s="51">
        <f t="shared" si="38"/>
        <v>1108.9427040587475</v>
      </c>
      <c r="L91" s="51">
        <f t="shared" si="38"/>
        <v>1100.1775070678052</v>
      </c>
      <c r="M91" s="51">
        <f t="shared" si="38"/>
        <v>1091.0625787169242</v>
      </c>
      <c r="N91" s="51">
        <f t="shared" si="38"/>
        <v>1081.5839647248431</v>
      </c>
      <c r="O91" s="51">
        <f t="shared" si="38"/>
        <v>1071.727154034478</v>
      </c>
      <c r="P91" s="51">
        <f t="shared" si="38"/>
        <v>1061.4770565975673</v>
      </c>
      <c r="Q91" s="51">
        <f t="shared" si="38"/>
        <v>1050.8179802729237</v>
      </c>
      <c r="R91" s="51">
        <f t="shared" si="38"/>
        <v>1039.7336068029269</v>
      </c>
      <c r="S91" s="51">
        <f t="shared" si="38"/>
        <v>1028.2069668314773</v>
      </c>
      <c r="T91" s="51">
        <f t="shared" si="38"/>
        <v>1016.2204139251668</v>
      </c>
      <c r="U91" s="51">
        <f t="shared" si="38"/>
        <v>1003.7555975578945</v>
      </c>
      <c r="V91" s="51">
        <f t="shared" si="38"/>
        <v>990.79343501756807</v>
      </c>
      <c r="W91" s="51">
        <f t="shared" si="38"/>
        <v>977.31408219188256</v>
      </c>
      <c r="X91" s="51">
        <f t="shared" si="38"/>
        <v>963.29690318845223</v>
      </c>
      <c r="Y91" s="51">
        <f t="shared" si="38"/>
        <v>948.72043874278506</v>
      </c>
      <c r="Z91" s="51">
        <f t="shared" si="38"/>
        <v>933.56237336573577</v>
      </c>
      <c r="AA91" s="51">
        <f t="shared" si="38"/>
        <v>917.79950118014222</v>
      </c>
      <c r="AB91" s="51">
        <f t="shared" si="38"/>
        <v>901.40769039434349</v>
      </c>
      <c r="AC91" s="51">
        <f t="shared" si="38"/>
        <v>884.36184635819143</v>
      </c>
      <c r="AD91" s="51">
        <f t="shared" si="38"/>
        <v>866.63587314499682</v>
      </c>
      <c r="AE91" s="51">
        <f t="shared" si="38"/>
        <v>848.20263360059573</v>
      </c>
      <c r="AF91" s="51">
        <f t="shared" si="38"/>
        <v>829.03390779837309</v>
      </c>
      <c r="AG91" s="51">
        <f t="shared" si="38"/>
        <v>809.10034983664173</v>
      </c>
      <c r="AH91" s="51">
        <f t="shared" si="38"/>
        <v>788.37144291223728</v>
      </c>
      <c r="AI91" s="51">
        <f t="shared" si="38"/>
        <v>766.81545260154917</v>
      </c>
      <c r="AJ91" s="51">
        <f t="shared" si="38"/>
        <v>744.39937827746451</v>
      </c>
      <c r="AK91" s="51">
        <f t="shared" si="38"/>
        <v>721.08890258784891</v>
      </c>
      <c r="AL91" s="51">
        <f t="shared" si="38"/>
        <v>696.84833891821768</v>
      </c>
      <c r="AM91" s="51">
        <f t="shared" si="38"/>
        <v>671.64057675816809</v>
      </c>
      <c r="AN91" s="51">
        <f t="shared" si="38"/>
        <v>645.42702488793259</v>
      </c>
      <c r="AO91" s="51">
        <f t="shared" si="38"/>
        <v>618.16755229807472</v>
      </c>
      <c r="AP91" s="51">
        <f t="shared" si="38"/>
        <v>589.82042675188154</v>
      </c>
      <c r="AQ91" s="51">
        <f t="shared" si="38"/>
        <v>560.34225089639517</v>
      </c>
      <c r="AR91" s="51">
        <f t="shared" si="38"/>
        <v>529.68789582427496</v>
      </c>
      <c r="AS91" s="51">
        <f t="shared" si="38"/>
        <v>497.8104319847771</v>
      </c>
      <c r="AT91" s="51">
        <f t="shared" si="38"/>
        <v>464.66105733808331</v>
      </c>
      <c r="AU91" s="51">
        <f t="shared" si="38"/>
        <v>430.1890226429864</v>
      </c>
      <c r="AV91" s="51">
        <f t="shared" si="38"/>
        <v>394.34155376355517</v>
      </c>
      <c r="AW91" s="51">
        <f t="shared" si="38"/>
        <v>357.06377087583462</v>
      </c>
      <c r="AX91" s="51">
        <f t="shared" si="38"/>
        <v>318.298604450894</v>
      </c>
      <c r="AY91" s="51">
        <f t="shared" si="38"/>
        <v>277.98670788559826</v>
      </c>
      <c r="AZ91" s="51">
        <f t="shared" si="38"/>
        <v>236.06636664734722</v>
      </c>
      <c r="BA91" s="51">
        <f t="shared" si="38"/>
        <v>192.47340379368995</v>
      </c>
      <c r="BB91" s="51">
        <f>BC87</f>
        <v>147.14108172217178</v>
      </c>
      <c r="BC91" s="51">
        <f>BD87</f>
        <v>100</v>
      </c>
      <c r="BD91" s="51">
        <f>BE87</f>
        <v>50.977989117113587</v>
      </c>
      <c r="BE91" s="57">
        <f>BE87-BE88</f>
        <v>0</v>
      </c>
    </row>
    <row r="92" spans="2:58" x14ac:dyDescent="0.25">
      <c r="F92" s="56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14"/>
      <c r="BA92" s="14"/>
      <c r="BB92" s="14"/>
      <c r="BC92" s="14"/>
      <c r="BD92" s="14"/>
      <c r="BE92" s="61"/>
    </row>
    <row r="93" spans="2:58" ht="15.75" thickBot="1" x14ac:dyDescent="0.3">
      <c r="F93" s="62"/>
      <c r="G93" s="63"/>
      <c r="H93" s="71">
        <f>D74</f>
        <v>3.9119564684543362E-2</v>
      </c>
      <c r="I93" s="71">
        <f>H93</f>
        <v>3.9119564684543362E-2</v>
      </c>
      <c r="J93" s="71">
        <f t="shared" ref="J93:BE93" si="39">I93</f>
        <v>3.9119564684543362E-2</v>
      </c>
      <c r="K93" s="71">
        <f t="shared" si="39"/>
        <v>3.9119564684543362E-2</v>
      </c>
      <c r="L93" s="71">
        <f t="shared" si="39"/>
        <v>3.9119564684543362E-2</v>
      </c>
      <c r="M93" s="71">
        <f t="shared" si="39"/>
        <v>3.9119564684543362E-2</v>
      </c>
      <c r="N93" s="71">
        <f t="shared" si="39"/>
        <v>3.9119564684543362E-2</v>
      </c>
      <c r="O93" s="71">
        <f t="shared" si="39"/>
        <v>3.9119564684543362E-2</v>
      </c>
      <c r="P93" s="71">
        <f t="shared" si="39"/>
        <v>3.9119564684543362E-2</v>
      </c>
      <c r="Q93" s="71">
        <f t="shared" si="39"/>
        <v>3.9119564684543362E-2</v>
      </c>
      <c r="R93" s="71">
        <f t="shared" si="39"/>
        <v>3.9119564684543362E-2</v>
      </c>
      <c r="S93" s="71">
        <f t="shared" si="39"/>
        <v>3.9119564684543362E-2</v>
      </c>
      <c r="T93" s="71">
        <f t="shared" si="39"/>
        <v>3.9119564684543362E-2</v>
      </c>
      <c r="U93" s="71">
        <f t="shared" si="39"/>
        <v>3.9119564684543362E-2</v>
      </c>
      <c r="V93" s="71">
        <f t="shared" si="39"/>
        <v>3.9119564684543362E-2</v>
      </c>
      <c r="W93" s="71">
        <f t="shared" si="39"/>
        <v>3.9119564684543362E-2</v>
      </c>
      <c r="X93" s="71">
        <f t="shared" si="39"/>
        <v>3.9119564684543362E-2</v>
      </c>
      <c r="Y93" s="71">
        <f t="shared" si="39"/>
        <v>3.9119564684543362E-2</v>
      </c>
      <c r="Z93" s="71">
        <f t="shared" si="39"/>
        <v>3.9119564684543362E-2</v>
      </c>
      <c r="AA93" s="71">
        <f t="shared" si="39"/>
        <v>3.9119564684543362E-2</v>
      </c>
      <c r="AB93" s="71">
        <f t="shared" si="39"/>
        <v>3.9119564684543362E-2</v>
      </c>
      <c r="AC93" s="71">
        <f t="shared" si="39"/>
        <v>3.9119564684543362E-2</v>
      </c>
      <c r="AD93" s="71">
        <f t="shared" si="39"/>
        <v>3.9119564684543362E-2</v>
      </c>
      <c r="AE93" s="71">
        <f t="shared" si="39"/>
        <v>3.9119564684543362E-2</v>
      </c>
      <c r="AF93" s="71">
        <f t="shared" si="39"/>
        <v>3.9119564684543362E-2</v>
      </c>
      <c r="AG93" s="71">
        <f t="shared" si="39"/>
        <v>3.9119564684543362E-2</v>
      </c>
      <c r="AH93" s="71">
        <f t="shared" si="39"/>
        <v>3.9119564684543362E-2</v>
      </c>
      <c r="AI93" s="71">
        <f t="shared" si="39"/>
        <v>3.9119564684543362E-2</v>
      </c>
      <c r="AJ93" s="71">
        <f t="shared" si="39"/>
        <v>3.9119564684543362E-2</v>
      </c>
      <c r="AK93" s="71">
        <f t="shared" si="39"/>
        <v>3.9119564684543362E-2</v>
      </c>
      <c r="AL93" s="71">
        <f t="shared" si="39"/>
        <v>3.9119564684543362E-2</v>
      </c>
      <c r="AM93" s="71">
        <f t="shared" si="39"/>
        <v>3.9119564684543362E-2</v>
      </c>
      <c r="AN93" s="71">
        <f t="shared" si="39"/>
        <v>3.9119564684543362E-2</v>
      </c>
      <c r="AO93" s="71">
        <f t="shared" si="39"/>
        <v>3.9119564684543362E-2</v>
      </c>
      <c r="AP93" s="71">
        <f t="shared" si="39"/>
        <v>3.9119564684543362E-2</v>
      </c>
      <c r="AQ93" s="71">
        <f t="shared" si="39"/>
        <v>3.9119564684543362E-2</v>
      </c>
      <c r="AR93" s="71">
        <f t="shared" si="39"/>
        <v>3.9119564684543362E-2</v>
      </c>
      <c r="AS93" s="71">
        <f t="shared" si="39"/>
        <v>3.9119564684543362E-2</v>
      </c>
      <c r="AT93" s="71">
        <f t="shared" si="39"/>
        <v>3.9119564684543362E-2</v>
      </c>
      <c r="AU93" s="71">
        <f t="shared" si="39"/>
        <v>3.9119564684543362E-2</v>
      </c>
      <c r="AV93" s="71">
        <f t="shared" si="39"/>
        <v>3.9119564684543362E-2</v>
      </c>
      <c r="AW93" s="71">
        <f t="shared" si="39"/>
        <v>3.9119564684543362E-2</v>
      </c>
      <c r="AX93" s="71">
        <f t="shared" si="39"/>
        <v>3.9119564684543362E-2</v>
      </c>
      <c r="AY93" s="71">
        <f t="shared" si="39"/>
        <v>3.9119564684543362E-2</v>
      </c>
      <c r="AZ93" s="71">
        <f t="shared" si="39"/>
        <v>3.9119564684543362E-2</v>
      </c>
      <c r="BA93" s="71">
        <f t="shared" si="39"/>
        <v>3.9119564684543362E-2</v>
      </c>
      <c r="BB93" s="71">
        <f t="shared" si="39"/>
        <v>3.9119564684543362E-2</v>
      </c>
      <c r="BC93" s="71">
        <f t="shared" si="39"/>
        <v>3.9119564684543362E-2</v>
      </c>
      <c r="BD93" s="71">
        <f t="shared" si="39"/>
        <v>3.9119564684543362E-2</v>
      </c>
      <c r="BE93" s="72">
        <f t="shared" si="39"/>
        <v>3.9119564684543362E-2</v>
      </c>
    </row>
    <row r="99" spans="1:57" s="7" customFormat="1" x14ac:dyDescent="0.25"/>
    <row r="101" spans="1:57" x14ac:dyDescent="0.25">
      <c r="B101" s="15" t="s">
        <v>489</v>
      </c>
      <c r="C101" s="14">
        <f>'Opening RAB Cals'!E114</f>
        <v>192939671.677122</v>
      </c>
      <c r="D101" s="10"/>
    </row>
    <row r="102" spans="1:57" s="15" customFormat="1" x14ac:dyDescent="0.25"/>
    <row r="103" spans="1:57" s="15" customFormat="1" x14ac:dyDescent="0.25">
      <c r="F103" s="15">
        <v>2020</v>
      </c>
      <c r="G103" s="15">
        <f>F103+1</f>
        <v>2021</v>
      </c>
      <c r="H103" s="15">
        <f t="shared" ref="H103:BE103" si="40">G103+1</f>
        <v>2022</v>
      </c>
      <c r="I103" s="15">
        <f t="shared" si="40"/>
        <v>2023</v>
      </c>
      <c r="J103" s="15">
        <f t="shared" si="40"/>
        <v>2024</v>
      </c>
      <c r="K103" s="15">
        <f t="shared" si="40"/>
        <v>2025</v>
      </c>
      <c r="L103" s="15">
        <f t="shared" si="40"/>
        <v>2026</v>
      </c>
      <c r="M103" s="15">
        <f t="shared" si="40"/>
        <v>2027</v>
      </c>
      <c r="N103" s="15">
        <f t="shared" si="40"/>
        <v>2028</v>
      </c>
      <c r="O103" s="15">
        <f t="shared" si="40"/>
        <v>2029</v>
      </c>
      <c r="P103" s="15">
        <f t="shared" si="40"/>
        <v>2030</v>
      </c>
      <c r="Q103" s="15">
        <f t="shared" si="40"/>
        <v>2031</v>
      </c>
      <c r="R103" s="15">
        <f t="shared" si="40"/>
        <v>2032</v>
      </c>
      <c r="S103" s="15">
        <f t="shared" si="40"/>
        <v>2033</v>
      </c>
      <c r="T103" s="15">
        <f t="shared" si="40"/>
        <v>2034</v>
      </c>
      <c r="U103" s="15">
        <f t="shared" si="40"/>
        <v>2035</v>
      </c>
      <c r="V103" s="15">
        <f t="shared" si="40"/>
        <v>2036</v>
      </c>
      <c r="W103" s="15">
        <f t="shared" si="40"/>
        <v>2037</v>
      </c>
      <c r="X103" s="15">
        <f t="shared" si="40"/>
        <v>2038</v>
      </c>
      <c r="Y103" s="15">
        <f t="shared" si="40"/>
        <v>2039</v>
      </c>
      <c r="Z103" s="15">
        <f t="shared" si="40"/>
        <v>2040</v>
      </c>
      <c r="AA103" s="15">
        <f t="shared" si="40"/>
        <v>2041</v>
      </c>
      <c r="AB103" s="15">
        <f t="shared" si="40"/>
        <v>2042</v>
      </c>
      <c r="AC103" s="15">
        <f t="shared" si="40"/>
        <v>2043</v>
      </c>
      <c r="AD103" s="15">
        <f t="shared" si="40"/>
        <v>2044</v>
      </c>
      <c r="AE103" s="15">
        <f t="shared" si="40"/>
        <v>2045</v>
      </c>
      <c r="AF103" s="15">
        <f t="shared" si="40"/>
        <v>2046</v>
      </c>
      <c r="AG103" s="15">
        <f t="shared" si="40"/>
        <v>2047</v>
      </c>
      <c r="AH103" s="15">
        <f t="shared" si="40"/>
        <v>2048</v>
      </c>
      <c r="AI103" s="15">
        <f t="shared" si="40"/>
        <v>2049</v>
      </c>
      <c r="AJ103" s="15">
        <f t="shared" si="40"/>
        <v>2050</v>
      </c>
      <c r="AK103" s="15">
        <f t="shared" si="40"/>
        <v>2051</v>
      </c>
      <c r="AL103" s="15">
        <f t="shared" si="40"/>
        <v>2052</v>
      </c>
      <c r="AM103" s="15">
        <f t="shared" si="40"/>
        <v>2053</v>
      </c>
      <c r="AN103" s="15">
        <f t="shared" si="40"/>
        <v>2054</v>
      </c>
      <c r="AO103" s="15">
        <f t="shared" si="40"/>
        <v>2055</v>
      </c>
      <c r="AP103" s="15">
        <f t="shared" si="40"/>
        <v>2056</v>
      </c>
      <c r="AQ103" s="15">
        <f t="shared" si="40"/>
        <v>2057</v>
      </c>
      <c r="AR103" s="15">
        <f t="shared" si="40"/>
        <v>2058</v>
      </c>
      <c r="AS103" s="15">
        <f t="shared" si="40"/>
        <v>2059</v>
      </c>
      <c r="AT103" s="15">
        <f t="shared" si="40"/>
        <v>2060</v>
      </c>
      <c r="AU103" s="15">
        <f t="shared" si="40"/>
        <v>2061</v>
      </c>
      <c r="AV103" s="15">
        <f t="shared" si="40"/>
        <v>2062</v>
      </c>
      <c r="AW103" s="15">
        <f t="shared" si="40"/>
        <v>2063</v>
      </c>
      <c r="AX103" s="15">
        <f t="shared" si="40"/>
        <v>2064</v>
      </c>
      <c r="AY103" s="15">
        <f t="shared" si="40"/>
        <v>2065</v>
      </c>
      <c r="AZ103" s="15">
        <f t="shared" si="40"/>
        <v>2066</v>
      </c>
      <c r="BA103" s="15">
        <f t="shared" si="40"/>
        <v>2067</v>
      </c>
      <c r="BB103" s="15">
        <f t="shared" si="40"/>
        <v>2068</v>
      </c>
      <c r="BC103" s="15">
        <f t="shared" si="40"/>
        <v>2069</v>
      </c>
      <c r="BD103" s="15">
        <f t="shared" si="40"/>
        <v>2070</v>
      </c>
      <c r="BE103" s="15">
        <f t="shared" si="40"/>
        <v>2071</v>
      </c>
    </row>
    <row r="104" spans="1:57" x14ac:dyDescent="0.25">
      <c r="B104" t="s">
        <v>490</v>
      </c>
      <c r="C104">
        <v>31</v>
      </c>
      <c r="F104">
        <f>C104</f>
        <v>31</v>
      </c>
      <c r="G104">
        <f t="shared" ref="G104:BE104" si="41">IF(F104&gt;0,F104-1,0)</f>
        <v>30</v>
      </c>
      <c r="H104">
        <f t="shared" si="41"/>
        <v>29</v>
      </c>
      <c r="I104">
        <f t="shared" si="41"/>
        <v>28</v>
      </c>
      <c r="J104">
        <f t="shared" si="41"/>
        <v>27</v>
      </c>
      <c r="K104">
        <f t="shared" si="41"/>
        <v>26</v>
      </c>
      <c r="L104">
        <f t="shared" si="41"/>
        <v>25</v>
      </c>
      <c r="M104">
        <f t="shared" si="41"/>
        <v>24</v>
      </c>
      <c r="N104">
        <f t="shared" si="41"/>
        <v>23</v>
      </c>
      <c r="O104">
        <f t="shared" si="41"/>
        <v>22</v>
      </c>
      <c r="P104">
        <f t="shared" si="41"/>
        <v>21</v>
      </c>
      <c r="Q104">
        <f t="shared" si="41"/>
        <v>20</v>
      </c>
      <c r="R104">
        <f t="shared" si="41"/>
        <v>19</v>
      </c>
      <c r="S104">
        <f t="shared" si="41"/>
        <v>18</v>
      </c>
      <c r="T104">
        <f t="shared" si="41"/>
        <v>17</v>
      </c>
      <c r="U104">
        <f t="shared" si="41"/>
        <v>16</v>
      </c>
      <c r="V104">
        <f t="shared" si="41"/>
        <v>15</v>
      </c>
      <c r="W104">
        <f t="shared" si="41"/>
        <v>14</v>
      </c>
      <c r="X104">
        <f t="shared" si="41"/>
        <v>13</v>
      </c>
      <c r="Y104">
        <f t="shared" si="41"/>
        <v>12</v>
      </c>
      <c r="Z104">
        <f t="shared" si="41"/>
        <v>11</v>
      </c>
      <c r="AA104">
        <f t="shared" si="41"/>
        <v>10</v>
      </c>
      <c r="AB104">
        <f t="shared" si="41"/>
        <v>9</v>
      </c>
      <c r="AC104">
        <f t="shared" si="41"/>
        <v>8</v>
      </c>
      <c r="AD104">
        <f t="shared" si="41"/>
        <v>7</v>
      </c>
      <c r="AE104">
        <f t="shared" si="41"/>
        <v>6</v>
      </c>
      <c r="AF104">
        <f t="shared" si="41"/>
        <v>5</v>
      </c>
      <c r="AG104">
        <f t="shared" si="41"/>
        <v>4</v>
      </c>
      <c r="AH104">
        <f t="shared" si="41"/>
        <v>3</v>
      </c>
      <c r="AI104">
        <f t="shared" si="41"/>
        <v>2</v>
      </c>
      <c r="AJ104">
        <f t="shared" si="41"/>
        <v>1</v>
      </c>
      <c r="AK104">
        <f t="shared" si="41"/>
        <v>0</v>
      </c>
      <c r="AL104">
        <f t="shared" si="41"/>
        <v>0</v>
      </c>
      <c r="AM104">
        <f t="shared" si="41"/>
        <v>0</v>
      </c>
      <c r="AN104">
        <f t="shared" si="41"/>
        <v>0</v>
      </c>
      <c r="AO104">
        <f t="shared" si="41"/>
        <v>0</v>
      </c>
      <c r="AP104">
        <f t="shared" si="41"/>
        <v>0</v>
      </c>
      <c r="AQ104">
        <f t="shared" si="41"/>
        <v>0</v>
      </c>
      <c r="AR104">
        <f t="shared" si="41"/>
        <v>0</v>
      </c>
      <c r="AS104">
        <f t="shared" si="41"/>
        <v>0</v>
      </c>
      <c r="AT104">
        <f t="shared" si="41"/>
        <v>0</v>
      </c>
      <c r="AU104">
        <f t="shared" si="41"/>
        <v>0</v>
      </c>
      <c r="AV104">
        <f t="shared" si="41"/>
        <v>0</v>
      </c>
      <c r="AW104">
        <f t="shared" si="41"/>
        <v>0</v>
      </c>
      <c r="AX104">
        <f t="shared" si="41"/>
        <v>0</v>
      </c>
      <c r="AY104">
        <f t="shared" si="41"/>
        <v>0</v>
      </c>
      <c r="AZ104">
        <f t="shared" si="41"/>
        <v>0</v>
      </c>
      <c r="BA104">
        <f t="shared" si="41"/>
        <v>0</v>
      </c>
      <c r="BB104">
        <f t="shared" si="41"/>
        <v>0</v>
      </c>
      <c r="BC104">
        <f t="shared" si="41"/>
        <v>0</v>
      </c>
      <c r="BD104">
        <f t="shared" si="41"/>
        <v>0</v>
      </c>
      <c r="BE104">
        <f t="shared" si="41"/>
        <v>0</v>
      </c>
    </row>
    <row r="105" spans="1:57" s="14" customFormat="1" x14ac:dyDescent="0.25">
      <c r="B105" s="14" t="s">
        <v>342</v>
      </c>
      <c r="F105" s="14">
        <f>C101</f>
        <v>192939671.677122</v>
      </c>
      <c r="G105" s="14">
        <f t="shared" ref="G105:BE105" si="42">F109</f>
        <v>189727627.37558118</v>
      </c>
      <c r="H105" s="14">
        <f t="shared" si="42"/>
        <v>186384813.65652955</v>
      </c>
      <c r="I105" s="14">
        <f t="shared" si="42"/>
        <v>182905906.60816801</v>
      </c>
      <c r="J105" s="14">
        <f t="shared" si="42"/>
        <v>179285365.57049</v>
      </c>
      <c r="K105" s="14">
        <f t="shared" si="42"/>
        <v>175517424.31098315</v>
      </c>
      <c r="L105" s="14">
        <f t="shared" si="42"/>
        <v>171596081.84107447</v>
      </c>
      <c r="M105" s="14">
        <f t="shared" si="42"/>
        <v>167515092.85869259</v>
      </c>
      <c r="N105" s="14">
        <f t="shared" si="42"/>
        <v>163267957.80172569</v>
      </c>
      <c r="O105" s="14">
        <f t="shared" si="42"/>
        <v>158847912.49653372</v>
      </c>
      <c r="P105" s="14">
        <f t="shared" si="42"/>
        <v>154247917.38502866</v>
      </c>
      <c r="Q105" s="14">
        <f t="shared" si="42"/>
        <v>149460646.3131654</v>
      </c>
      <c r="R105" s="14">
        <f t="shared" si="42"/>
        <v>144478474.8629874</v>
      </c>
      <c r="S105" s="14">
        <f t="shared" si="42"/>
        <v>139293468.20964414</v>
      </c>
      <c r="T105" s="14">
        <f t="shared" si="42"/>
        <v>133897368.48404092</v>
      </c>
      <c r="U105" s="14">
        <f t="shared" si="42"/>
        <v>128281581.62099412</v>
      </c>
      <c r="V105" s="14">
        <f t="shared" si="42"/>
        <v>122437163.67194603</v>
      </c>
      <c r="W105" s="14">
        <f t="shared" si="42"/>
        <v>116354806.56043988</v>
      </c>
      <c r="X105" s="14">
        <f t="shared" si="42"/>
        <v>110024823.25766891</v>
      </c>
      <c r="Y105" s="14">
        <f t="shared" si="42"/>
        <v>103437132.35448922</v>
      </c>
      <c r="Z105" s="14">
        <f t="shared" si="42"/>
        <v>96581242.005325273</v>
      </c>
      <c r="AA105" s="14">
        <f t="shared" si="42"/>
        <v>89446233.218396276</v>
      </c>
      <c r="AB105" s="14">
        <f t="shared" si="42"/>
        <v>82020742.465650767</v>
      </c>
      <c r="AC105" s="14">
        <f t="shared" si="42"/>
        <v>74292943.58471328</v>
      </c>
      <c r="AD105" s="14">
        <f t="shared" si="42"/>
        <v>66250528.944019251</v>
      </c>
      <c r="AE105" s="14">
        <f t="shared" si="42"/>
        <v>57880689.841140956</v>
      </c>
      <c r="AF105" s="14">
        <f t="shared" si="42"/>
        <v>49170096.103086039</v>
      </c>
      <c r="AG105" s="14">
        <f t="shared" si="42"/>
        <v>40104874.856079139</v>
      </c>
      <c r="AH105" s="14">
        <f t="shared" si="42"/>
        <v>30670588.431014411</v>
      </c>
      <c r="AI105" s="14">
        <f t="shared" si="42"/>
        <v>20852211.369390242</v>
      </c>
      <c r="AJ105" s="14">
        <f>AI109</f>
        <v>10634106.493104775</v>
      </c>
      <c r="AK105" s="14">
        <f t="shared" si="42"/>
        <v>-2.7939677238464355E-8</v>
      </c>
      <c r="AL105" s="14">
        <f t="shared" si="42"/>
        <v>-2.7939677238464355E-8</v>
      </c>
      <c r="AM105" s="14">
        <f t="shared" si="42"/>
        <v>-2.7939677238464355E-8</v>
      </c>
      <c r="AN105" s="14">
        <f t="shared" si="42"/>
        <v>-2.7939677238464355E-8</v>
      </c>
      <c r="AO105" s="14">
        <f t="shared" si="42"/>
        <v>-2.7939677238464355E-8</v>
      </c>
      <c r="AP105" s="14">
        <f t="shared" si="42"/>
        <v>-2.7939677238464355E-8</v>
      </c>
      <c r="AQ105" s="14">
        <f t="shared" si="42"/>
        <v>-2.7939677238464355E-8</v>
      </c>
      <c r="AR105" s="14">
        <f t="shared" si="42"/>
        <v>-2.7939677238464355E-8</v>
      </c>
      <c r="AS105" s="14">
        <f t="shared" si="42"/>
        <v>-2.7939677238464355E-8</v>
      </c>
      <c r="AT105" s="14">
        <f t="shared" si="42"/>
        <v>-2.7939677238464355E-8</v>
      </c>
      <c r="AU105" s="14">
        <f t="shared" si="42"/>
        <v>-2.7939677238464355E-8</v>
      </c>
      <c r="AV105" s="14">
        <f t="shared" si="42"/>
        <v>-2.7939677238464355E-8</v>
      </c>
      <c r="AW105" s="14">
        <f t="shared" si="42"/>
        <v>-2.7939677238464355E-8</v>
      </c>
      <c r="AX105" s="14">
        <f t="shared" si="42"/>
        <v>-2.7939677238464355E-8</v>
      </c>
      <c r="AY105" s="14">
        <f t="shared" si="42"/>
        <v>-2.7939677238464355E-8</v>
      </c>
      <c r="AZ105" s="14">
        <f t="shared" si="42"/>
        <v>-2.7939677238464355E-8</v>
      </c>
      <c r="BA105" s="14">
        <f t="shared" si="42"/>
        <v>-2.7939677238464355E-8</v>
      </c>
      <c r="BB105" s="14">
        <f t="shared" si="42"/>
        <v>-2.7939677238464355E-8</v>
      </c>
      <c r="BC105" s="14">
        <f t="shared" si="42"/>
        <v>-2.7939677238464355E-8</v>
      </c>
      <c r="BD105" s="14">
        <f t="shared" si="42"/>
        <v>-2.7939677238464355E-8</v>
      </c>
      <c r="BE105" s="14">
        <f t="shared" si="42"/>
        <v>-2.7939677238464355E-8</v>
      </c>
    </row>
    <row r="106" spans="1:57" s="14" customFormat="1" x14ac:dyDescent="0.25">
      <c r="B106" s="14" t="s">
        <v>455</v>
      </c>
      <c r="F106" s="14">
        <f>IF($F104&gt;=1,($C101/HLOOKUP($F104,'Annuity Calc'!$H$7:$BE$11,2,FALSE))*HLOOKUP(F104,'Annuity Calc'!$H$7:$BE$11,3,FALSE),(IF(F104&lt;=(-1),F104,0)))</f>
        <v>3212044.3015408157</v>
      </c>
      <c r="G106" s="14">
        <f>IF($F104&gt;=1,($C101/HLOOKUP($F104,'Annuity Calc'!$H$7:$BE$11,2,FALSE))*HLOOKUP(G104,'Annuity Calc'!$H$7:$BE$11,3,FALSE),(IF(G104&lt;=(-1),G104,0)))</f>
        <v>3342813.7190516344</v>
      </c>
      <c r="H106" s="14">
        <f>IF($F104&gt;=1,($C101/HLOOKUP($F104,'Annuity Calc'!$H$7:$BE$11,2,FALSE))*HLOOKUP(H104,'Annuity Calc'!$H$7:$BE$11,3,FALSE),(IF(H104&lt;=(-1),H104,0)))</f>
        <v>3478907.0483615273</v>
      </c>
      <c r="I106" s="14">
        <f>IF($F104&gt;=1,($C101/HLOOKUP($F104,'Annuity Calc'!$H$7:$BE$11,2,FALSE))*HLOOKUP(I104,'Annuity Calc'!$H$7:$BE$11,3,FALSE),(IF(I104&lt;=(-1),I104,0)))</f>
        <v>3620541.0376780159</v>
      </c>
      <c r="J106" s="14">
        <f>IF($F104&gt;=1,($C101/HLOOKUP($F104,'Annuity Calc'!$H$7:$BE$11,2,FALSE))*HLOOKUP(J104,'Annuity Calc'!$H$7:$BE$11,3,FALSE),(IF(J104&lt;=(-1),J104,0)))</f>
        <v>3767941.2595068547</v>
      </c>
      <c r="K106" s="14">
        <f>IF($F104&gt;=1,($C101/HLOOKUP($F104,'Annuity Calc'!$H$7:$BE$11,2,FALSE))*HLOOKUP(K104,'Annuity Calc'!$H$7:$BE$11,3,FALSE),(IF(K104&lt;=(-1),K104,0)))</f>
        <v>3921342.4699086938</v>
      </c>
      <c r="L106" s="14">
        <f>IF($F104&gt;=1,($C101/HLOOKUP($F104,'Annuity Calc'!$H$7:$BE$11,2,FALSE))*HLOOKUP(L104,'Annuity Calc'!$H$7:$BE$11,3,FALSE),(IF(L104&lt;=(-1),L104,0)))</f>
        <v>4080988.9823818901</v>
      </c>
      <c r="M106" s="14">
        <f>IF($F104&gt;=1,($C101/HLOOKUP($F104,'Annuity Calc'!$H$7:$BE$11,2,FALSE))*HLOOKUP(M104,'Annuity Calc'!$H$7:$BE$11,3,FALSE),(IF(M104&lt;=(-1),M104,0)))</f>
        <v>4247135.0569668999</v>
      </c>
      <c r="N106" s="14">
        <f>IF($F104&gt;=1,($C101/HLOOKUP($F104,'Annuity Calc'!$H$7:$BE$11,2,FALSE))*HLOOKUP(N104,'Annuity Calc'!$H$7:$BE$11,3,FALSE),(IF(N104&lt;=(-1),N104,0)))</f>
        <v>4420045.3051919686</v>
      </c>
      <c r="O106" s="14">
        <f>IF($F104&gt;=1,($C101/HLOOKUP($F104,'Annuity Calc'!$H$7:$BE$11,2,FALSE))*HLOOKUP(O104,'Annuity Calc'!$H$7:$BE$11,3,FALSE),(IF(O104&lt;=(-1),O104,0)))</f>
        <v>4599995.1115050744</v>
      </c>
      <c r="P106" s="14">
        <f>IF($F104&gt;=1,($C101/HLOOKUP($F104,'Annuity Calc'!$H$7:$BE$11,2,FALSE))*HLOOKUP(P104,'Annuity Calc'!$H$7:$BE$11,3,FALSE),(IF(P104&lt;=(-1),P104,0)))</f>
        <v>4787271.0718632722</v>
      </c>
      <c r="Q106" s="14">
        <f>IF($F104&gt;=1,($C101/HLOOKUP($F104,'Annuity Calc'!$H$7:$BE$11,2,FALSE))*HLOOKUP(Q104,'Annuity Calc'!$H$7:$BE$11,3,FALSE),(IF(Q104&lt;=(-1),Q104,0)))</f>
        <v>4982171.4501779964</v>
      </c>
      <c r="R106" s="14">
        <f>IF($F104&gt;=1,($C101/HLOOKUP($F104,'Annuity Calc'!$H$7:$BE$11,2,FALSE))*HLOOKUP(R104,'Annuity Calc'!$H$7:$BE$11,3,FALSE),(IF(R104&lt;=(-1),R104,0)))</f>
        <v>5185006.6533432454</v>
      </c>
      <c r="S106" s="14">
        <f>IF($F104&gt;=1,($C101/HLOOKUP($F104,'Annuity Calc'!$H$7:$BE$11,2,FALSE))*HLOOKUP(S104,'Annuity Calc'!$H$7:$BE$11,3,FALSE),(IF(S104&lt;=(-1),S104,0)))</f>
        <v>5396099.7256032266</v>
      </c>
      <c r="T106" s="14">
        <f>IF($F104&gt;=1,($C101/HLOOKUP($F104,'Annuity Calc'!$H$7:$BE$11,2,FALSE))*HLOOKUP(T104,'Annuity Calc'!$H$7:$BE$11,3,FALSE),(IF(T104&lt;=(-1),T104,0)))</f>
        <v>5615786.8630467951</v>
      </c>
      <c r="U106" s="14">
        <f>IF($F104&gt;=1,($C101/HLOOKUP($F104,'Annuity Calc'!$H$7:$BE$11,2,FALSE))*HLOOKUP(U104,'Annuity Calc'!$H$7:$BE$11,3,FALSE),(IF(U104&lt;=(-1),U104,0)))</f>
        <v>5844417.9490480879</v>
      </c>
      <c r="V106" s="14">
        <f>IF($F104&gt;=1,($C101/HLOOKUP($F104,'Annuity Calc'!$H$7:$BE$11,2,FALSE))*HLOOKUP(V104,'Annuity Calc'!$H$7:$BE$11,3,FALSE),(IF(V104&lt;=(-1),V104,0)))</f>
        <v>6082357.1115061445</v>
      </c>
      <c r="W106" s="14">
        <f>IF($F104&gt;=1,($C101/HLOOKUP($F104,'Annuity Calc'!$H$7:$BE$11,2,FALSE))*HLOOKUP(W104,'Annuity Calc'!$H$7:$BE$11,3,FALSE),(IF(W104&lt;=(-1),W104,0)))</f>
        <v>6329983.3027709732</v>
      </c>
      <c r="X106" s="14">
        <f>IF($F104&gt;=1,($C101/HLOOKUP($F104,'Annuity Calc'!$H$7:$BE$11,2,FALSE))*HLOOKUP(X104,'Annuity Calc'!$H$7:$BE$11,3,FALSE),(IF(X104&lt;=(-1),X104,0)))</f>
        <v>6587690.9031796893</v>
      </c>
      <c r="Y106" s="14">
        <f>IF($F104&gt;=1,($C101/HLOOKUP($F104,'Annuity Calc'!$H$7:$BE$11,2,FALSE))*HLOOKUP(Y104,'Annuity Calc'!$H$7:$BE$11,3,FALSE),(IF(Y104&lt;=(-1),Y104,0)))</f>
        <v>6855890.3491639448</v>
      </c>
      <c r="Z106" s="14">
        <f>IF($F104&gt;=1,($C101/HLOOKUP($F104,'Annuity Calc'!$H$7:$BE$11,2,FALSE))*HLOOKUP(Z104,'Annuity Calc'!$H$7:$BE$11,3,FALSE),(IF(Z104&lt;=(-1),Z104,0)))</f>
        <v>7135008.7869289983</v>
      </c>
      <c r="AA106" s="14">
        <f>IF($F104&gt;=1,($C101/HLOOKUP($F104,'Annuity Calc'!$H$7:$BE$11,2,FALSE))*HLOOKUP(AA104,'Annuity Calc'!$H$7:$BE$11,3,FALSE),(IF(AA104&lt;=(-1),AA104,0)))</f>
        <v>7425490.7527455054</v>
      </c>
      <c r="AB106" s="14">
        <f>IF($F104&gt;=1,($C101/HLOOKUP($F104,'Annuity Calc'!$H$7:$BE$11,2,FALSE))*HLOOKUP(AB104,'Annuity Calc'!$H$7:$BE$11,3,FALSE),(IF(AB104&lt;=(-1),AB104,0)))</f>
        <v>7727798.8809374813</v>
      </c>
      <c r="AC106" s="14">
        <f>IF($F104&gt;=1,($C101/HLOOKUP($F104,'Annuity Calc'!$H$7:$BE$11,2,FALSE))*HLOOKUP(AC104,'Annuity Calc'!$H$7:$BE$11,3,FALSE),(IF(AC104&lt;=(-1),AC104,0)))</f>
        <v>8042414.6406940287</v>
      </c>
      <c r="AD106" s="14">
        <f>IF($F104&gt;=1,($C101/HLOOKUP($F104,'Annuity Calc'!$H$7:$BE$11,2,FALSE))*HLOOKUP(AD104,'Annuity Calc'!$H$7:$BE$11,3,FALSE),(IF(AD104&lt;=(-1),AD104,0)))</f>
        <v>8369839.1028782977</v>
      </c>
      <c r="AE106" s="14">
        <f>IF($F104&gt;=1,($C101/HLOOKUP($F104,'Annuity Calc'!$H$7:$BE$11,2,FALSE))*HLOOKUP(AE104,'Annuity Calc'!$H$7:$BE$11,3,FALSE),(IF(AE104&lt;=(-1),AE104,0)))</f>
        <v>8710593.7380549163</v>
      </c>
      <c r="AF106" s="14">
        <f>IF($F104&gt;=1,($C101/HLOOKUP($F104,'Annuity Calc'!$H$7:$BE$11,2,FALSE))*HLOOKUP(AF104,'Annuity Calc'!$H$7:$BE$11,3,FALSE),(IF(AF104&lt;=(-1),AF104,0)))</f>
        <v>9065221.2470068987</v>
      </c>
      <c r="AG106" s="14">
        <f>IF($F104&gt;=1,($C101/HLOOKUP($F104,'Annuity Calc'!$H$7:$BE$11,2,FALSE))*HLOOKUP(AG104,'Annuity Calc'!$H$7:$BE$11,3,FALSE),(IF(AG104&lt;=(-1),AG104,0)))</f>
        <v>9434286.4250647258</v>
      </c>
      <c r="AH106" s="14">
        <f>IF($F104&gt;=1,($C101/HLOOKUP($F104,'Annuity Calc'!$H$7:$BE$11,2,FALSE))*HLOOKUP(AH104,'Annuity Calc'!$H$7:$BE$11,3,FALSE),(IF(AH104&lt;=(-1),AH104,0)))</f>
        <v>9818377.0616241693</v>
      </c>
      <c r="AI106" s="14">
        <f>IF($F104&gt;=1,($C101/HLOOKUP($F104,'Annuity Calc'!$H$7:$BE$11,2,FALSE))*HLOOKUP(AI104,'Annuity Calc'!$H$7:$BE$11,3,FALSE),(IF(AI104&lt;=(-1),AI104,0)))</f>
        <v>10218104.876285467</v>
      </c>
      <c r="AJ106" s="14">
        <f>IFERROR(IF($F104&gt;=1,($C101/HLOOKUP($F104,'Annuity Calc'!$H$7:$BE$11,2,FALSE))*HLOOKUP(AJ104,'Annuity Calc'!$H$7:$BE$11,3,FALSE),(IF(AJ104&lt;=(-1),AJ104,0))),0)</f>
        <v>10634106.493104802</v>
      </c>
      <c r="AK106" s="14">
        <f>IFERROR(IF($F104&gt;=1,($C101/HLOOKUP($F104,'Annuity Calc'!$H$7:$BE$11,2,FALSE))*HLOOKUP(AK104,'Annuity Calc'!$H$7:$BE$11,3,FALSE),(IF(AK104&lt;=(-1),AK104,0))),0)</f>
        <v>0</v>
      </c>
      <c r="AL106" s="14">
        <f>IFERROR(IF($F104&gt;=1,($C101/HLOOKUP($F104,'Annuity Calc'!$H$7:$BE$11,2,FALSE))*HLOOKUP(AL104,'Annuity Calc'!$H$7:$BE$11,3,FALSE),(IF(AL104&lt;=(-1),AL104,0))),0)</f>
        <v>0</v>
      </c>
      <c r="AM106" s="14">
        <f>IFERROR(IF($F104&gt;=1,($C101/HLOOKUP($F104,'Annuity Calc'!$H$7:$BE$11,2,FALSE))*HLOOKUP(AM104,'Annuity Calc'!$H$7:$BE$11,3,FALSE),(IF(AM104&lt;=(-1),AM104,0))),0)</f>
        <v>0</v>
      </c>
      <c r="AN106" s="14">
        <f>IFERROR(IF($F104&gt;=1,($C101/HLOOKUP($F104,'Annuity Calc'!$H$7:$BE$11,2,FALSE))*HLOOKUP(AN104,'Annuity Calc'!$H$7:$BE$11,3,FALSE),(IF(AN104&lt;=(-1),AN104,0))),0)</f>
        <v>0</v>
      </c>
      <c r="AO106" s="14">
        <f>IFERROR(IF($F104&gt;=1,($C101/HLOOKUP($F104,'Annuity Calc'!$H$7:$BE$11,2,FALSE))*HLOOKUP(AO104,'Annuity Calc'!$H$7:$BE$11,3,FALSE),(IF(AO104&lt;=(-1),AO104,0))),0)</f>
        <v>0</v>
      </c>
      <c r="AP106" s="14">
        <f>IFERROR(IF($F104&gt;=1,($C101/HLOOKUP($F104,'Annuity Calc'!$H$7:$BE$11,2,FALSE))*HLOOKUP(AP104,'Annuity Calc'!$H$7:$BE$11,3,FALSE),(IF(AP104&lt;=(-1),AP104,0))),0)</f>
        <v>0</v>
      </c>
      <c r="AQ106" s="14">
        <f>IFERROR(IF($F104&gt;=1,($C101/HLOOKUP($F104,'Annuity Calc'!$H$7:$BE$11,2,FALSE))*HLOOKUP(AQ104,'Annuity Calc'!$H$7:$BE$11,3,FALSE),(IF(AQ104&lt;=(-1),AQ104,0))),0)</f>
        <v>0</v>
      </c>
      <c r="AR106" s="14">
        <f>IFERROR(IF($F104&gt;=1,($C101/HLOOKUP($F104,'Annuity Calc'!$H$7:$BE$11,2,FALSE))*HLOOKUP(AR104,'Annuity Calc'!$H$7:$BE$11,3,FALSE),(IF(AR104&lt;=(-1),AR104,0))),0)</f>
        <v>0</v>
      </c>
      <c r="AS106" s="14">
        <f>IFERROR(IF($F104&gt;=1,($C101/HLOOKUP($F104,'Annuity Calc'!$H$7:$BE$11,2,FALSE))*HLOOKUP(AS104,'Annuity Calc'!$H$7:$BE$11,3,FALSE),(IF(AS104&lt;=(-1),AS104,0))),0)</f>
        <v>0</v>
      </c>
      <c r="AT106" s="14">
        <f>IFERROR(IF($F104&gt;=1,($C101/HLOOKUP($F104,'Annuity Calc'!$H$7:$BE$11,2,FALSE))*HLOOKUP(AT104,'Annuity Calc'!$H$7:$BE$11,3,FALSE),(IF(AT104&lt;=(-1),AT104,0))),0)</f>
        <v>0</v>
      </c>
      <c r="AU106" s="14">
        <f>IFERROR(IF($F104&gt;=1,($C101/HLOOKUP($F104,'Annuity Calc'!$H$7:$BE$11,2,FALSE))*HLOOKUP(AU104,'Annuity Calc'!$H$7:$BE$11,3,FALSE),(IF(AU104&lt;=(-1),AU104,0))),0)</f>
        <v>0</v>
      </c>
      <c r="AV106" s="14">
        <f>IFERROR(IF($F104&gt;=1,($C101/HLOOKUP($F104,'Annuity Calc'!$H$7:$BE$11,2,FALSE))*HLOOKUP(AV104,'Annuity Calc'!$H$7:$BE$11,3,FALSE),(IF(AV104&lt;=(-1),AV104,0))),0)</f>
        <v>0</v>
      </c>
      <c r="AW106" s="14">
        <f>IFERROR(IF($F104&gt;=1,($C101/HLOOKUP($F104,'Annuity Calc'!$H$7:$BE$11,2,FALSE))*HLOOKUP(AW104,'Annuity Calc'!$H$7:$BE$11,3,FALSE),(IF(AW104&lt;=(-1),AW104,0))),0)</f>
        <v>0</v>
      </c>
      <c r="AX106" s="14">
        <f>IFERROR(IF($F104&gt;=1,($C101/HLOOKUP($F104,'Annuity Calc'!$H$7:$BE$11,2,FALSE))*HLOOKUP(AX104,'Annuity Calc'!$H$7:$BE$11,3,FALSE),(IF(AX104&lt;=(-1),AX104,0))),0)</f>
        <v>0</v>
      </c>
      <c r="AY106" s="14">
        <f>IFERROR(IF($F104&gt;=1,($C101/HLOOKUP($F104,'Annuity Calc'!$H$7:$BE$11,2,FALSE))*HLOOKUP(AY104,'Annuity Calc'!$H$7:$BE$11,3,FALSE),(IF(AY104&lt;=(-1),AY104,0))),0)</f>
        <v>0</v>
      </c>
      <c r="AZ106" s="14">
        <f>IFERROR(IF($F104&gt;=1,($C101/HLOOKUP($F104,'Annuity Calc'!$H$7:$BE$11,2,FALSE))*HLOOKUP(AZ104,'Annuity Calc'!$H$7:$BE$11,3,FALSE),(IF(AZ104&lt;=(-1),AZ104,0))),0)</f>
        <v>0</v>
      </c>
      <c r="BA106" s="14">
        <f>IFERROR(IF($F104&gt;=1,($C101/HLOOKUP($F104,'Annuity Calc'!$H$7:$BE$11,2,FALSE))*HLOOKUP(BA104,'Annuity Calc'!$H$7:$BE$11,3,FALSE),(IF(BA104&lt;=(-1),BA104,0))),0)</f>
        <v>0</v>
      </c>
      <c r="BB106" s="14">
        <f>IFERROR(IF($F104&gt;=1,($C101/HLOOKUP($F104,'Annuity Calc'!$H$7:$BE$11,2,FALSE))*HLOOKUP(BB104,'Annuity Calc'!$H$7:$BE$11,3,FALSE),(IF(BB104&lt;=(-1),BB104,0))),0)</f>
        <v>0</v>
      </c>
      <c r="BC106" s="14">
        <f>IFERROR(IF($F104&gt;=1,($C101/HLOOKUP($F104,'Annuity Calc'!$H$7:$BE$11,2,FALSE))*HLOOKUP(BC104,'Annuity Calc'!$H$7:$BE$11,3,FALSE),(IF(BC104&lt;=(-1),BC104,0))),0)</f>
        <v>0</v>
      </c>
      <c r="BD106" s="14">
        <f>IFERROR(IF($F104&gt;=1,($C101/HLOOKUP($F104,'Annuity Calc'!$H$7:$BE$11,2,FALSE))*HLOOKUP(BD104,'Annuity Calc'!$H$7:$BE$11,3,FALSE),(IF(BD104&lt;=(-1),BD104,0))),0)</f>
        <v>0</v>
      </c>
      <c r="BE106" s="14">
        <f>IFERROR(IF($F104&gt;=1,($C101/HLOOKUP($F104,'Annuity Calc'!$H$7:$BE$11,2,FALSE))*HLOOKUP(BE104,'Annuity Calc'!$H$7:$BE$11,3,FALSE),(IF(BE104&lt;=(-1),BE104,0))),0)</f>
        <v>0</v>
      </c>
    </row>
    <row r="107" spans="1:57" s="14" customFormat="1" x14ac:dyDescent="0.25">
      <c r="B107" s="14" t="s">
        <v>456</v>
      </c>
      <c r="F107" s="14">
        <f>IF($F104&gt;=1,($C101/HLOOKUP($F104,'Annuity Calc'!$H$7:$BE$11,2,FALSE))*HLOOKUP(F104,'Annuity Calc'!$H$7:$BE$11,4,FALSE),(IF(F104&lt;=(-1),F104,0)))</f>
        <v>7634212.6161014279</v>
      </c>
      <c r="G107" s="14">
        <f>IF($F104&gt;=1,($C101/HLOOKUP($F104,'Annuity Calc'!$H$7:$BE$11,2,FALSE))*HLOOKUP(G104,'Annuity Calc'!$H$7:$BE$11,4,FALSE),(IF(G104&lt;=(-1),G104,0)))</f>
        <v>7503443.1985906092</v>
      </c>
      <c r="H107" s="14">
        <f>IF($F104&gt;=1,($C101/HLOOKUP($F104,'Annuity Calc'!$H$7:$BE$11,2,FALSE))*HLOOKUP(H104,'Annuity Calc'!$H$7:$BE$11,4,FALSE),(IF(H104&lt;=(-1),H104,0)))</f>
        <v>7367349.8692807155</v>
      </c>
      <c r="I107" s="14">
        <f>IF($F104&gt;=1,($C101/HLOOKUP($F104,'Annuity Calc'!$H$7:$BE$11,2,FALSE))*HLOOKUP(I104,'Annuity Calc'!$H$7:$BE$11,4,FALSE),(IF(I104&lt;=(-1),I104,0)))</f>
        <v>7225715.8799642278</v>
      </c>
      <c r="J107" s="14">
        <f>IF($F104&gt;=1,($C101/HLOOKUP($F104,'Annuity Calc'!$H$7:$BE$11,2,FALSE))*HLOOKUP(J104,'Annuity Calc'!$H$7:$BE$11,4,FALSE),(IF(J104&lt;=(-1),J104,0)))</f>
        <v>7078315.658135388</v>
      </c>
      <c r="K107" s="14">
        <f>IF($F104&gt;=1,($C101/HLOOKUP($F104,'Annuity Calc'!$H$7:$BE$11,2,FALSE))*HLOOKUP(K104,'Annuity Calc'!$H$7:$BE$11,4,FALSE),(IF(K104&lt;=(-1),K104,0)))</f>
        <v>6924914.4477335485</v>
      </c>
      <c r="L107" s="14">
        <f>IF($F104&gt;=1,($C101/HLOOKUP($F104,'Annuity Calc'!$H$7:$BE$11,2,FALSE))*HLOOKUP(L104,'Annuity Calc'!$H$7:$BE$11,4,FALSE),(IF(L104&lt;=(-1),L104,0)))</f>
        <v>6765267.9352603527</v>
      </c>
      <c r="M107" s="14">
        <f>IF($F104&gt;=1,($C101/HLOOKUP($F104,'Annuity Calc'!$H$7:$BE$11,2,FALSE))*HLOOKUP(M104,'Annuity Calc'!$H$7:$BE$11,4,FALSE),(IF(M104&lt;=(-1),M104,0)))</f>
        <v>6599121.8606753442</v>
      </c>
      <c r="N107" s="14">
        <f>IF($F104&gt;=1,($C101/HLOOKUP($F104,'Annuity Calc'!$H$7:$BE$11,2,FALSE))*HLOOKUP(N104,'Annuity Calc'!$H$7:$BE$11,4,FALSE),(IF(N104&lt;=(-1),N104,0)))</f>
        <v>6426211.6124502746</v>
      </c>
      <c r="O107" s="14">
        <f>IF($F104&gt;=1,($C101/HLOOKUP($F104,'Annuity Calc'!$H$7:$BE$11,2,FALSE))*HLOOKUP(O104,'Annuity Calc'!$H$7:$BE$11,4,FALSE),(IF(O104&lt;=(-1),O104,0)))</f>
        <v>6246261.8061371688</v>
      </c>
      <c r="P107" s="14">
        <f>IF($F104&gt;=1,($C101/HLOOKUP($F104,'Annuity Calc'!$H$7:$BE$11,2,FALSE))*HLOOKUP(P104,'Annuity Calc'!$H$7:$BE$11,4,FALSE),(IF(P104&lt;=(-1),P104,0)))</f>
        <v>6058985.845778971</v>
      </c>
      <c r="Q107" s="14">
        <f>IF($F104&gt;=1,($C101/HLOOKUP($F104,'Annuity Calc'!$H$7:$BE$11,2,FALSE))*HLOOKUP(Q104,'Annuity Calc'!$H$7:$BE$11,4,FALSE),(IF(Q104&lt;=(-1),Q104,0)))</f>
        <v>5864085.4674642477</v>
      </c>
      <c r="R107" s="14">
        <f>IF($F104&gt;=1,($C101/HLOOKUP($F104,'Annuity Calc'!$H$7:$BE$11,2,FALSE))*HLOOKUP(R104,'Annuity Calc'!$H$7:$BE$11,4,FALSE),(IF(R104&lt;=(-1),R104,0)))</f>
        <v>5661250.2642989978</v>
      </c>
      <c r="S107" s="14">
        <f>IF($F104&gt;=1,($C101/HLOOKUP($F104,'Annuity Calc'!$H$7:$BE$11,2,FALSE))*HLOOKUP(S104,'Annuity Calc'!$H$7:$BE$11,4,FALSE),(IF(S104&lt;=(-1),S104,0)))</f>
        <v>5450157.1920390166</v>
      </c>
      <c r="T107" s="14">
        <f>IF($F104&gt;=1,($C101/HLOOKUP($F104,'Annuity Calc'!$H$7:$BE$11,2,FALSE))*HLOOKUP(T104,'Annuity Calc'!$H$7:$BE$11,4,FALSE),(IF(T104&lt;=(-1),T104,0)))</f>
        <v>5230470.0545954481</v>
      </c>
      <c r="U107" s="14">
        <f>IF($F104&gt;=1,($C101/HLOOKUP($F104,'Annuity Calc'!$H$7:$BE$11,2,FALSE))*HLOOKUP(U104,'Annuity Calc'!$H$7:$BE$11,4,FALSE),(IF(U104&lt;=(-1),U104,0)))</f>
        <v>5001838.9685941553</v>
      </c>
      <c r="V107" s="14">
        <f>IF($F104&gt;=1,($C101/HLOOKUP($F104,'Annuity Calc'!$H$7:$BE$11,2,FALSE))*HLOOKUP(V104,'Annuity Calc'!$H$7:$BE$11,4,FALSE),(IF(V104&lt;=(-1),V104,0)))</f>
        <v>4763899.8061360987</v>
      </c>
      <c r="W107" s="14">
        <f>IF($F104&gt;=1,($C101/HLOOKUP($F104,'Annuity Calc'!$H$7:$BE$11,2,FALSE))*HLOOKUP(W104,'Annuity Calc'!$H$7:$BE$11,4,FALSE),(IF(W104&lt;=(-1),W104,0)))</f>
        <v>4516273.61487127</v>
      </c>
      <c r="X107" s="14">
        <f>IF($F104&gt;=1,($C101/HLOOKUP($F104,'Annuity Calc'!$H$7:$BE$11,2,FALSE))*HLOOKUP(X104,'Annuity Calc'!$H$7:$BE$11,4,FALSE),(IF(X104&lt;=(-1),X104,0)))</f>
        <v>4258566.0144625539</v>
      </c>
      <c r="Y107" s="14">
        <f>IF($F104&gt;=1,($C101/HLOOKUP($F104,'Annuity Calc'!$H$7:$BE$11,2,FALSE))*HLOOKUP(Y104,'Annuity Calc'!$H$7:$BE$11,4,FALSE),(IF(Y104&lt;=(-1),Y104,0)))</f>
        <v>3990366.5684782984</v>
      </c>
      <c r="Z107" s="14">
        <f>IF($F104&gt;=1,($C101/HLOOKUP($F104,'Annuity Calc'!$H$7:$BE$11,2,FALSE))*HLOOKUP(Z104,'Annuity Calc'!$H$7:$BE$11,4,FALSE),(IF(Z104&lt;=(-1),Z104,0)))</f>
        <v>3711248.1307132449</v>
      </c>
      <c r="AA107" s="14">
        <f>IF($F104&gt;=1,($C101/HLOOKUP($F104,'Annuity Calc'!$H$7:$BE$11,2,FALSE))*HLOOKUP(AA104,'Annuity Calc'!$H$7:$BE$11,4,FALSE),(IF(AA104&lt;=(-1),AA104,0)))</f>
        <v>3420766.1648967378</v>
      </c>
      <c r="AB107" s="14">
        <f>IF($F104&gt;=1,($C101/HLOOKUP($F104,'Annuity Calc'!$H$7:$BE$11,2,FALSE))*HLOOKUP(AB104,'Annuity Calc'!$H$7:$BE$11,4,FALSE),(IF(AB104&lt;=(-1),AB104,0)))</f>
        <v>3118458.0367047614</v>
      </c>
      <c r="AC107" s="14">
        <f>IF($F104&gt;=1,($C101/HLOOKUP($F104,'Annuity Calc'!$H$7:$BE$11,2,FALSE))*HLOOKUP(AC104,'Annuity Calc'!$H$7:$BE$11,4,FALSE),(IF(AC104&lt;=(-1),AC104,0)))</f>
        <v>2803842.2769482145</v>
      </c>
      <c r="AD107" s="14">
        <f>IF($F104&gt;=1,($C101/HLOOKUP($F104,'Annuity Calc'!$H$7:$BE$11,2,FALSE))*HLOOKUP(AD104,'Annuity Calc'!$H$7:$BE$11,4,FALSE),(IF(AD104&lt;=(-1),AD104,0)))</f>
        <v>2476417.8147639455</v>
      </c>
      <c r="AE107" s="14">
        <f>IF($F104&gt;=1,($C101/HLOOKUP($F104,'Annuity Calc'!$H$7:$BE$11,2,FALSE))*HLOOKUP(AE104,'Annuity Calc'!$H$7:$BE$11,4,FALSE),(IF(AE104&lt;=(-1),AE104,0)))</f>
        <v>2135663.1795873274</v>
      </c>
      <c r="AF107" s="14">
        <f>IF($F104&gt;=1,($C101/HLOOKUP($F104,'Annuity Calc'!$H$7:$BE$11,2,FALSE))*HLOOKUP(AF104,'Annuity Calc'!$H$7:$BE$11,4,FALSE),(IF(AF104&lt;=(-1),AF104,0)))</f>
        <v>1781035.6706353449</v>
      </c>
      <c r="AG107" s="14">
        <f>IF($F104&gt;=1,($C101/HLOOKUP($F104,'Annuity Calc'!$H$7:$BE$11,2,FALSE))*HLOOKUP(AG104,'Annuity Calc'!$H$7:$BE$11,4,FALSE),(IF(AG104&lt;=(-1),AG104,0)))</f>
        <v>1411970.4925775172</v>
      </c>
      <c r="AH107" s="14">
        <f>IF($F104&gt;=1,($C101/HLOOKUP($F104,'Annuity Calc'!$H$7:$BE$11,2,FALSE))*HLOOKUP(AH104,'Annuity Calc'!$H$7:$BE$11,4,FALSE),(IF(AH104&lt;=(-1),AH104,0)))</f>
        <v>1027879.8560180741</v>
      </c>
      <c r="AI107" s="14">
        <f>IF($F104&gt;=1,($C101/HLOOKUP($F104,'Annuity Calc'!$H$7:$BE$11,2,FALSE))*HLOOKUP(AI104,'Annuity Calc'!$H$7:$BE$11,4,FALSE),(IF(AI104&lt;=(-1),AI104,0)))</f>
        <v>628152.04135677672</v>
      </c>
      <c r="AJ107" s="14">
        <f>IF($F104&gt;=1,($C101/HLOOKUP($F104,'Annuity Calc'!$H$7:$BE$11,2,FALSE))*HLOOKUP(AJ104,'Annuity Calc'!$H$7:$BE$11,4,FALSE),(IF(AJ104&lt;=(-1),AJ104,0)))</f>
        <v>212150.42453744076</v>
      </c>
      <c r="AK107" s="14" t="e">
        <f>IF($F104&gt;=1,($C101/HLOOKUP($F104,'Annuity Calc'!$H$7:$BE$11,2,FALSE))*HLOOKUP(AK104,'Annuity Calc'!$H$7:$BE$11,4,FALSE),(IF(AK104&lt;=(-1),AK104,0)))</f>
        <v>#N/A</v>
      </c>
      <c r="AL107" s="14" t="e">
        <f>IF($F104&gt;=1,($C101/HLOOKUP($F104,'Annuity Calc'!$H$7:$BE$11,2,FALSE))*HLOOKUP(AL104,'Annuity Calc'!$H$7:$BE$11,4,FALSE),(IF(AL104&lt;=(-1),AL104,0)))</f>
        <v>#N/A</v>
      </c>
      <c r="AM107" s="14" t="e">
        <f>IF($F104&gt;=1,($C101/HLOOKUP($F104,'Annuity Calc'!$H$7:$BE$11,2,FALSE))*HLOOKUP(AM104,'Annuity Calc'!$H$7:$BE$11,4,FALSE),(IF(AM104&lt;=(-1),AM104,0)))</f>
        <v>#N/A</v>
      </c>
      <c r="AN107" s="14" t="e">
        <f>IF($F104&gt;=1,($C101/HLOOKUP($F104,'Annuity Calc'!$H$7:$BE$11,2,FALSE))*HLOOKUP(AN104,'Annuity Calc'!$H$7:$BE$11,4,FALSE),(IF(AN104&lt;=(-1),AN104,0)))</f>
        <v>#N/A</v>
      </c>
      <c r="AO107" s="14" t="e">
        <f>IF($F104&gt;=1,($C101/HLOOKUP($F104,'Annuity Calc'!$H$7:$BE$11,2,FALSE))*HLOOKUP(AO104,'Annuity Calc'!$H$7:$BE$11,4,FALSE),(IF(AO104&lt;=(-1),AO104,0)))</f>
        <v>#N/A</v>
      </c>
      <c r="AP107" s="14" t="e">
        <f>IF($F104&gt;=1,($C101/HLOOKUP($F104,'Annuity Calc'!$H$7:$BE$11,2,FALSE))*HLOOKUP(AP104,'Annuity Calc'!$H$7:$BE$11,4,FALSE),(IF(AP104&lt;=(-1),AP104,0)))</f>
        <v>#N/A</v>
      </c>
      <c r="AQ107" s="14" t="e">
        <f>IF($F104&gt;=1,($C101/HLOOKUP($F104,'Annuity Calc'!$H$7:$BE$11,2,FALSE))*HLOOKUP(AQ104,'Annuity Calc'!$H$7:$BE$11,4,FALSE),(IF(AQ104&lt;=(-1),AQ104,0)))</f>
        <v>#N/A</v>
      </c>
      <c r="AR107" s="14" t="e">
        <f>IF($F104&gt;=1,($C101/HLOOKUP($F104,'Annuity Calc'!$H$7:$BE$11,2,FALSE))*HLOOKUP(AR104,'Annuity Calc'!$H$7:$BE$11,4,FALSE),(IF(AR104&lt;=(-1),AR104,0)))</f>
        <v>#N/A</v>
      </c>
      <c r="AS107" s="14" t="e">
        <f>IF($F104&gt;=1,($C101/HLOOKUP($F104,'Annuity Calc'!$H$7:$BE$11,2,FALSE))*HLOOKUP(AS104,'Annuity Calc'!$H$7:$BE$11,4,FALSE),(IF(AS104&lt;=(-1),AS104,0)))</f>
        <v>#N/A</v>
      </c>
      <c r="AT107" s="14" t="e">
        <f>IF($F104&gt;=1,($C101/HLOOKUP($F104,'Annuity Calc'!$H$7:$BE$11,2,FALSE))*HLOOKUP(AT104,'Annuity Calc'!$H$7:$BE$11,4,FALSE),(IF(AT104&lt;=(-1),AT104,0)))</f>
        <v>#N/A</v>
      </c>
      <c r="AU107" s="14" t="e">
        <f>IF($F104&gt;=1,($C101/HLOOKUP($F104,'Annuity Calc'!$H$7:$BE$11,2,FALSE))*HLOOKUP(AU104,'Annuity Calc'!$H$7:$BE$11,4,FALSE),(IF(AU104&lt;=(-1),AU104,0)))</f>
        <v>#N/A</v>
      </c>
      <c r="AV107" s="14" t="e">
        <f>IF($F104&gt;=1,($C101/HLOOKUP($F104,'Annuity Calc'!$H$7:$BE$11,2,FALSE))*HLOOKUP(AV104,'Annuity Calc'!$H$7:$BE$11,4,FALSE),(IF(AV104&lt;=(-1),AV104,0)))</f>
        <v>#N/A</v>
      </c>
      <c r="AW107" s="14" t="e">
        <f>IF($F104&gt;=1,($C101/HLOOKUP($F104,'Annuity Calc'!$H$7:$BE$11,2,FALSE))*HLOOKUP(AW104,'Annuity Calc'!$H$7:$BE$11,4,FALSE),(IF(AW104&lt;=(-1),AW104,0)))</f>
        <v>#N/A</v>
      </c>
      <c r="AX107" s="14" t="e">
        <f>IF($F104&gt;=1,($C101/HLOOKUP($F104,'Annuity Calc'!$H$7:$BE$11,2,FALSE))*HLOOKUP(AX104,'Annuity Calc'!$H$7:$BE$11,4,FALSE),(IF(AX104&lt;=(-1),AX104,0)))</f>
        <v>#N/A</v>
      </c>
      <c r="AY107" s="14" t="e">
        <f>IF($F104&gt;=1,($C101/HLOOKUP($F104,'Annuity Calc'!$H$7:$BE$11,2,FALSE))*HLOOKUP(AY104,'Annuity Calc'!$H$7:$BE$11,4,FALSE),(IF(AY104&lt;=(-1),AY104,0)))</f>
        <v>#N/A</v>
      </c>
      <c r="AZ107" s="14" t="e">
        <f>IF($F104&gt;=1,($C101/HLOOKUP($F104,'Annuity Calc'!$H$7:$BE$11,2,FALSE))*HLOOKUP(AZ104,'Annuity Calc'!$H$7:$BE$11,4,FALSE),(IF(AZ104&lt;=(-1),AZ104,0)))</f>
        <v>#N/A</v>
      </c>
      <c r="BA107" s="14" t="e">
        <f>IF($F104&gt;=1,($C101/HLOOKUP($F104,'Annuity Calc'!$H$7:$BE$11,2,FALSE))*HLOOKUP(BA104,'Annuity Calc'!$H$7:$BE$11,4,FALSE),(IF(BA104&lt;=(-1),BA104,0)))</f>
        <v>#N/A</v>
      </c>
      <c r="BB107" s="14" t="e">
        <f>IF($F104&gt;=1,($C101/HLOOKUP($F104,'Annuity Calc'!$H$7:$BE$11,2,FALSE))*HLOOKUP(BB104,'Annuity Calc'!$H$7:$BE$11,4,FALSE),(IF(BB104&lt;=(-1),BB104,0)))</f>
        <v>#N/A</v>
      </c>
      <c r="BC107" s="14" t="e">
        <f>IF($F104&gt;=1,($C101/HLOOKUP($F104,'Annuity Calc'!$H$7:$BE$11,2,FALSE))*HLOOKUP(BC104,'Annuity Calc'!$H$7:$BE$11,4,FALSE),(IF(BC104&lt;=(-1),BC104,0)))</f>
        <v>#N/A</v>
      </c>
      <c r="BD107" s="14" t="e">
        <f>IF($F104&gt;=1,($C101/HLOOKUP($F104,'Annuity Calc'!$H$7:$BE$11,2,FALSE))*HLOOKUP(BD104,'Annuity Calc'!$H$7:$BE$11,4,FALSE),(IF(BD104&lt;=(-1),BD104,0)))</f>
        <v>#N/A</v>
      </c>
      <c r="BE107" s="14" t="e">
        <f>IF($F104&gt;=1,($C101/HLOOKUP($F104,'Annuity Calc'!$H$7:$BE$11,2,FALSE))*HLOOKUP(BE104,'Annuity Calc'!$H$7:$BE$11,4,FALSE),(IF(BE104&lt;=(-1),BE104,0)))</f>
        <v>#N/A</v>
      </c>
    </row>
    <row r="108" spans="1:57" s="14" customFormat="1" x14ac:dyDescent="0.25">
      <c r="B108" s="14" t="s">
        <v>161</v>
      </c>
      <c r="F108" s="14">
        <f>IF($F104&gt;=1,($C101/HLOOKUP($F104,'Annuity Calc'!$H$7:$BE$11,2,FALSE))*HLOOKUP(F104,'Annuity Calc'!$H$7:$BE$11,5,FALSE),(IF(F104&lt;=(-1),F104,0)))</f>
        <v>10846256.917642243</v>
      </c>
      <c r="G108" s="14">
        <f>IF($F104&gt;=1,($C101/HLOOKUP($F104,'Annuity Calc'!$H$7:$BE$11,2,FALSE))*HLOOKUP(G104,'Annuity Calc'!$H$7:$BE$11,5,FALSE),(IF(G104&lt;=(-1),G104,0)))</f>
        <v>10846256.917642243</v>
      </c>
      <c r="H108" s="14">
        <f>IF($F104&gt;=1,($C101/HLOOKUP($F104,'Annuity Calc'!$H$7:$BE$11,2,FALSE))*HLOOKUP(H104,'Annuity Calc'!$H$7:$BE$11,5,FALSE),(IF(H104&lt;=(-1),H104,0)))</f>
        <v>10846256.917642243</v>
      </c>
      <c r="I108" s="14">
        <f>IF($F104&gt;=1,($C101/HLOOKUP($F104,'Annuity Calc'!$H$7:$BE$11,2,FALSE))*HLOOKUP(I104,'Annuity Calc'!$H$7:$BE$11,5,FALSE),(IF(I104&lt;=(-1),I104,0)))</f>
        <v>10846256.917642243</v>
      </c>
      <c r="J108" s="14">
        <f>IF($F104&gt;=1,($C101/HLOOKUP($F104,'Annuity Calc'!$H$7:$BE$11,2,FALSE))*HLOOKUP(J104,'Annuity Calc'!$H$7:$BE$11,5,FALSE),(IF(J104&lt;=(-1),J104,0)))</f>
        <v>10846256.917642243</v>
      </c>
      <c r="K108" s="14">
        <f>IF($F104&gt;=1,($C101/HLOOKUP($F104,'Annuity Calc'!$H$7:$BE$11,2,FALSE))*HLOOKUP(K104,'Annuity Calc'!$H$7:$BE$11,5,FALSE),(IF(K104&lt;=(-1),K104,0)))</f>
        <v>10846256.917642243</v>
      </c>
      <c r="L108" s="14">
        <f>IF($F104&gt;=1,($C101/HLOOKUP($F104,'Annuity Calc'!$H$7:$BE$11,2,FALSE))*HLOOKUP(L104,'Annuity Calc'!$H$7:$BE$11,5,FALSE),(IF(L104&lt;=(-1),L104,0)))</f>
        <v>10846256.917642243</v>
      </c>
      <c r="M108" s="14">
        <f>IF($F104&gt;=1,($C101/HLOOKUP($F104,'Annuity Calc'!$H$7:$BE$11,2,FALSE))*HLOOKUP(M104,'Annuity Calc'!$H$7:$BE$11,5,FALSE),(IF(M104&lt;=(-1),M104,0)))</f>
        <v>10846256.917642243</v>
      </c>
      <c r="N108" s="14">
        <f>IF($F104&gt;=1,($C101/HLOOKUP($F104,'Annuity Calc'!$H$7:$BE$11,2,FALSE))*HLOOKUP(N104,'Annuity Calc'!$H$7:$BE$11,5,FALSE),(IF(N104&lt;=(-1),N104,0)))</f>
        <v>10846256.917642243</v>
      </c>
      <c r="O108" s="14">
        <f>IF($F104&gt;=1,($C101/HLOOKUP($F104,'Annuity Calc'!$H$7:$BE$11,2,FALSE))*HLOOKUP(O104,'Annuity Calc'!$H$7:$BE$11,5,FALSE),(IF(O104&lt;=(-1),O104,0)))</f>
        <v>10846256.917642243</v>
      </c>
      <c r="P108" s="14">
        <f>IF($F104&gt;=1,($C101/HLOOKUP($F104,'Annuity Calc'!$H$7:$BE$11,2,FALSE))*HLOOKUP(P104,'Annuity Calc'!$H$7:$BE$11,5,FALSE),(IF(P104&lt;=(-1),P104,0)))</f>
        <v>10846256.917642243</v>
      </c>
      <c r="Q108" s="14">
        <f>IF($F104&gt;=1,($C101/HLOOKUP($F104,'Annuity Calc'!$H$7:$BE$11,2,FALSE))*HLOOKUP(Q104,'Annuity Calc'!$H$7:$BE$11,5,FALSE),(IF(Q104&lt;=(-1),Q104,0)))</f>
        <v>10846256.917642243</v>
      </c>
      <c r="R108" s="14">
        <f>IF($F104&gt;=1,($C101/HLOOKUP($F104,'Annuity Calc'!$H$7:$BE$11,2,FALSE))*HLOOKUP(R104,'Annuity Calc'!$H$7:$BE$11,5,FALSE),(IF(R104&lt;=(-1),R104,0)))</f>
        <v>10846256.917642243</v>
      </c>
      <c r="S108" s="14">
        <f>IF($F104&gt;=1,($C101/HLOOKUP($F104,'Annuity Calc'!$H$7:$BE$11,2,FALSE))*HLOOKUP(S104,'Annuity Calc'!$H$7:$BE$11,5,FALSE),(IF(S104&lt;=(-1),S104,0)))</f>
        <v>10846256.917642243</v>
      </c>
      <c r="T108" s="14">
        <f>IF($F104&gt;=1,($C101/HLOOKUP($F104,'Annuity Calc'!$H$7:$BE$11,2,FALSE))*HLOOKUP(T104,'Annuity Calc'!$H$7:$BE$11,5,FALSE),(IF(T104&lt;=(-1),T104,0)))</f>
        <v>10846256.917642243</v>
      </c>
      <c r="U108" s="14">
        <f>IF($F104&gt;=1,($C101/HLOOKUP($F104,'Annuity Calc'!$H$7:$BE$11,2,FALSE))*HLOOKUP(U104,'Annuity Calc'!$H$7:$BE$11,5,FALSE),(IF(U104&lt;=(-1),U104,0)))</f>
        <v>10846256.917642243</v>
      </c>
      <c r="V108" s="14">
        <f>IF($F104&gt;=1,($C101/HLOOKUP($F104,'Annuity Calc'!$H$7:$BE$11,2,FALSE))*HLOOKUP(V104,'Annuity Calc'!$H$7:$BE$11,5,FALSE),(IF(V104&lt;=(-1),V104,0)))</f>
        <v>10846256.917642243</v>
      </c>
      <c r="W108" s="14">
        <f>IF($F104&gt;=1,($C101/HLOOKUP($F104,'Annuity Calc'!$H$7:$BE$11,2,FALSE))*HLOOKUP(W104,'Annuity Calc'!$H$7:$BE$11,5,FALSE),(IF(W104&lt;=(-1),W104,0)))</f>
        <v>10846256.917642243</v>
      </c>
      <c r="X108" s="14">
        <f>IF($F104&gt;=1,($C101/HLOOKUP($F104,'Annuity Calc'!$H$7:$BE$11,2,FALSE))*HLOOKUP(X104,'Annuity Calc'!$H$7:$BE$11,5,FALSE),(IF(X104&lt;=(-1),X104,0)))</f>
        <v>10846256.917642243</v>
      </c>
      <c r="Y108" s="14">
        <f>IF($F104&gt;=1,($C101/HLOOKUP($F104,'Annuity Calc'!$H$7:$BE$11,2,FALSE))*HLOOKUP(Y104,'Annuity Calc'!$H$7:$BE$11,5,FALSE),(IF(Y104&lt;=(-1),Y104,0)))</f>
        <v>10846256.917642243</v>
      </c>
      <c r="Z108" s="14">
        <f>IF($F104&gt;=1,($C101/HLOOKUP($F104,'Annuity Calc'!$H$7:$BE$11,2,FALSE))*HLOOKUP(Z104,'Annuity Calc'!$H$7:$BE$11,5,FALSE),(IF(Z104&lt;=(-1),Z104,0)))</f>
        <v>10846256.917642243</v>
      </c>
      <c r="AA108" s="14">
        <f>IF($F104&gt;=1,($C101/HLOOKUP($F104,'Annuity Calc'!$H$7:$BE$11,2,FALSE))*HLOOKUP(AA104,'Annuity Calc'!$H$7:$BE$11,5,FALSE),(IF(AA104&lt;=(-1),AA104,0)))</f>
        <v>10846256.917642243</v>
      </c>
      <c r="AB108" s="14">
        <f>IF($F104&gt;=1,($C101/HLOOKUP($F104,'Annuity Calc'!$H$7:$BE$11,2,FALSE))*HLOOKUP(AB104,'Annuity Calc'!$H$7:$BE$11,5,FALSE),(IF(AB104&lt;=(-1),AB104,0)))</f>
        <v>10846256.917642243</v>
      </c>
      <c r="AC108" s="14">
        <f>IF($F104&gt;=1,($C101/HLOOKUP($F104,'Annuity Calc'!$H$7:$BE$11,2,FALSE))*HLOOKUP(AC104,'Annuity Calc'!$H$7:$BE$11,5,FALSE),(IF(AC104&lt;=(-1),AC104,0)))</f>
        <v>10846256.917642243</v>
      </c>
      <c r="AD108" s="14">
        <f>IF($F104&gt;=1,($C101/HLOOKUP($F104,'Annuity Calc'!$H$7:$BE$11,2,FALSE))*HLOOKUP(AD104,'Annuity Calc'!$H$7:$BE$11,5,FALSE),(IF(AD104&lt;=(-1),AD104,0)))</f>
        <v>10846256.917642243</v>
      </c>
      <c r="AE108" s="14">
        <f>IF($F104&gt;=1,($C101/HLOOKUP($F104,'Annuity Calc'!$H$7:$BE$11,2,FALSE))*HLOOKUP(AE104,'Annuity Calc'!$H$7:$BE$11,5,FALSE),(IF(AE104&lt;=(-1),AE104,0)))</f>
        <v>10846256.917642243</v>
      </c>
      <c r="AF108" s="14">
        <f>IF($F104&gt;=1,($C101/HLOOKUP($F104,'Annuity Calc'!$H$7:$BE$11,2,FALSE))*HLOOKUP(AF104,'Annuity Calc'!$H$7:$BE$11,5,FALSE),(IF(AF104&lt;=(-1),AF104,0)))</f>
        <v>10846256.917642243</v>
      </c>
      <c r="AG108" s="14">
        <f>IF($F104&gt;=1,($C101/HLOOKUP($F104,'Annuity Calc'!$H$7:$BE$11,2,FALSE))*HLOOKUP(AG104,'Annuity Calc'!$H$7:$BE$11,5,FALSE),(IF(AG104&lt;=(-1),AG104,0)))</f>
        <v>10846256.917642243</v>
      </c>
      <c r="AH108" s="14">
        <f>IF($F104&gt;=1,($C101/HLOOKUP($F104,'Annuity Calc'!$H$7:$BE$11,2,FALSE))*HLOOKUP(AH104,'Annuity Calc'!$H$7:$BE$11,5,FALSE),(IF(AH104&lt;=(-1),AH104,0)))</f>
        <v>10846256.917642243</v>
      </c>
      <c r="AI108" s="14">
        <f>IF($F104&gt;=1,($C101/HLOOKUP($F104,'Annuity Calc'!$H$7:$BE$11,2,FALSE))*HLOOKUP(AI104,'Annuity Calc'!$H$7:$BE$11,5,FALSE),(IF(AI104&lt;=(-1),AI104,0)))</f>
        <v>10846256.917642243</v>
      </c>
      <c r="AJ108" s="14">
        <f>IF($F104&gt;=1,($C101/HLOOKUP($F104,'Annuity Calc'!$H$7:$BE$11,2,FALSE))*HLOOKUP(AJ104,'Annuity Calc'!$H$7:$BE$11,5,FALSE),(IF(AJ104&lt;=(-1),AJ104,0)))</f>
        <v>10846256.917642243</v>
      </c>
      <c r="AK108" s="14" t="e">
        <f>IF($F104&gt;=1,($C101/HLOOKUP($F104,'Annuity Calc'!$H$7:$BE$11,2,FALSE))*HLOOKUP(AK104,'Annuity Calc'!$H$7:$BE$11,5,FALSE),(IF(AK104&lt;=(-1),AK104,0)))</f>
        <v>#N/A</v>
      </c>
      <c r="AL108" s="14" t="e">
        <f>IF($F104&gt;=1,($C101/HLOOKUP($F104,'Annuity Calc'!$H$7:$BE$11,2,FALSE))*HLOOKUP(AL104,'Annuity Calc'!$H$7:$BE$11,5,FALSE),(IF(AL104&lt;=(-1),AL104,0)))</f>
        <v>#N/A</v>
      </c>
      <c r="AM108" s="14" t="e">
        <f>IF($F104&gt;=1,($C101/HLOOKUP($F104,'Annuity Calc'!$H$7:$BE$11,2,FALSE))*HLOOKUP(AM104,'Annuity Calc'!$H$7:$BE$11,5,FALSE),(IF(AM104&lt;=(-1),AM104,0)))</f>
        <v>#N/A</v>
      </c>
      <c r="AN108" s="14" t="e">
        <f>IF($F104&gt;=1,($C101/HLOOKUP($F104,'Annuity Calc'!$H$7:$BE$11,2,FALSE))*HLOOKUP(AN104,'Annuity Calc'!$H$7:$BE$11,5,FALSE),(IF(AN104&lt;=(-1),AN104,0)))</f>
        <v>#N/A</v>
      </c>
      <c r="AO108" s="14" t="e">
        <f>IF($F104&gt;=1,($C101/HLOOKUP($F104,'Annuity Calc'!$H$7:$BE$11,2,FALSE))*HLOOKUP(AO104,'Annuity Calc'!$H$7:$BE$11,5,FALSE),(IF(AO104&lt;=(-1),AO104,0)))</f>
        <v>#N/A</v>
      </c>
      <c r="AP108" s="14" t="e">
        <f>IF($F104&gt;=1,($C101/HLOOKUP($F104,'Annuity Calc'!$H$7:$BE$11,2,FALSE))*HLOOKUP(AP104,'Annuity Calc'!$H$7:$BE$11,5,FALSE),(IF(AP104&lt;=(-1),AP104,0)))</f>
        <v>#N/A</v>
      </c>
      <c r="AQ108" s="14" t="e">
        <f>IF($F104&gt;=1,($C101/HLOOKUP($F104,'Annuity Calc'!$H$7:$BE$11,2,FALSE))*HLOOKUP(AQ104,'Annuity Calc'!$H$7:$BE$11,5,FALSE),(IF(AQ104&lt;=(-1),AQ104,0)))</f>
        <v>#N/A</v>
      </c>
      <c r="AR108" s="14" t="e">
        <f>IF($F104&gt;=1,($C101/HLOOKUP($F104,'Annuity Calc'!$H$7:$BE$11,2,FALSE))*HLOOKUP(AR104,'Annuity Calc'!$H$7:$BE$11,5,FALSE),(IF(AR104&lt;=(-1),AR104,0)))</f>
        <v>#N/A</v>
      </c>
      <c r="AS108" s="14" t="e">
        <f>IF($F104&gt;=1,($C101/HLOOKUP($F104,'Annuity Calc'!$H$7:$BE$11,2,FALSE))*HLOOKUP(AS104,'Annuity Calc'!$H$7:$BE$11,5,FALSE),(IF(AS104&lt;=(-1),AS104,0)))</f>
        <v>#N/A</v>
      </c>
      <c r="AT108" s="14" t="e">
        <f>IF($F104&gt;=1,($C101/HLOOKUP($F104,'Annuity Calc'!$H$7:$BE$11,2,FALSE))*HLOOKUP(AT104,'Annuity Calc'!$H$7:$BE$11,5,FALSE),(IF(AT104&lt;=(-1),AT104,0)))</f>
        <v>#N/A</v>
      </c>
      <c r="AU108" s="14" t="e">
        <f>IF($F104&gt;=1,($C101/HLOOKUP($F104,'Annuity Calc'!$H$7:$BE$11,2,FALSE))*HLOOKUP(AU104,'Annuity Calc'!$H$7:$BE$11,5,FALSE),(IF(AU104&lt;=(-1),AU104,0)))</f>
        <v>#N/A</v>
      </c>
      <c r="AV108" s="14" t="e">
        <f>IF($F104&gt;=1,($C101/HLOOKUP($F104,'Annuity Calc'!$H$7:$BE$11,2,FALSE))*HLOOKUP(AV104,'Annuity Calc'!$H$7:$BE$11,5,FALSE),(IF(AV104&lt;=(-1),AV104,0)))</f>
        <v>#N/A</v>
      </c>
      <c r="AW108" s="14" t="e">
        <f>IF($F104&gt;=1,($C101/HLOOKUP($F104,'Annuity Calc'!$H$7:$BE$11,2,FALSE))*HLOOKUP(AW104,'Annuity Calc'!$H$7:$BE$11,5,FALSE),(IF(AW104&lt;=(-1),AW104,0)))</f>
        <v>#N/A</v>
      </c>
      <c r="AX108" s="14" t="e">
        <f>IF($F104&gt;=1,($C101/HLOOKUP($F104,'Annuity Calc'!$H$7:$BE$11,2,FALSE))*HLOOKUP(AX104,'Annuity Calc'!$H$7:$BE$11,5,FALSE),(IF(AX104&lt;=(-1),AX104,0)))</f>
        <v>#N/A</v>
      </c>
      <c r="AY108" s="14" t="e">
        <f>IF($F104&gt;=1,($C101/HLOOKUP($F104,'Annuity Calc'!$H$7:$BE$11,2,FALSE))*HLOOKUP(AY104,'Annuity Calc'!$H$7:$BE$11,5,FALSE),(IF(AY104&lt;=(-1),AY104,0)))</f>
        <v>#N/A</v>
      </c>
      <c r="AZ108" s="14" t="e">
        <f>IF($F104&gt;=1,($C101/HLOOKUP($F104,'Annuity Calc'!$H$7:$BE$11,2,FALSE))*HLOOKUP(AZ104,'Annuity Calc'!$H$7:$BE$11,5,FALSE),(IF(AZ104&lt;=(-1),AZ104,0)))</f>
        <v>#N/A</v>
      </c>
      <c r="BA108" s="14" t="e">
        <f>IF($F104&gt;=1,($C101/HLOOKUP($F104,'Annuity Calc'!$H$7:$BE$11,2,FALSE))*HLOOKUP(BA104,'Annuity Calc'!$H$7:$BE$11,5,FALSE),(IF(BA104&lt;=(-1),BA104,0)))</f>
        <v>#N/A</v>
      </c>
      <c r="BB108" s="14" t="e">
        <f>IF($F104&gt;=1,($C101/HLOOKUP($F104,'Annuity Calc'!$H$7:$BE$11,2,FALSE))*HLOOKUP(BB104,'Annuity Calc'!$H$7:$BE$11,5,FALSE),(IF(BB104&lt;=(-1),BB104,0)))</f>
        <v>#N/A</v>
      </c>
      <c r="BC108" s="14" t="e">
        <f>IF($F104&gt;=1,($C101/HLOOKUP($F104,'Annuity Calc'!$H$7:$BE$11,2,FALSE))*HLOOKUP(BC104,'Annuity Calc'!$H$7:$BE$11,5,FALSE),(IF(BC104&lt;=(-1),BC104,0)))</f>
        <v>#N/A</v>
      </c>
      <c r="BD108" s="14" t="e">
        <f>IF($F104&gt;=1,($C101/HLOOKUP($F104,'Annuity Calc'!$H$7:$BE$11,2,FALSE))*HLOOKUP(BD104,'Annuity Calc'!$H$7:$BE$11,5,FALSE),(IF(BD104&lt;=(-1),BD104,0)))</f>
        <v>#N/A</v>
      </c>
      <c r="BE108" s="14" t="e">
        <f>IF($F104&gt;=1,($C101/HLOOKUP($F104,'Annuity Calc'!$H$7:$BE$11,2,FALSE))*HLOOKUP(BE104,'Annuity Calc'!$H$7:$BE$11,5,FALSE),(IF(BE104&lt;=(-1),BE104,0)))</f>
        <v>#N/A</v>
      </c>
    </row>
    <row r="109" spans="1:57" s="14" customFormat="1" x14ac:dyDescent="0.25">
      <c r="A109" s="14">
        <f>BE109</f>
        <v>-2.7939677238464355E-8</v>
      </c>
      <c r="B109" s="14" t="s">
        <v>343</v>
      </c>
      <c r="F109" s="14">
        <f>F105-F106</f>
        <v>189727627.37558118</v>
      </c>
      <c r="G109" s="14">
        <f t="shared" ref="G109:BE109" si="43">G105-G106</f>
        <v>186384813.65652955</v>
      </c>
      <c r="H109" s="14">
        <f t="shared" si="43"/>
        <v>182905906.60816801</v>
      </c>
      <c r="I109" s="14">
        <f t="shared" si="43"/>
        <v>179285365.57049</v>
      </c>
      <c r="J109" s="14">
        <f t="shared" si="43"/>
        <v>175517424.31098315</v>
      </c>
      <c r="K109" s="14">
        <f t="shared" si="43"/>
        <v>171596081.84107447</v>
      </c>
      <c r="L109" s="14">
        <f t="shared" si="43"/>
        <v>167515092.85869259</v>
      </c>
      <c r="M109" s="14">
        <f t="shared" si="43"/>
        <v>163267957.80172569</v>
      </c>
      <c r="N109" s="14">
        <f t="shared" si="43"/>
        <v>158847912.49653372</v>
      </c>
      <c r="O109" s="14">
        <f t="shared" si="43"/>
        <v>154247917.38502866</v>
      </c>
      <c r="P109" s="14">
        <f t="shared" si="43"/>
        <v>149460646.3131654</v>
      </c>
      <c r="Q109" s="14">
        <f t="shared" si="43"/>
        <v>144478474.8629874</v>
      </c>
      <c r="R109" s="14">
        <f t="shared" si="43"/>
        <v>139293468.20964414</v>
      </c>
      <c r="S109" s="14">
        <f t="shared" si="43"/>
        <v>133897368.48404092</v>
      </c>
      <c r="T109" s="14">
        <f t="shared" si="43"/>
        <v>128281581.62099412</v>
      </c>
      <c r="U109" s="14">
        <f t="shared" si="43"/>
        <v>122437163.67194603</v>
      </c>
      <c r="V109" s="14">
        <f t="shared" si="43"/>
        <v>116354806.56043988</v>
      </c>
      <c r="W109" s="14">
        <f t="shared" si="43"/>
        <v>110024823.25766891</v>
      </c>
      <c r="X109" s="14">
        <f t="shared" si="43"/>
        <v>103437132.35448922</v>
      </c>
      <c r="Y109" s="14">
        <f t="shared" si="43"/>
        <v>96581242.005325273</v>
      </c>
      <c r="Z109" s="14">
        <f t="shared" si="43"/>
        <v>89446233.218396276</v>
      </c>
      <c r="AA109" s="14">
        <f t="shared" si="43"/>
        <v>82020742.465650767</v>
      </c>
      <c r="AB109" s="14">
        <f t="shared" si="43"/>
        <v>74292943.58471328</v>
      </c>
      <c r="AC109" s="14">
        <f t="shared" si="43"/>
        <v>66250528.944019251</v>
      </c>
      <c r="AD109" s="14">
        <f t="shared" si="43"/>
        <v>57880689.841140956</v>
      </c>
      <c r="AE109" s="14">
        <f t="shared" si="43"/>
        <v>49170096.103086039</v>
      </c>
      <c r="AF109" s="14">
        <f t="shared" si="43"/>
        <v>40104874.856079139</v>
      </c>
      <c r="AG109" s="14">
        <f t="shared" si="43"/>
        <v>30670588.431014411</v>
      </c>
      <c r="AH109" s="14">
        <f t="shared" si="43"/>
        <v>20852211.369390242</v>
      </c>
      <c r="AI109" s="14">
        <f t="shared" si="43"/>
        <v>10634106.493104775</v>
      </c>
      <c r="AJ109" s="14">
        <f t="shared" si="43"/>
        <v>-2.7939677238464355E-8</v>
      </c>
      <c r="AK109" s="14">
        <f t="shared" si="43"/>
        <v>-2.7939677238464355E-8</v>
      </c>
      <c r="AL109" s="14">
        <f t="shared" si="43"/>
        <v>-2.7939677238464355E-8</v>
      </c>
      <c r="AM109" s="14">
        <f t="shared" si="43"/>
        <v>-2.7939677238464355E-8</v>
      </c>
      <c r="AN109" s="14">
        <f t="shared" si="43"/>
        <v>-2.7939677238464355E-8</v>
      </c>
      <c r="AO109" s="14">
        <f t="shared" si="43"/>
        <v>-2.7939677238464355E-8</v>
      </c>
      <c r="AP109" s="14">
        <f t="shared" si="43"/>
        <v>-2.7939677238464355E-8</v>
      </c>
      <c r="AQ109" s="14">
        <f t="shared" si="43"/>
        <v>-2.7939677238464355E-8</v>
      </c>
      <c r="AR109" s="14">
        <f t="shared" si="43"/>
        <v>-2.7939677238464355E-8</v>
      </c>
      <c r="AS109" s="14">
        <f t="shared" si="43"/>
        <v>-2.7939677238464355E-8</v>
      </c>
      <c r="AT109" s="14">
        <f t="shared" si="43"/>
        <v>-2.7939677238464355E-8</v>
      </c>
      <c r="AU109" s="14">
        <f t="shared" si="43"/>
        <v>-2.7939677238464355E-8</v>
      </c>
      <c r="AV109" s="14">
        <f t="shared" si="43"/>
        <v>-2.7939677238464355E-8</v>
      </c>
      <c r="AW109" s="14">
        <f t="shared" si="43"/>
        <v>-2.7939677238464355E-8</v>
      </c>
      <c r="AX109" s="14">
        <f t="shared" si="43"/>
        <v>-2.7939677238464355E-8</v>
      </c>
      <c r="AY109" s="14">
        <f t="shared" si="43"/>
        <v>-2.7939677238464355E-8</v>
      </c>
      <c r="AZ109" s="14">
        <f t="shared" si="43"/>
        <v>-2.7939677238464355E-8</v>
      </c>
      <c r="BA109" s="14">
        <f t="shared" si="43"/>
        <v>-2.7939677238464355E-8</v>
      </c>
      <c r="BB109" s="14">
        <f t="shared" si="43"/>
        <v>-2.7939677238464355E-8</v>
      </c>
      <c r="BC109" s="14">
        <f t="shared" si="43"/>
        <v>-2.7939677238464355E-8</v>
      </c>
      <c r="BD109" s="14">
        <f t="shared" si="43"/>
        <v>-2.7939677238464355E-8</v>
      </c>
      <c r="BE109" s="14">
        <f t="shared" si="43"/>
        <v>-2.7939677238464355E-8</v>
      </c>
    </row>
    <row r="114" spans="2:2" s="47" customFormat="1" x14ac:dyDescent="0.25">
      <c r="B114" s="47" t="s">
        <v>907</v>
      </c>
    </row>
  </sheetData>
  <mergeCells count="1">
    <mergeCell ref="A65:B65"/>
  </mergeCells>
  <pageMargins left="0.7" right="0.7" top="0.75" bottom="0.75" header="0.3" footer="0.3"/>
  <ignoredErrors>
    <ignoredError sqref="AK107:BE108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1987-ECA2-420F-8B42-B2CB90311FF4}">
  <dimension ref="A1:K58"/>
  <sheetViews>
    <sheetView topLeftCell="A50" workbookViewId="0">
      <selection activeCell="M68" sqref="M68"/>
    </sheetView>
  </sheetViews>
  <sheetFormatPr defaultRowHeight="15" x14ac:dyDescent="0.25"/>
  <cols>
    <col min="1" max="1" width="36.85546875" customWidth="1"/>
    <col min="3" max="5" width="9.5703125" bestFit="1" customWidth="1"/>
    <col min="10" max="10" width="12" bestFit="1" customWidth="1"/>
  </cols>
  <sheetData>
    <row r="1" spans="1:11" s="219" customFormat="1" ht="18.75" x14ac:dyDescent="0.3">
      <c r="A1" s="2" t="s">
        <v>910</v>
      </c>
    </row>
    <row r="2" spans="1:11" s="170" customFormat="1" ht="18.75" x14ac:dyDescent="0.3">
      <c r="A2" s="170" t="s">
        <v>28</v>
      </c>
      <c r="B2" s="170">
        <v>2015</v>
      </c>
      <c r="C2" s="170">
        <v>2016</v>
      </c>
      <c r="D2" s="170">
        <v>2017</v>
      </c>
      <c r="E2" s="170">
        <v>2018</v>
      </c>
      <c r="F2" s="170">
        <v>2019</v>
      </c>
      <c r="G2" s="170">
        <v>2020</v>
      </c>
      <c r="H2" s="170">
        <v>2021</v>
      </c>
      <c r="I2" s="170">
        <v>2022</v>
      </c>
      <c r="J2" s="170">
        <v>2023</v>
      </c>
      <c r="K2" s="170">
        <v>2024</v>
      </c>
    </row>
    <row r="3" spans="1:11" x14ac:dyDescent="0.25">
      <c r="A3" s="15" t="s">
        <v>491</v>
      </c>
    </row>
    <row r="4" spans="1:11" x14ac:dyDescent="0.25">
      <c r="C4" s="169">
        <v>2016</v>
      </c>
      <c r="D4" s="169">
        <v>2017</v>
      </c>
      <c r="E4" s="169">
        <v>2018</v>
      </c>
    </row>
    <row r="5" spans="1:11" ht="37.5" customHeight="1" x14ac:dyDescent="0.25">
      <c r="A5" s="45" t="s">
        <v>492</v>
      </c>
      <c r="C5" s="75" t="s">
        <v>493</v>
      </c>
      <c r="D5" s="75" t="s">
        <v>493</v>
      </c>
      <c r="E5" s="75" t="s">
        <v>493</v>
      </c>
    </row>
    <row r="6" spans="1:11" x14ac:dyDescent="0.25">
      <c r="A6" t="s">
        <v>494</v>
      </c>
      <c r="C6" s="77">
        <f>4.79*Inputs!C252</f>
        <v>4.8040744368266406</v>
      </c>
      <c r="D6" s="77">
        <f>4.87*Inputs!C252</f>
        <v>4.8843095004897163</v>
      </c>
      <c r="E6" s="77">
        <f>4.86*Inputs!C252</f>
        <v>4.874280117531832</v>
      </c>
    </row>
    <row r="7" spans="1:11" x14ac:dyDescent="0.25">
      <c r="A7" t="s">
        <v>495</v>
      </c>
      <c r="C7" s="77">
        <f>SUM(CR!C84:C87)*Inputs!C258</f>
        <v>5.4640316205533601</v>
      </c>
      <c r="D7" s="77">
        <f>SUM(CR!D84:D87)*Inputs!C256</f>
        <v>5.7612524461839536</v>
      </c>
      <c r="E7" s="77">
        <f>SUM(CR!E84:'CR'!E87)*Inputs!C253</f>
        <v>5.83</v>
      </c>
    </row>
    <row r="8" spans="1:11" x14ac:dyDescent="0.25">
      <c r="A8" t="s">
        <v>496</v>
      </c>
      <c r="C8" s="77">
        <f>C7-C6</f>
        <v>0.65995718372671952</v>
      </c>
      <c r="D8" s="77">
        <f t="shared" ref="D8:E8" si="0">D7-D6</f>
        <v>0.87694294569423725</v>
      </c>
      <c r="E8" s="77">
        <f t="shared" si="0"/>
        <v>0.95571988246816808</v>
      </c>
    </row>
    <row r="9" spans="1:11" x14ac:dyDescent="0.25">
      <c r="A9" t="s">
        <v>497</v>
      </c>
      <c r="C9">
        <f>IF(C8&gt;0,C8,0)</f>
        <v>0.65995718372671952</v>
      </c>
      <c r="D9">
        <f t="shared" ref="D9:E9" si="1">IF(D8&gt;0,D8,0)</f>
        <v>0.87694294569423725</v>
      </c>
      <c r="E9">
        <f t="shared" si="1"/>
        <v>0.95571988246816808</v>
      </c>
    </row>
    <row r="11" spans="1:11" x14ac:dyDescent="0.25">
      <c r="A11" t="s">
        <v>498</v>
      </c>
      <c r="C11" s="14">
        <f>C7-C6</f>
        <v>0.65995718372671952</v>
      </c>
      <c r="D11" s="14">
        <f>C11</f>
        <v>0.65995718372671952</v>
      </c>
      <c r="E11" s="14">
        <f t="shared" ref="E11:I13" si="2">D11</f>
        <v>0.65995718372671952</v>
      </c>
      <c r="F11" s="14">
        <f t="shared" si="2"/>
        <v>0.65995718372671952</v>
      </c>
      <c r="G11" s="14">
        <f t="shared" si="2"/>
        <v>0.65995718372671952</v>
      </c>
    </row>
    <row r="12" spans="1:11" x14ac:dyDescent="0.25">
      <c r="A12" t="s">
        <v>499</v>
      </c>
      <c r="D12" s="77">
        <f>D7-D6-C9</f>
        <v>0.21698576196751773</v>
      </c>
      <c r="E12" s="77">
        <f>D12</f>
        <v>0.21698576196751773</v>
      </c>
      <c r="F12" s="77">
        <f t="shared" si="2"/>
        <v>0.21698576196751773</v>
      </c>
      <c r="G12" s="77">
        <f t="shared" si="2"/>
        <v>0.21698576196751773</v>
      </c>
      <c r="H12" s="77">
        <f t="shared" si="2"/>
        <v>0.21698576196751773</v>
      </c>
    </row>
    <row r="13" spans="1:11" x14ac:dyDescent="0.25">
      <c r="A13" t="s">
        <v>500</v>
      </c>
      <c r="E13" s="77">
        <f>E7-E6-D9</f>
        <v>7.8776936773930828E-2</v>
      </c>
      <c r="F13" s="77">
        <f>E13</f>
        <v>7.8776936773930828E-2</v>
      </c>
      <c r="G13" s="77">
        <f t="shared" si="2"/>
        <v>7.8776936773930828E-2</v>
      </c>
      <c r="H13" s="77">
        <f t="shared" si="2"/>
        <v>7.8776936773930828E-2</v>
      </c>
      <c r="I13" s="77">
        <f t="shared" si="2"/>
        <v>7.8776936773930828E-2</v>
      </c>
    </row>
    <row r="14" spans="1:11" x14ac:dyDescent="0.25">
      <c r="A14" t="s">
        <v>501</v>
      </c>
      <c r="G14" s="77">
        <f>IF(SUM(G11:G13)&gt;0,SUM(G11:G13),0)</f>
        <v>0.95571988246816808</v>
      </c>
      <c r="H14" s="77">
        <f t="shared" ref="H14:I14" si="3">IF(SUM(H11:H13)&gt;0,SUM(H11:H13),0)</f>
        <v>0.29576269874144856</v>
      </c>
      <c r="I14" s="77">
        <f t="shared" si="3"/>
        <v>7.8776936773930828E-2</v>
      </c>
    </row>
    <row r="16" spans="1:11" x14ac:dyDescent="0.25">
      <c r="A16" t="s">
        <v>502</v>
      </c>
      <c r="G16">
        <f>E7</f>
        <v>5.83</v>
      </c>
      <c r="H16">
        <f>G16</f>
        <v>5.83</v>
      </c>
      <c r="I16">
        <f t="shared" ref="I16:K16" si="4">H16</f>
        <v>5.83</v>
      </c>
      <c r="J16">
        <f t="shared" si="4"/>
        <v>5.83</v>
      </c>
      <c r="K16">
        <f t="shared" si="4"/>
        <v>5.83</v>
      </c>
    </row>
    <row r="17" spans="1:11" x14ac:dyDescent="0.25">
      <c r="A17" t="s">
        <v>503</v>
      </c>
      <c r="G17" s="77">
        <f>G16-G14</f>
        <v>4.874280117531832</v>
      </c>
      <c r="H17" s="77">
        <f t="shared" ref="H17:K17" si="5">H16-H14</f>
        <v>5.5342373012585515</v>
      </c>
      <c r="I17" s="77">
        <f t="shared" si="5"/>
        <v>5.7512230632260692</v>
      </c>
      <c r="J17" s="77">
        <f t="shared" si="5"/>
        <v>5.83</v>
      </c>
      <c r="K17" s="77">
        <f t="shared" si="5"/>
        <v>5.83</v>
      </c>
    </row>
    <row r="18" spans="1:11" x14ac:dyDescent="0.25">
      <c r="A18" t="s">
        <v>504</v>
      </c>
      <c r="G18" s="14">
        <f>Inputs!C81</f>
        <v>33588207.468000002</v>
      </c>
      <c r="H18" s="14">
        <f>Inputs!D81</f>
        <v>34644021.19684156</v>
      </c>
      <c r="I18" s="14">
        <f>Inputs!E81</f>
        <v>35660423.288388163</v>
      </c>
      <c r="J18" s="14">
        <f>Inputs!F81</f>
        <v>36706645.04797592</v>
      </c>
      <c r="K18" s="14">
        <f>Inputs!G81</f>
        <v>37783561.338623583</v>
      </c>
    </row>
    <row r="19" spans="1:11" ht="15.75" thickBot="1" x14ac:dyDescent="0.3">
      <c r="A19" t="s">
        <v>514</v>
      </c>
      <c r="G19" s="42">
        <f>G14*G18</f>
        <v>32100917.693633407</v>
      </c>
      <c r="H19" s="42">
        <f>H14*H18</f>
        <v>10246409.204433808</v>
      </c>
      <c r="I19" s="42">
        <f>I14*I18</f>
        <v>2809218.9107209649</v>
      </c>
      <c r="J19" s="14"/>
      <c r="K19" s="14"/>
    </row>
    <row r="20" spans="1:11" ht="15.75" thickTop="1" x14ac:dyDescent="0.25"/>
    <row r="22" spans="1:11" x14ac:dyDescent="0.25">
      <c r="A22" t="s">
        <v>505</v>
      </c>
    </row>
    <row r="23" spans="1:11" x14ac:dyDescent="0.25">
      <c r="C23" s="169">
        <v>2016</v>
      </c>
      <c r="D23" s="169">
        <v>2017</v>
      </c>
      <c r="E23" s="169">
        <v>2018</v>
      </c>
    </row>
    <row r="24" spans="1:11" x14ac:dyDescent="0.25">
      <c r="A24" t="s">
        <v>506</v>
      </c>
      <c r="C24" s="75" t="s">
        <v>509</v>
      </c>
      <c r="D24" s="75" t="s">
        <v>509</v>
      </c>
      <c r="E24" s="75" t="s">
        <v>509</v>
      </c>
    </row>
    <row r="25" spans="1:11" x14ac:dyDescent="0.25">
      <c r="A25" t="s">
        <v>507</v>
      </c>
      <c r="C25" s="14">
        <f>37400000*Inputs!C252</f>
        <v>37509892.262487762</v>
      </c>
      <c r="D25" s="14">
        <f>39300000*Inputs!C252</f>
        <v>39415475.024485797</v>
      </c>
      <c r="E25" s="14">
        <f>40000000*Inputs!C252</f>
        <v>40117531.831537709</v>
      </c>
    </row>
    <row r="26" spans="1:11" x14ac:dyDescent="0.25">
      <c r="A26" t="s">
        <v>495</v>
      </c>
      <c r="C26" s="14">
        <f>CR!C91*Inputs!C258</f>
        <v>47415652.173913054</v>
      </c>
      <c r="D26" s="14">
        <f>CR!D91*Inputs!C256</f>
        <v>51702982.387475535</v>
      </c>
      <c r="E26" s="14">
        <f>CR!E91*Inputs!C253</f>
        <v>54855000</v>
      </c>
    </row>
    <row r="27" spans="1:11" x14ac:dyDescent="0.25">
      <c r="A27" t="s">
        <v>496</v>
      </c>
      <c r="C27" s="14">
        <f>C26-C25</f>
        <v>9905759.9114252925</v>
      </c>
      <c r="D27" s="14">
        <f t="shared" ref="D27:E27" si="6">D26-D25</f>
        <v>12287507.362989739</v>
      </c>
      <c r="E27" s="14">
        <f t="shared" si="6"/>
        <v>14737468.168462291</v>
      </c>
    </row>
    <row r="28" spans="1:11" x14ac:dyDescent="0.25">
      <c r="A28" t="s">
        <v>497</v>
      </c>
      <c r="C28" s="14">
        <f>IF(C27&gt;0,C27,0)</f>
        <v>9905759.9114252925</v>
      </c>
      <c r="D28" s="14">
        <f t="shared" ref="D28:E28" si="7">IF(D27&gt;0,D27,0)</f>
        <v>12287507.362989739</v>
      </c>
      <c r="E28" s="14">
        <f t="shared" si="7"/>
        <v>14737468.168462291</v>
      </c>
    </row>
    <row r="30" spans="1:11" x14ac:dyDescent="0.25">
      <c r="A30" t="s">
        <v>498</v>
      </c>
      <c r="C30" s="14">
        <f>C26-C25</f>
        <v>9905759.9114252925</v>
      </c>
      <c r="D30" s="14">
        <f>C30</f>
        <v>9905759.9114252925</v>
      </c>
      <c r="E30" s="14">
        <f t="shared" ref="E30:I32" si="8">D30</f>
        <v>9905759.9114252925</v>
      </c>
      <c r="F30" s="14">
        <f t="shared" si="8"/>
        <v>9905759.9114252925</v>
      </c>
      <c r="G30" s="14">
        <f t="shared" si="8"/>
        <v>9905759.9114252925</v>
      </c>
      <c r="H30" s="14"/>
    </row>
    <row r="31" spans="1:11" x14ac:dyDescent="0.25">
      <c r="A31" t="s">
        <v>499</v>
      </c>
      <c r="C31" s="14"/>
      <c r="D31" s="14">
        <f>D26-D25-C28</f>
        <v>2381747.4515644461</v>
      </c>
      <c r="E31" s="14">
        <f>D31</f>
        <v>2381747.4515644461</v>
      </c>
      <c r="F31" s="14">
        <f t="shared" si="8"/>
        <v>2381747.4515644461</v>
      </c>
      <c r="G31" s="14">
        <f t="shared" si="8"/>
        <v>2381747.4515644461</v>
      </c>
      <c r="H31" s="14">
        <f t="shared" si="8"/>
        <v>2381747.4515644461</v>
      </c>
    </row>
    <row r="32" spans="1:11" x14ac:dyDescent="0.25">
      <c r="A32" t="s">
        <v>500</v>
      </c>
      <c r="C32" s="14"/>
      <c r="D32" s="14">
        <f>E26-E25-D28</f>
        <v>2449960.8054725528</v>
      </c>
      <c r="E32" s="14">
        <f>D32</f>
        <v>2449960.8054725528</v>
      </c>
      <c r="F32" s="14">
        <f t="shared" si="8"/>
        <v>2449960.8054725528</v>
      </c>
      <c r="G32" s="14">
        <f t="shared" si="8"/>
        <v>2449960.8054725528</v>
      </c>
      <c r="H32" s="14">
        <f t="shared" si="8"/>
        <v>2449960.8054725528</v>
      </c>
      <c r="I32" s="14">
        <f t="shared" si="8"/>
        <v>2449960.8054725528</v>
      </c>
    </row>
    <row r="33" spans="1:11" ht="15.75" thickBot="1" x14ac:dyDescent="0.3">
      <c r="A33" t="s">
        <v>501</v>
      </c>
      <c r="G33" s="42">
        <f>IF(SUM(G30:G32)&gt;0,SUM(G30:G32),0)</f>
        <v>14737468.168462291</v>
      </c>
      <c r="H33" s="42">
        <f>IF(SUM(H30:H32)&gt;0,SUM(H30:H32),0)</f>
        <v>4831708.2570369989</v>
      </c>
      <c r="I33" s="42">
        <f t="shared" ref="I33" si="9">IF(SUM(I30:I32)&gt;0,SUM(I30:I32),0)</f>
        <v>2449960.8054725528</v>
      </c>
    </row>
    <row r="34" spans="1:11" ht="15.75" thickTop="1" x14ac:dyDescent="0.25"/>
    <row r="35" spans="1:11" x14ac:dyDescent="0.25">
      <c r="A35" t="s">
        <v>502</v>
      </c>
      <c r="G35" s="14">
        <f>E26</f>
        <v>54855000</v>
      </c>
      <c r="H35" s="14">
        <f>G35</f>
        <v>54855000</v>
      </c>
      <c r="I35" s="14">
        <f t="shared" ref="I35:K35" si="10">H35</f>
        <v>54855000</v>
      </c>
      <c r="J35" s="14">
        <f t="shared" si="10"/>
        <v>54855000</v>
      </c>
      <c r="K35" s="14">
        <f t="shared" si="10"/>
        <v>54855000</v>
      </c>
    </row>
    <row r="36" spans="1:11" x14ac:dyDescent="0.25">
      <c r="A36" t="s">
        <v>508</v>
      </c>
      <c r="G36" s="14">
        <f>G35-G33</f>
        <v>40117531.831537709</v>
      </c>
      <c r="H36" s="14">
        <f t="shared" ref="H36" si="11">H35-H33</f>
        <v>50023291.742963001</v>
      </c>
      <c r="I36" s="14">
        <f>I35-I33</f>
        <v>52405039.194527447</v>
      </c>
      <c r="J36" s="14">
        <f>J35</f>
        <v>54855000</v>
      </c>
      <c r="K36" s="14">
        <f>K35</f>
        <v>54855000</v>
      </c>
    </row>
    <row r="38" spans="1:11" s="170" customFormat="1" ht="18.75" x14ac:dyDescent="0.3">
      <c r="A38" s="170" t="s">
        <v>8</v>
      </c>
      <c r="B38" s="170">
        <v>2015</v>
      </c>
      <c r="C38" s="170">
        <v>2016</v>
      </c>
      <c r="D38" s="170">
        <v>2017</v>
      </c>
      <c r="E38" s="170">
        <v>2018</v>
      </c>
      <c r="F38" s="170">
        <v>2019</v>
      </c>
      <c r="G38" s="170">
        <v>2020</v>
      </c>
      <c r="H38" s="170">
        <v>2021</v>
      </c>
      <c r="I38" s="170">
        <v>2022</v>
      </c>
      <c r="J38" s="170">
        <v>2023</v>
      </c>
      <c r="K38" s="170">
        <v>2024</v>
      </c>
    </row>
    <row r="40" spans="1:11" x14ac:dyDescent="0.25">
      <c r="C40" s="79">
        <v>2016</v>
      </c>
      <c r="D40" s="79">
        <v>2017</v>
      </c>
      <c r="E40" s="79">
        <v>2018</v>
      </c>
    </row>
    <row r="41" spans="1:11" x14ac:dyDescent="0.25">
      <c r="A41" s="79" t="s">
        <v>510</v>
      </c>
      <c r="C41" s="78" t="s">
        <v>509</v>
      </c>
      <c r="D41" s="78" t="s">
        <v>509</v>
      </c>
      <c r="E41" s="78" t="s">
        <v>509</v>
      </c>
    </row>
    <row r="42" spans="1:11" x14ac:dyDescent="0.25">
      <c r="A42" t="s">
        <v>507</v>
      </c>
      <c r="C42" s="14">
        <f>140100000*Inputs!C252</f>
        <v>140511655.23996082</v>
      </c>
      <c r="D42" s="14">
        <f>140040000*Inputs!C252</f>
        <v>140451478.94221354</v>
      </c>
      <c r="E42" s="14">
        <f>140260000*Inputs!C252</f>
        <v>140672125.36728698</v>
      </c>
    </row>
    <row r="43" spans="1:11" x14ac:dyDescent="0.25">
      <c r="A43" t="s">
        <v>511</v>
      </c>
      <c r="C43" s="14">
        <f>167873000*Inputs!C258</f>
        <v>169863588.93280634</v>
      </c>
      <c r="D43" s="14">
        <f>177769000*Inputs!C256</f>
        <v>178116884.54011741</v>
      </c>
      <c r="E43" s="14">
        <f>181666000*Inputs!C253</f>
        <v>181666000</v>
      </c>
    </row>
    <row r="44" spans="1:11" x14ac:dyDescent="0.25">
      <c r="A44" t="s">
        <v>512</v>
      </c>
      <c r="C44" s="14">
        <f>C43-C42</f>
        <v>29351933.692845523</v>
      </c>
      <c r="D44" s="14">
        <f>D43-D42</f>
        <v>37665405.597903877</v>
      </c>
      <c r="E44" s="14">
        <f>E43-E42</f>
        <v>40993874.63271302</v>
      </c>
    </row>
    <row r="45" spans="1:11" x14ac:dyDescent="0.25">
      <c r="A45" t="s">
        <v>513</v>
      </c>
      <c r="C45" s="14">
        <f>IF(C44&lt;0,C44,0)</f>
        <v>0</v>
      </c>
      <c r="D45" s="14">
        <f t="shared" ref="D45:E45" si="12">IF(D44&lt;0,D44,0)</f>
        <v>0</v>
      </c>
      <c r="E45" s="14">
        <f t="shared" si="12"/>
        <v>0</v>
      </c>
    </row>
    <row r="47" spans="1:11" x14ac:dyDescent="0.25">
      <c r="A47" t="s">
        <v>498</v>
      </c>
      <c r="C47" s="14">
        <f>E43-C42</f>
        <v>41154344.760039181</v>
      </c>
      <c r="D47" s="14">
        <f>C47</f>
        <v>41154344.760039181</v>
      </c>
      <c r="E47" s="14">
        <f t="shared" ref="E47:I49" si="13">D47</f>
        <v>41154344.760039181</v>
      </c>
      <c r="F47" s="14">
        <f t="shared" si="13"/>
        <v>41154344.760039181</v>
      </c>
      <c r="G47" s="14">
        <f t="shared" si="13"/>
        <v>41154344.760039181</v>
      </c>
      <c r="H47" s="14"/>
      <c r="I47" s="14"/>
      <c r="J47" s="14"/>
      <c r="K47" s="14"/>
    </row>
    <row r="48" spans="1:11" x14ac:dyDescent="0.25">
      <c r="A48" t="s">
        <v>499</v>
      </c>
      <c r="C48" s="14"/>
      <c r="D48" s="14">
        <f>D43-D42-C45</f>
        <v>37665405.597903877</v>
      </c>
      <c r="E48" s="14">
        <f>D48</f>
        <v>37665405.597903877</v>
      </c>
      <c r="F48" s="14">
        <f t="shared" si="13"/>
        <v>37665405.597903877</v>
      </c>
      <c r="G48" s="14">
        <f t="shared" si="13"/>
        <v>37665405.597903877</v>
      </c>
      <c r="H48" s="14">
        <f t="shared" si="13"/>
        <v>37665405.597903877</v>
      </c>
      <c r="I48" s="14"/>
      <c r="J48" s="14"/>
      <c r="K48" s="14"/>
    </row>
    <row r="49" spans="1:11" x14ac:dyDescent="0.25">
      <c r="A49" t="s">
        <v>500</v>
      </c>
      <c r="C49" s="14"/>
      <c r="D49" s="14"/>
      <c r="E49" s="14">
        <f>E43-E42-D45</f>
        <v>40993874.63271302</v>
      </c>
      <c r="F49" s="14">
        <f>E49</f>
        <v>40993874.63271302</v>
      </c>
      <c r="G49" s="14">
        <f t="shared" si="13"/>
        <v>40993874.63271302</v>
      </c>
      <c r="H49" s="14">
        <f t="shared" si="13"/>
        <v>40993874.63271302</v>
      </c>
      <c r="I49" s="14">
        <f t="shared" si="13"/>
        <v>40993874.63271302</v>
      </c>
      <c r="J49" s="14"/>
      <c r="K49" s="14"/>
    </row>
    <row r="50" spans="1:11" ht="15.75" thickBot="1" x14ac:dyDescent="0.3">
      <c r="A50" t="s">
        <v>501</v>
      </c>
      <c r="C50" s="14"/>
      <c r="D50" s="14"/>
      <c r="E50" s="14"/>
      <c r="F50" s="14"/>
      <c r="G50" s="230">
        <f>IF(SUM(G47:G49)&lt;0,SUM(G47:G49),0)</f>
        <v>0</v>
      </c>
      <c r="H50" s="230">
        <f t="shared" ref="H50:I50" si="14">IF(SUM(H47:H49)&lt;0,SUM(H47:H49),0)</f>
        <v>0</v>
      </c>
      <c r="I50" s="230">
        <f t="shared" si="14"/>
        <v>0</v>
      </c>
      <c r="J50" s="14"/>
      <c r="K50" s="14"/>
    </row>
    <row r="51" spans="1:11" ht="15.75" thickTop="1" x14ac:dyDescent="0.25"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t="s">
        <v>502</v>
      </c>
      <c r="C52" s="14"/>
      <c r="D52" s="14"/>
      <c r="E52" s="14"/>
      <c r="F52" s="14"/>
      <c r="G52" s="14">
        <f>E43</f>
        <v>181666000</v>
      </c>
      <c r="H52" s="14">
        <f>G52</f>
        <v>181666000</v>
      </c>
      <c r="I52" s="14">
        <f t="shared" ref="I52:K52" si="15">H52</f>
        <v>181666000</v>
      </c>
      <c r="J52" s="14">
        <f t="shared" si="15"/>
        <v>181666000</v>
      </c>
      <c r="K52" s="14">
        <f t="shared" si="15"/>
        <v>181666000</v>
      </c>
    </row>
    <row r="53" spans="1:11" x14ac:dyDescent="0.25">
      <c r="A53" t="s">
        <v>508</v>
      </c>
      <c r="C53" s="17"/>
      <c r="D53" s="17"/>
      <c r="E53" s="17"/>
      <c r="F53" s="17"/>
      <c r="G53" s="17">
        <f>G52-G50</f>
        <v>181666000</v>
      </c>
      <c r="H53" s="17">
        <f t="shared" ref="H53:I53" si="16">H52-H50</f>
        <v>181666000</v>
      </c>
      <c r="I53" s="17">
        <f t="shared" si="16"/>
        <v>181666000</v>
      </c>
      <c r="J53" s="17">
        <f>J52</f>
        <v>181666000</v>
      </c>
      <c r="K53" s="17">
        <f>K52</f>
        <v>181666000</v>
      </c>
    </row>
    <row r="58" spans="1:11" s="94" customFormat="1" x14ac:dyDescent="0.25">
      <c r="A58" s="47" t="s">
        <v>907</v>
      </c>
    </row>
  </sheetData>
  <pageMargins left="0.7" right="0.7" top="0.75" bottom="0.75" header="0.3" footer="0.3"/>
  <pageSetup paperSize="9" orientation="portrait" r:id="rId1"/>
  <ignoredErrors>
    <ignoredError sqref="C7:D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BDCD-E612-4D22-840B-1F5E342E43CE}">
  <dimension ref="A1:K95"/>
  <sheetViews>
    <sheetView tabSelected="1" workbookViewId="0">
      <selection activeCell="B66" sqref="B66"/>
    </sheetView>
  </sheetViews>
  <sheetFormatPr defaultRowHeight="15" x14ac:dyDescent="0.25"/>
  <cols>
    <col min="2" max="2" width="51.85546875" customWidth="1"/>
    <col min="3" max="3" width="11.5703125" customWidth="1"/>
    <col min="4" max="4" width="12.5703125" customWidth="1"/>
    <col min="5" max="5" width="12.7109375" customWidth="1"/>
    <col min="6" max="6" width="10.28515625" customWidth="1"/>
    <col min="7" max="7" width="11.5703125" customWidth="1"/>
    <col min="9" max="9" width="10.85546875" customWidth="1"/>
    <col min="10" max="10" width="12" bestFit="1" customWidth="1"/>
  </cols>
  <sheetData>
    <row r="1" spans="1:7" s="8" customFormat="1" ht="18.75" x14ac:dyDescent="0.3">
      <c r="A1" s="50" t="s">
        <v>621</v>
      </c>
    </row>
    <row r="3" spans="1:7" x14ac:dyDescent="0.25">
      <c r="B3" s="3" t="s">
        <v>622</v>
      </c>
      <c r="C3" s="3">
        <v>2014</v>
      </c>
      <c r="D3" s="3">
        <v>2015</v>
      </c>
      <c r="E3" s="3">
        <v>2016</v>
      </c>
      <c r="F3" s="3">
        <v>2017</v>
      </c>
      <c r="G3" s="3"/>
    </row>
    <row r="4" spans="1:7" x14ac:dyDescent="0.25">
      <c r="B4" t="s">
        <v>623</v>
      </c>
      <c r="C4" s="37">
        <v>12246122</v>
      </c>
    </row>
    <row r="5" spans="1:7" x14ac:dyDescent="0.25">
      <c r="B5" t="s">
        <v>624</v>
      </c>
      <c r="C5" s="37">
        <v>6747824</v>
      </c>
    </row>
    <row r="6" spans="1:7" x14ac:dyDescent="0.25">
      <c r="B6" t="s">
        <v>625</v>
      </c>
      <c r="C6" s="37">
        <v>5227699</v>
      </c>
      <c r="E6" s="4"/>
    </row>
    <row r="7" spans="1:7" x14ac:dyDescent="0.25">
      <c r="B7" t="s">
        <v>626</v>
      </c>
      <c r="C7" s="37">
        <v>1160032</v>
      </c>
    </row>
    <row r="8" spans="1:7" x14ac:dyDescent="0.25">
      <c r="B8" t="s">
        <v>17</v>
      </c>
      <c r="C8" s="37">
        <v>6481040</v>
      </c>
    </row>
    <row r="9" spans="1:7" x14ac:dyDescent="0.25">
      <c r="B9" t="s">
        <v>161</v>
      </c>
      <c r="C9" s="37">
        <v>994608</v>
      </c>
    </row>
    <row r="10" spans="1:7" x14ac:dyDescent="0.25">
      <c r="B10" t="s">
        <v>627</v>
      </c>
      <c r="C10" s="37">
        <v>6223406</v>
      </c>
    </row>
    <row r="11" spans="1:7" x14ac:dyDescent="0.25">
      <c r="B11" t="s">
        <v>20</v>
      </c>
      <c r="C11" s="37">
        <v>3283943</v>
      </c>
    </row>
    <row r="12" spans="1:7" x14ac:dyDescent="0.25">
      <c r="B12" t="s">
        <v>628</v>
      </c>
      <c r="C12" s="37">
        <v>4039212</v>
      </c>
    </row>
    <row r="13" spans="1:7" x14ac:dyDescent="0.25">
      <c r="B13" t="s">
        <v>37</v>
      </c>
      <c r="C13" s="37">
        <v>46403885</v>
      </c>
    </row>
    <row r="14" spans="1:7" x14ac:dyDescent="0.25">
      <c r="B14" t="s">
        <v>629</v>
      </c>
      <c r="C14" s="102">
        <v>22236603</v>
      </c>
      <c r="D14" s="100"/>
    </row>
    <row r="15" spans="1:7" ht="15.75" thickBot="1" x14ac:dyDescent="0.3">
      <c r="B15" s="41" t="s">
        <v>470</v>
      </c>
      <c r="C15" s="92">
        <f>SUM(C4:C14)</f>
        <v>115044374</v>
      </c>
      <c r="D15" s="34"/>
      <c r="E15" s="34"/>
      <c r="F15" s="34"/>
    </row>
    <row r="16" spans="1:7" ht="15.75" thickTop="1" x14ac:dyDescent="0.25"/>
    <row r="17" spans="1:11" ht="30" x14ac:dyDescent="0.25">
      <c r="A17" s="103"/>
      <c r="B17" s="3" t="s">
        <v>630</v>
      </c>
      <c r="C17" s="15">
        <v>2014</v>
      </c>
      <c r="D17" s="15">
        <v>2015</v>
      </c>
      <c r="E17" s="15">
        <v>2016</v>
      </c>
      <c r="F17" s="15">
        <v>2017</v>
      </c>
      <c r="G17" s="15">
        <v>2018</v>
      </c>
      <c r="H17" s="15">
        <v>2019</v>
      </c>
      <c r="I17" s="90" t="s">
        <v>883</v>
      </c>
      <c r="J17" s="90" t="s">
        <v>631</v>
      </c>
    </row>
    <row r="18" spans="1:11" x14ac:dyDescent="0.25">
      <c r="B18" t="s">
        <v>77</v>
      </c>
      <c r="C18" s="37">
        <f>'2015-2019 Capex'!C52</f>
        <v>4138350.55</v>
      </c>
      <c r="D18" s="37">
        <f>'2015-2019 Capex'!D52</f>
        <v>9562109.9500000011</v>
      </c>
      <c r="E18" s="37">
        <f>'2015-2019 Capex'!E52</f>
        <v>16556792.019999996</v>
      </c>
      <c r="F18" s="37">
        <f>'2015-2019 Capex'!F52</f>
        <v>51641497.730000012</v>
      </c>
      <c r="G18" s="37">
        <f>'2015-2019 Capex'!G52</f>
        <v>23271076.960000001</v>
      </c>
      <c r="H18" s="37">
        <f>'2015-2019 Capex'!H52</f>
        <v>23688151</v>
      </c>
      <c r="I18" s="37">
        <f>'2015-2019 Capex'!I52</f>
        <v>8897558.6535000019</v>
      </c>
      <c r="J18" s="37">
        <f t="shared" ref="J18:J24" si="0">(C18/$D$85*$C$78)+(D18/$E$85*$C$78)+(E18/$F$85*$C$78)+(F18/$G$85*$C$78)+(G18/$H$85*$C$78)+(H18/$I$85*$C$78)+(I18/$J$85*C78)</f>
        <v>138264917.12399516</v>
      </c>
      <c r="K18" s="14"/>
    </row>
    <row r="19" spans="1:11" x14ac:dyDescent="0.25">
      <c r="B19" t="s">
        <v>235</v>
      </c>
      <c r="C19" s="37">
        <f>'2015-2019 Capex'!C53</f>
        <v>273593.28000000003</v>
      </c>
      <c r="D19" s="37">
        <f>'2015-2019 Capex'!D53</f>
        <v>8775799.276375765</v>
      </c>
      <c r="E19" s="37">
        <f>'2015-2019 Capex'!E53</f>
        <v>29111324.319999985</v>
      </c>
      <c r="F19" s="37">
        <f>'2015-2019 Capex'!F53</f>
        <v>16506213.48362424</v>
      </c>
      <c r="G19" s="37">
        <f>'2015-2019 Capex'!G53</f>
        <v>15351647.310000002</v>
      </c>
      <c r="H19" s="37">
        <f>'2015-2019 Capex'!H53</f>
        <v>3285396</v>
      </c>
      <c r="I19" s="37">
        <f>'2015-2019 Capex'!I53</f>
        <v>0</v>
      </c>
      <c r="J19" s="37">
        <f t="shared" si="0"/>
        <v>73722523.357686698</v>
      </c>
      <c r="K19" s="14"/>
    </row>
    <row r="20" spans="1:11" x14ac:dyDescent="0.25">
      <c r="B20" t="s">
        <v>196</v>
      </c>
      <c r="C20" s="37">
        <f>'2015-2019 Capex'!C54</f>
        <v>668000</v>
      </c>
      <c r="D20" s="37">
        <f>'2015-2019 Capex'!D54</f>
        <v>5081261.84</v>
      </c>
      <c r="E20" s="37">
        <f>'2015-2019 Capex'!E54</f>
        <v>5479330.5099999998</v>
      </c>
      <c r="F20" s="37">
        <f>'2015-2019 Capex'!F54</f>
        <v>10127883.07</v>
      </c>
      <c r="G20" s="37">
        <f>'2015-2019 Capex'!G54</f>
        <v>10777547.34</v>
      </c>
      <c r="H20" s="37">
        <f>'2015-2019 Capex'!H54</f>
        <v>9000000</v>
      </c>
      <c r="I20" s="37">
        <f>'2015-2019 Capex'!I54</f>
        <v>165977</v>
      </c>
      <c r="J20" s="37">
        <f t="shared" si="0"/>
        <v>41282921.450136945</v>
      </c>
      <c r="K20" s="14"/>
    </row>
    <row r="21" spans="1:11" x14ac:dyDescent="0.25">
      <c r="B21" t="s">
        <v>605</v>
      </c>
      <c r="C21" s="37">
        <f>'2015-2019 Capex'!C55</f>
        <v>367000</v>
      </c>
      <c r="D21" s="37">
        <f>'2015-2019 Capex'!D55</f>
        <v>6625609.7199999671</v>
      </c>
      <c r="E21" s="37">
        <f>'2015-2019 Capex'!E55</f>
        <v>12221469.079999978</v>
      </c>
      <c r="F21" s="37">
        <f>'2015-2019 Capex'!F55</f>
        <v>12336053.310175786</v>
      </c>
      <c r="G21" s="37">
        <f>'2015-2019 Capex'!G55</f>
        <v>9717518.3699999824</v>
      </c>
      <c r="H21" s="37">
        <f>'2015-2019 Capex'!H55</f>
        <v>14275849</v>
      </c>
      <c r="I21" s="37">
        <f>'2015-2019 Capex'!I55</f>
        <v>128952</v>
      </c>
      <c r="J21" s="37">
        <f t="shared" si="0"/>
        <v>55902009.833396614</v>
      </c>
      <c r="K21" s="14"/>
    </row>
    <row r="22" spans="1:11" x14ac:dyDescent="0.25">
      <c r="B22" t="s">
        <v>161</v>
      </c>
      <c r="C22" s="37">
        <f>'2015-2019 Capex'!C56</f>
        <v>330872.64</v>
      </c>
      <c r="D22" s="37">
        <f>'2015-2019 Capex'!D56</f>
        <v>25315496.910000004</v>
      </c>
      <c r="E22" s="37">
        <f>'2015-2019 Capex'!E56</f>
        <v>11859380.552200004</v>
      </c>
      <c r="F22" s="37">
        <f>'2015-2019 Capex'!F56</f>
        <v>3670092.9962000004</v>
      </c>
      <c r="G22" s="37">
        <f>'2015-2019 Capex'!G56</f>
        <v>6724886.2962000007</v>
      </c>
      <c r="H22" s="37">
        <f>'2015-2019 Capex'!H56</f>
        <v>8799095</v>
      </c>
      <c r="I22" s="37">
        <f>'2015-2019 Capex'!I56</f>
        <v>0</v>
      </c>
      <c r="J22" s="37">
        <f t="shared" si="0"/>
        <v>57049412.290513217</v>
      </c>
      <c r="K22" s="14"/>
    </row>
    <row r="23" spans="1:11" x14ac:dyDescent="0.25">
      <c r="B23" t="s">
        <v>37</v>
      </c>
      <c r="C23" s="37">
        <f>'2015-2019 Capex'!C57</f>
        <v>2386.6400000000003</v>
      </c>
      <c r="D23" s="37">
        <f>'2015-2019 Capex'!D57</f>
        <v>2480463.5100000002</v>
      </c>
      <c r="E23" s="37">
        <f>'2015-2019 Capex'!E57</f>
        <v>2857871.09</v>
      </c>
      <c r="F23" s="37">
        <f>'2015-2019 Capex'!F57</f>
        <v>3748578.43</v>
      </c>
      <c r="G23" s="37">
        <f>'2015-2019 Capex'!G57</f>
        <v>3102277.0300000003</v>
      </c>
      <c r="H23" s="37">
        <f>'2015-2019 Capex'!H57</f>
        <v>2000000</v>
      </c>
      <c r="I23" s="37">
        <f>'2015-2019 Capex'!I57</f>
        <v>0</v>
      </c>
      <c r="J23" s="102">
        <f t="shared" si="0"/>
        <v>14257319.170464225</v>
      </c>
      <c r="K23" s="14"/>
    </row>
    <row r="24" spans="1:11" ht="15.75" thickBot="1" x14ac:dyDescent="0.3">
      <c r="B24" s="41" t="s">
        <v>607</v>
      </c>
      <c r="C24" s="42">
        <f>SUM(C18:C23)</f>
        <v>5780203.1099999994</v>
      </c>
      <c r="D24" s="42">
        <f>SUM(D18:D23)</f>
        <v>57840741.206375733</v>
      </c>
      <c r="E24" s="42">
        <f t="shared" ref="E24:I24" si="1">SUM(E18:E23)</f>
        <v>78086167.57219997</v>
      </c>
      <c r="F24" s="42">
        <f t="shared" si="1"/>
        <v>98030319.020000055</v>
      </c>
      <c r="G24" s="42">
        <f>SUM(G18:G23)</f>
        <v>68944953.306199983</v>
      </c>
      <c r="H24" s="42">
        <f t="shared" si="1"/>
        <v>61048491</v>
      </c>
      <c r="I24" s="42">
        <f t="shared" si="1"/>
        <v>9192487.6535000019</v>
      </c>
      <c r="J24" s="42">
        <f t="shared" si="0"/>
        <v>371451218.80033427</v>
      </c>
      <c r="K24" s="14"/>
    </row>
    <row r="25" spans="1:11" ht="15.75" thickTop="1" x14ac:dyDescent="0.25"/>
    <row r="26" spans="1:11" x14ac:dyDescent="0.25">
      <c r="B26" t="s">
        <v>632</v>
      </c>
      <c r="C26" s="37"/>
      <c r="D26" s="37">
        <f>$J$26/5</f>
        <v>4940000</v>
      </c>
      <c r="E26" s="37">
        <f>$J$26/5</f>
        <v>4940000</v>
      </c>
      <c r="F26" s="37">
        <f>$J$26/5</f>
        <v>4940000</v>
      </c>
      <c r="G26" s="37">
        <f>$J$26/5</f>
        <v>4940000</v>
      </c>
      <c r="H26" s="37">
        <f>$J$26/5</f>
        <v>4940000</v>
      </c>
      <c r="I26" s="1">
        <v>0</v>
      </c>
      <c r="J26" s="37">
        <v>24700000</v>
      </c>
    </row>
    <row r="27" spans="1:11" x14ac:dyDescent="0.25">
      <c r="B27" t="s">
        <v>633</v>
      </c>
      <c r="C27" s="1"/>
      <c r="D27" s="1"/>
      <c r="E27" s="1"/>
      <c r="F27" s="1"/>
      <c r="G27" s="1"/>
      <c r="H27" s="1"/>
      <c r="I27" s="1">
        <v>0</v>
      </c>
      <c r="J27" s="1"/>
    </row>
    <row r="28" spans="1:11" x14ac:dyDescent="0.25">
      <c r="B28" s="104" t="s">
        <v>634</v>
      </c>
      <c r="C28" s="37"/>
      <c r="D28" s="37"/>
      <c r="E28" s="37"/>
      <c r="F28" s="37"/>
      <c r="G28" s="37"/>
      <c r="H28" s="37"/>
      <c r="I28" s="1">
        <v>0</v>
      </c>
      <c r="J28" s="37"/>
    </row>
    <row r="29" spans="1:11" x14ac:dyDescent="0.25">
      <c r="B29" t="s">
        <v>635</v>
      </c>
      <c r="C29" s="1">
        <v>0</v>
      </c>
      <c r="D29" s="1">
        <v>0</v>
      </c>
      <c r="E29" s="1">
        <v>50.5</v>
      </c>
      <c r="F29" s="1">
        <v>1325.4</v>
      </c>
      <c r="G29" s="1">
        <v>3954.4</v>
      </c>
      <c r="H29" s="1">
        <v>23100</v>
      </c>
      <c r="I29" s="1">
        <v>0</v>
      </c>
      <c r="J29" s="105">
        <f>SUM(C29:I29)</f>
        <v>28430.3</v>
      </c>
    </row>
    <row r="30" spans="1:11" x14ac:dyDescent="0.25">
      <c r="B30" t="s">
        <v>636</v>
      </c>
      <c r="C30" s="37">
        <v>8800</v>
      </c>
      <c r="D30" s="37">
        <v>850115.83</v>
      </c>
      <c r="E30" s="37">
        <v>10711913.09</v>
      </c>
      <c r="F30" s="37">
        <v>6118888.8300000001</v>
      </c>
      <c r="G30" s="37">
        <v>448807.52</v>
      </c>
      <c r="H30" s="37">
        <v>0</v>
      </c>
      <c r="I30" s="156">
        <v>0</v>
      </c>
      <c r="J30" s="37">
        <f>SUM(C30:I30)</f>
        <v>18138525.27</v>
      </c>
    </row>
    <row r="31" spans="1:11" ht="15.75" thickBot="1" x14ac:dyDescent="0.3">
      <c r="B31" s="41" t="s">
        <v>637</v>
      </c>
      <c r="C31" s="42">
        <f t="shared" ref="C31" si="2">SUM(C28:C30)</f>
        <v>8800</v>
      </c>
      <c r="D31" s="42">
        <f>SUM(D26:D30)</f>
        <v>5790115.8300000001</v>
      </c>
      <c r="E31" s="42">
        <f t="shared" ref="E31:H31" si="3">SUM(E26:E30)</f>
        <v>15651963.59</v>
      </c>
      <c r="F31" s="42">
        <f t="shared" si="3"/>
        <v>11060214.23</v>
      </c>
      <c r="G31" s="42">
        <f t="shared" si="3"/>
        <v>5392761.9199999999</v>
      </c>
      <c r="H31" s="42">
        <f t="shared" si="3"/>
        <v>4963100</v>
      </c>
      <c r="I31" s="34">
        <v>0</v>
      </c>
      <c r="J31" s="42">
        <f>SUM(J26:J30)</f>
        <v>42866955.57</v>
      </c>
    </row>
    <row r="32" spans="1:11" ht="16.5" thickTop="1" thickBot="1" x14ac:dyDescent="0.3">
      <c r="B32" s="106" t="s">
        <v>638</v>
      </c>
      <c r="C32" s="107">
        <f t="shared" ref="C32:H32" si="4">C31+C24</f>
        <v>5789003.1099999994</v>
      </c>
      <c r="D32" s="107">
        <f t="shared" si="4"/>
        <v>63630857.036375731</v>
      </c>
      <c r="E32" s="107">
        <f t="shared" si="4"/>
        <v>93738131.162199974</v>
      </c>
      <c r="F32" s="107">
        <f t="shared" si="4"/>
        <v>109090533.25000006</v>
      </c>
      <c r="G32" s="107">
        <f t="shared" si="4"/>
        <v>74337715.226199985</v>
      </c>
      <c r="H32" s="107">
        <f t="shared" si="4"/>
        <v>66011591</v>
      </c>
      <c r="I32" s="157">
        <v>0</v>
      </c>
      <c r="J32" s="107">
        <f>J31+J24</f>
        <v>414318174.37033427</v>
      </c>
    </row>
    <row r="33" spans="2:5" ht="15.75" thickTop="1" x14ac:dyDescent="0.25"/>
    <row r="34" spans="2:5" x14ac:dyDescent="0.25">
      <c r="B34" s="13" t="s">
        <v>639</v>
      </c>
    </row>
    <row r="35" spans="2:5" ht="30" x14ac:dyDescent="0.25">
      <c r="B35" s="85" t="s">
        <v>640</v>
      </c>
      <c r="D35" t="s">
        <v>614</v>
      </c>
      <c r="E35" t="s">
        <v>641</v>
      </c>
    </row>
    <row r="36" spans="2:5" x14ac:dyDescent="0.25">
      <c r="B36" t="s">
        <v>642</v>
      </c>
      <c r="C36" t="s">
        <v>582</v>
      </c>
      <c r="D36" s="14">
        <f t="shared" ref="D36:D41" si="5">E36*$C$80</f>
        <v>2043768.5950413253</v>
      </c>
      <c r="E36" s="81">
        <v>2037780.9917355401</v>
      </c>
    </row>
    <row r="37" spans="2:5" x14ac:dyDescent="0.25">
      <c r="B37" t="s">
        <v>643</v>
      </c>
      <c r="C37" t="s">
        <v>46</v>
      </c>
      <c r="D37" s="14">
        <f t="shared" si="5"/>
        <v>14868416.528925586</v>
      </c>
      <c r="E37" s="81">
        <v>14824856.714876</v>
      </c>
    </row>
    <row r="38" spans="2:5" x14ac:dyDescent="0.25">
      <c r="B38" t="s">
        <v>644</v>
      </c>
      <c r="C38" t="s">
        <v>46</v>
      </c>
      <c r="D38" s="14">
        <f t="shared" si="5"/>
        <v>7664132.2314049546</v>
      </c>
      <c r="E38" s="81">
        <v>7641678.7190082604</v>
      </c>
    </row>
    <row r="39" spans="2:5" x14ac:dyDescent="0.25">
      <c r="B39" t="s">
        <v>645</v>
      </c>
      <c r="C39" t="s">
        <v>46</v>
      </c>
      <c r="D39" s="14">
        <f t="shared" si="5"/>
        <v>3065652.892561988</v>
      </c>
      <c r="E39" s="81">
        <v>3056671.48760331</v>
      </c>
    </row>
    <row r="40" spans="2:5" x14ac:dyDescent="0.25">
      <c r="B40" t="s">
        <v>646</v>
      </c>
      <c r="C40" t="s">
        <v>46</v>
      </c>
      <c r="D40" s="14">
        <f t="shared" si="5"/>
        <v>23166942.148760349</v>
      </c>
      <c r="E40" s="81">
        <v>23099070.247933902</v>
      </c>
    </row>
    <row r="41" spans="2:5" x14ac:dyDescent="0.25">
      <c r="B41" t="s">
        <v>647</v>
      </c>
      <c r="C41" t="s">
        <v>46</v>
      </c>
      <c r="D41" s="14">
        <f t="shared" si="5"/>
        <v>1839391.7355371867</v>
      </c>
      <c r="E41" s="81">
        <v>1834002.8925619801</v>
      </c>
    </row>
    <row r="43" spans="2:5" x14ac:dyDescent="0.25">
      <c r="B43" s="13" t="s">
        <v>648</v>
      </c>
    </row>
    <row r="44" spans="2:5" x14ac:dyDescent="0.25">
      <c r="B44" t="s">
        <v>649</v>
      </c>
      <c r="C44" s="108">
        <v>2020</v>
      </c>
    </row>
    <row r="47" spans="2:5" x14ac:dyDescent="0.25">
      <c r="B47" s="13" t="s">
        <v>650</v>
      </c>
    </row>
    <row r="48" spans="2:5" x14ac:dyDescent="0.25">
      <c r="D48" t="s">
        <v>614</v>
      </c>
      <c r="E48" t="s">
        <v>641</v>
      </c>
    </row>
    <row r="49" spans="2:5" x14ac:dyDescent="0.25">
      <c r="B49" t="s">
        <v>651</v>
      </c>
      <c r="C49" s="108">
        <v>2018</v>
      </c>
      <c r="D49" s="14">
        <f>E49*$C$80</f>
        <v>24772575.905974537</v>
      </c>
      <c r="E49" s="14">
        <f>Inputs!F212</f>
        <v>24700000</v>
      </c>
    </row>
    <row r="50" spans="2:5" x14ac:dyDescent="0.25">
      <c r="B50" t="s">
        <v>652</v>
      </c>
      <c r="C50" s="108">
        <v>9999</v>
      </c>
      <c r="D50" s="14">
        <f>E50*$C$80</f>
        <v>210316160.62683645</v>
      </c>
      <c r="E50" s="14">
        <f>Inputs!F213</f>
        <v>209700000</v>
      </c>
    </row>
    <row r="51" spans="2:5" ht="30" x14ac:dyDescent="0.25">
      <c r="B51" s="85" t="s">
        <v>653</v>
      </c>
      <c r="C51" s="108">
        <v>9999</v>
      </c>
      <c r="D51" s="14">
        <f>E51*$C$80</f>
        <v>12336141.038197845</v>
      </c>
      <c r="E51" s="14">
        <f>Inputs!F214</f>
        <v>12300000</v>
      </c>
    </row>
    <row r="52" spans="2:5" ht="30" x14ac:dyDescent="0.25">
      <c r="B52" s="85" t="s">
        <v>927</v>
      </c>
      <c r="C52" s="108">
        <v>9999</v>
      </c>
      <c r="D52" s="14">
        <f>E52*$C$80</f>
        <v>182346660.73261508</v>
      </c>
      <c r="E52" s="14">
        <f>Inputs!F215</f>
        <v>181812442</v>
      </c>
    </row>
    <row r="53" spans="2:5" x14ac:dyDescent="0.25">
      <c r="B53" t="s">
        <v>654</v>
      </c>
      <c r="C53" s="108">
        <v>2017</v>
      </c>
      <c r="D53" s="14">
        <f>E53*$C$80</f>
        <v>18153183.153770812</v>
      </c>
      <c r="E53" s="14">
        <f>Inputs!F211</f>
        <v>18100000</v>
      </c>
    </row>
    <row r="55" spans="2:5" x14ac:dyDescent="0.25">
      <c r="B55" t="s">
        <v>701</v>
      </c>
      <c r="C55" s="113">
        <v>25100000</v>
      </c>
    </row>
    <row r="56" spans="2:5" x14ac:dyDescent="0.25">
      <c r="B56" t="s">
        <v>702</v>
      </c>
      <c r="C56" s="66"/>
    </row>
    <row r="57" spans="2:5" x14ac:dyDescent="0.25">
      <c r="B57" t="s">
        <v>703</v>
      </c>
      <c r="C57" s="66"/>
    </row>
    <row r="61" spans="2:5" x14ac:dyDescent="0.25">
      <c r="B61" s="13" t="s">
        <v>655</v>
      </c>
    </row>
    <row r="62" spans="2:5" x14ac:dyDescent="0.25">
      <c r="B62" t="s">
        <v>788</v>
      </c>
      <c r="C62" t="s">
        <v>46</v>
      </c>
    </row>
    <row r="63" spans="2:5" x14ac:dyDescent="0.25">
      <c r="B63" t="s">
        <v>789</v>
      </c>
      <c r="C63" t="s">
        <v>415</v>
      </c>
    </row>
    <row r="64" spans="2:5" ht="30" x14ac:dyDescent="0.25">
      <c r="B64" s="85" t="s">
        <v>790</v>
      </c>
      <c r="C64" t="s">
        <v>415</v>
      </c>
    </row>
    <row r="65" spans="2:5" x14ac:dyDescent="0.25">
      <c r="B65" t="s">
        <v>928</v>
      </c>
      <c r="C65" t="s">
        <v>415</v>
      </c>
    </row>
    <row r="66" spans="2:5" x14ac:dyDescent="0.25">
      <c r="B66" t="s">
        <v>791</v>
      </c>
      <c r="C66" t="s">
        <v>46</v>
      </c>
    </row>
    <row r="68" spans="2:5" x14ac:dyDescent="0.25">
      <c r="B68" s="13" t="s">
        <v>656</v>
      </c>
    </row>
    <row r="69" spans="2:5" x14ac:dyDescent="0.25">
      <c r="B69" t="s">
        <v>657</v>
      </c>
      <c r="D69" t="s">
        <v>614</v>
      </c>
      <c r="E69" t="s">
        <v>658</v>
      </c>
    </row>
    <row r="70" spans="2:5" x14ac:dyDescent="0.25">
      <c r="B70" t="s">
        <v>659</v>
      </c>
      <c r="C70" t="s">
        <v>46</v>
      </c>
      <c r="D70" s="14">
        <f>E70*$C$80</f>
        <v>24571988.246816847</v>
      </c>
      <c r="E70" s="14">
        <v>24500000</v>
      </c>
    </row>
    <row r="71" spans="2:5" x14ac:dyDescent="0.25">
      <c r="B71" t="s">
        <v>660</v>
      </c>
      <c r="C71" t="s">
        <v>46</v>
      </c>
      <c r="D71" s="14">
        <f>E71*$C$80</f>
        <v>22566111.655239962</v>
      </c>
      <c r="E71" s="14">
        <v>22500000</v>
      </c>
    </row>
    <row r="72" spans="2:5" x14ac:dyDescent="0.25">
      <c r="B72" t="s">
        <v>644</v>
      </c>
      <c r="C72" t="s">
        <v>415</v>
      </c>
      <c r="D72" s="14">
        <f>E72*$C$80</f>
        <v>20159059.745347697</v>
      </c>
      <c r="E72" s="14">
        <v>20100000</v>
      </c>
    </row>
    <row r="73" spans="2:5" x14ac:dyDescent="0.25">
      <c r="B73" t="s">
        <v>661</v>
      </c>
      <c r="C73" t="s">
        <v>46</v>
      </c>
      <c r="D73" s="14">
        <f>E73*$C$80</f>
        <v>1805288.9324191969</v>
      </c>
      <c r="E73" s="14">
        <v>1800000</v>
      </c>
    </row>
    <row r="74" spans="2:5" x14ac:dyDescent="0.25">
      <c r="B74" t="s">
        <v>662</v>
      </c>
      <c r="C74" t="s">
        <v>46</v>
      </c>
      <c r="D74" s="14">
        <f>E74*$C$80</f>
        <v>12436434.86777669</v>
      </c>
      <c r="E74" s="14">
        <v>12400000</v>
      </c>
    </row>
    <row r="77" spans="2:5" x14ac:dyDescent="0.25">
      <c r="B77" s="13" t="s">
        <v>327</v>
      </c>
    </row>
    <row r="78" spans="2:5" x14ac:dyDescent="0.25">
      <c r="B78" t="s">
        <v>663</v>
      </c>
      <c r="C78" s="1">
        <v>102.4</v>
      </c>
    </row>
    <row r="79" spans="2:5" x14ac:dyDescent="0.25">
      <c r="B79" t="s">
        <v>658</v>
      </c>
      <c r="C79">
        <v>102.1</v>
      </c>
    </row>
    <row r="80" spans="2:5" x14ac:dyDescent="0.25">
      <c r="B80" t="s">
        <v>666</v>
      </c>
      <c r="C80">
        <f>(1/C79)*C78</f>
        <v>1.0029382957884427</v>
      </c>
    </row>
    <row r="81" spans="2:10" x14ac:dyDescent="0.25">
      <c r="B81" t="s">
        <v>664</v>
      </c>
      <c r="C81">
        <v>102.2</v>
      </c>
    </row>
    <row r="82" spans="2:10" x14ac:dyDescent="0.25">
      <c r="B82" t="s">
        <v>667</v>
      </c>
      <c r="C82">
        <f>(1/C81)*C78</f>
        <v>1.0019569471624266</v>
      </c>
    </row>
    <row r="84" spans="2:10" x14ac:dyDescent="0.25">
      <c r="D84" s="3">
        <v>2014</v>
      </c>
      <c r="E84" s="3">
        <v>2015</v>
      </c>
      <c r="F84" s="3">
        <v>2016</v>
      </c>
      <c r="G84" s="3">
        <v>2017</v>
      </c>
      <c r="H84" s="3">
        <v>2018</v>
      </c>
      <c r="I84" s="3">
        <v>2019</v>
      </c>
      <c r="J84" s="3">
        <v>2020</v>
      </c>
    </row>
    <row r="85" spans="2:10" x14ac:dyDescent="0.25">
      <c r="B85" t="s">
        <v>665</v>
      </c>
      <c r="D85">
        <v>101.8</v>
      </c>
      <c r="E85">
        <v>101.5</v>
      </c>
      <c r="F85">
        <v>101.5</v>
      </c>
      <c r="G85">
        <v>101.9</v>
      </c>
      <c r="H85">
        <v>102.4</v>
      </c>
      <c r="I85" s="1">
        <f>C78</f>
        <v>102.4</v>
      </c>
      <c r="J85" s="1">
        <v>102.4</v>
      </c>
    </row>
    <row r="88" spans="2:10" x14ac:dyDescent="0.25">
      <c r="B88" s="13" t="s">
        <v>668</v>
      </c>
      <c r="C88" s="15" t="s">
        <v>7</v>
      </c>
      <c r="D88" s="15" t="s">
        <v>672</v>
      </c>
    </row>
    <row r="89" spans="2:10" x14ac:dyDescent="0.25">
      <c r="B89" t="s">
        <v>669</v>
      </c>
      <c r="C89" s="39">
        <v>7.0000000000000007E-2</v>
      </c>
      <c r="D89">
        <f>C89/(1+0.5*C89)</f>
        <v>6.7632850241545903E-2</v>
      </c>
    </row>
    <row r="90" spans="2:10" x14ac:dyDescent="0.25">
      <c r="B90" t="s">
        <v>670</v>
      </c>
      <c r="C90" s="39">
        <v>5.79E-2</v>
      </c>
      <c r="D90">
        <f t="shared" ref="D90:D91" si="6">C90/(1+0.5*C90)</f>
        <v>5.627095582875747E-2</v>
      </c>
    </row>
    <row r="91" spans="2:10" x14ac:dyDescent="0.25">
      <c r="B91" t="s">
        <v>671</v>
      </c>
      <c r="C91" s="117">
        <f>Inputs!C20</f>
        <v>3.9899999999999998E-2</v>
      </c>
      <c r="D91">
        <f t="shared" si="6"/>
        <v>3.9119564684543362E-2</v>
      </c>
    </row>
    <row r="95" spans="2:10" s="47" customFormat="1" ht="15.75" x14ac:dyDescent="0.25">
      <c r="B95" s="173" t="s">
        <v>907</v>
      </c>
    </row>
  </sheetData>
  <conditionalFormatting sqref="C36:C41">
    <cfRule type="containsText" dxfId="15" priority="7" operator="containsText" text="y">
      <formula>NOT(ISERROR(SEARCH("y",C36)))</formula>
    </cfRule>
    <cfRule type="containsText" dxfId="14" priority="8" operator="containsText" text="n">
      <formula>NOT(ISERROR(SEARCH("n",C36)))</formula>
    </cfRule>
  </conditionalFormatting>
  <conditionalFormatting sqref="C70:C74">
    <cfRule type="containsText" dxfId="13" priority="5" operator="containsText" text="y">
      <formula>NOT(ISERROR(SEARCH("y",C70)))</formula>
    </cfRule>
    <cfRule type="containsText" dxfId="12" priority="6" operator="containsText" text="n">
      <formula>NOT(ISERROR(SEARCH("n",C70)))</formula>
    </cfRule>
  </conditionalFormatting>
  <conditionalFormatting sqref="C62:C66">
    <cfRule type="containsText" dxfId="11" priority="1" operator="containsText" text="y">
      <formula>NOT(ISERROR(SEARCH("y",C62)))</formula>
    </cfRule>
    <cfRule type="containsText" dxfId="10" priority="2" operator="containsText" text="n">
      <formula>NOT(ISERROR(SEARCH("n",C62)))</formula>
    </cfRule>
  </conditionalFormatting>
  <pageMargins left="0.7" right="0.7" top="0.75" bottom="0.75" header="0.3" footer="0.3"/>
  <pageSetup paperSize="9" orientation="portrait" r:id="rId1"/>
  <ignoredErrors>
    <ignoredError sqref="C1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9464A-3F4A-4ABC-BCE9-6E34B56D9F8D}">
  <dimension ref="A1:CH305"/>
  <sheetViews>
    <sheetView topLeftCell="BF259" workbookViewId="0">
      <selection activeCell="BU275" sqref="BU275"/>
    </sheetView>
  </sheetViews>
  <sheetFormatPr defaultRowHeight="15" x14ac:dyDescent="0.25"/>
  <cols>
    <col min="1" max="1" width="36.5703125" customWidth="1"/>
    <col min="2" max="2" width="13.5703125" customWidth="1"/>
    <col min="3" max="3" width="14.140625" customWidth="1"/>
    <col min="5" max="5" width="11" customWidth="1"/>
    <col min="6" max="6" width="10" bestFit="1" customWidth="1"/>
    <col min="7" max="8" width="16.7109375" bestFit="1" customWidth="1"/>
    <col min="9" max="9" width="11.140625" customWidth="1"/>
  </cols>
  <sheetData>
    <row r="1" spans="1:6" s="47" customFormat="1" ht="18.75" x14ac:dyDescent="0.3">
      <c r="A1" s="2" t="s">
        <v>673</v>
      </c>
    </row>
    <row r="2" spans="1:6" s="8" customFormat="1" ht="18.75" x14ac:dyDescent="0.3">
      <c r="A2" s="170" t="s">
        <v>674</v>
      </c>
    </row>
    <row r="4" spans="1:6" x14ac:dyDescent="0.25">
      <c r="A4" s="3" t="s">
        <v>675</v>
      </c>
    </row>
    <row r="5" spans="1:6" x14ac:dyDescent="0.25">
      <c r="A5" t="s">
        <v>676</v>
      </c>
      <c r="B5" s="14">
        <f>B42</f>
        <v>1541209227.5846796</v>
      </c>
    </row>
    <row r="7" spans="1:6" x14ac:dyDescent="0.25">
      <c r="A7" s="3" t="s">
        <v>677</v>
      </c>
    </row>
    <row r="8" spans="1:6" x14ac:dyDescent="0.25">
      <c r="A8" t="s">
        <v>568</v>
      </c>
      <c r="B8" s="14">
        <f>G102</f>
        <v>193506585.50183442</v>
      </c>
    </row>
    <row r="9" spans="1:6" x14ac:dyDescent="0.25">
      <c r="A9" s="109" t="s">
        <v>650</v>
      </c>
    </row>
    <row r="10" spans="1:6" x14ac:dyDescent="0.25">
      <c r="A10" t="s">
        <v>678</v>
      </c>
      <c r="B10" s="14">
        <f>G62*'2020 Opening RAB'!C80</f>
        <v>25163755.233070645</v>
      </c>
    </row>
    <row r="11" spans="1:6" x14ac:dyDescent="0.25">
      <c r="A11" t="s">
        <v>636</v>
      </c>
      <c r="B11" s="14">
        <f>G89*'2020 Opening RAB'!C80</f>
        <v>16814269.090169791</v>
      </c>
    </row>
    <row r="12" spans="1:6" x14ac:dyDescent="0.25">
      <c r="A12" t="s">
        <v>679</v>
      </c>
      <c r="B12" s="14">
        <f>B225</f>
        <v>44300000</v>
      </c>
    </row>
    <row r="13" spans="1:6" x14ac:dyDescent="0.25">
      <c r="A13" t="s">
        <v>680</v>
      </c>
      <c r="B13" s="14">
        <f>-48000000*'2020 Opening RAB'!C80</f>
        <v>-48141038.19784525</v>
      </c>
      <c r="F13" s="14"/>
    </row>
    <row r="15" spans="1:6" x14ac:dyDescent="0.25">
      <c r="A15" s="3" t="s">
        <v>681</v>
      </c>
    </row>
    <row r="16" spans="1:6" x14ac:dyDescent="0.25">
      <c r="A16" t="s">
        <v>682</v>
      </c>
      <c r="B16" s="14">
        <f>-B206</f>
        <v>-2918023.8981390791</v>
      </c>
    </row>
    <row r="17" spans="1:81" x14ac:dyDescent="0.25">
      <c r="A17" t="s">
        <v>828</v>
      </c>
      <c r="B17" s="14">
        <f>B150</f>
        <v>7338425.9701443017</v>
      </c>
    </row>
    <row r="18" spans="1:81" x14ac:dyDescent="0.25">
      <c r="A18" t="s">
        <v>683</v>
      </c>
      <c r="B18" s="14">
        <f>B180</f>
        <v>-21136346.718903065</v>
      </c>
    </row>
    <row r="19" spans="1:81" ht="15.75" thickBot="1" x14ac:dyDescent="0.3">
      <c r="A19" s="34" t="s">
        <v>684</v>
      </c>
      <c r="B19" s="42">
        <f>SUM(B5:B18)</f>
        <v>1756136854.5650115</v>
      </c>
    </row>
    <row r="20" spans="1:81" ht="15.75" thickTop="1" x14ac:dyDescent="0.25">
      <c r="A20" t="s">
        <v>685</v>
      </c>
      <c r="B20" s="14">
        <f>B5+B16+B17+B18+B13</f>
        <v>1476352244.7399366</v>
      </c>
    </row>
    <row r="22" spans="1:81" ht="30" x14ac:dyDescent="0.25">
      <c r="A22" s="85" t="s">
        <v>686</v>
      </c>
      <c r="B22" s="31">
        <f>B20/B42</f>
        <v>0.95791811930273463</v>
      </c>
    </row>
    <row r="25" spans="1:81" x14ac:dyDescent="0.25">
      <c r="A25" s="79" t="s">
        <v>687</v>
      </c>
      <c r="B25" s="79">
        <v>2020</v>
      </c>
      <c r="C25" s="79">
        <v>2021</v>
      </c>
      <c r="D25" s="79">
        <v>2022</v>
      </c>
      <c r="E25" s="79">
        <v>2023</v>
      </c>
      <c r="F25" s="79">
        <v>2024</v>
      </c>
      <c r="G25" s="79">
        <v>2025</v>
      </c>
      <c r="H25" s="79">
        <v>2026</v>
      </c>
      <c r="I25" s="79">
        <v>2027</v>
      </c>
      <c r="J25" s="79">
        <v>2028</v>
      </c>
      <c r="K25" s="79">
        <v>2029</v>
      </c>
      <c r="L25" s="79">
        <v>2030</v>
      </c>
      <c r="M25" s="79">
        <v>2031</v>
      </c>
      <c r="N25" s="79">
        <v>2032</v>
      </c>
      <c r="O25" s="79">
        <v>2033</v>
      </c>
      <c r="P25" s="79">
        <v>2034</v>
      </c>
      <c r="Q25" s="79">
        <v>2035</v>
      </c>
      <c r="R25" s="79">
        <v>2036</v>
      </c>
      <c r="S25" s="79">
        <v>2037</v>
      </c>
      <c r="T25" s="79">
        <v>2038</v>
      </c>
      <c r="U25" s="79">
        <v>2039</v>
      </c>
      <c r="V25" s="79">
        <v>2040</v>
      </c>
      <c r="W25" s="79">
        <v>2041</v>
      </c>
      <c r="X25" s="79">
        <v>2042</v>
      </c>
      <c r="Y25" s="79">
        <v>2043</v>
      </c>
      <c r="Z25" s="79">
        <v>2044</v>
      </c>
      <c r="AA25" s="79">
        <v>2045</v>
      </c>
      <c r="AB25" s="79">
        <v>2046</v>
      </c>
      <c r="AC25" s="79">
        <v>2047</v>
      </c>
      <c r="AD25" s="79">
        <v>2048</v>
      </c>
      <c r="AE25" s="79">
        <v>2049</v>
      </c>
      <c r="AF25" s="79">
        <v>2050</v>
      </c>
      <c r="AG25" s="79">
        <v>2051</v>
      </c>
      <c r="AH25" s="79">
        <v>2052</v>
      </c>
      <c r="AI25" s="79">
        <v>2053</v>
      </c>
      <c r="AJ25" s="79">
        <v>2054</v>
      </c>
      <c r="AK25" s="79">
        <v>2055</v>
      </c>
      <c r="AL25" s="79">
        <v>2056</v>
      </c>
      <c r="AM25" s="79">
        <v>2057</v>
      </c>
      <c r="AN25" s="79">
        <v>2058</v>
      </c>
      <c r="AO25" s="79">
        <v>2059</v>
      </c>
      <c r="AP25" s="79">
        <v>2060</v>
      </c>
      <c r="AQ25" s="79">
        <v>2061</v>
      </c>
      <c r="AR25" s="79">
        <v>2062</v>
      </c>
      <c r="AS25" s="79">
        <v>2063</v>
      </c>
      <c r="AT25" s="79">
        <v>2064</v>
      </c>
      <c r="AU25" s="79">
        <v>2065</v>
      </c>
      <c r="AV25" s="79">
        <v>2066</v>
      </c>
      <c r="AW25" s="79">
        <v>2067</v>
      </c>
      <c r="AX25" s="79">
        <v>2068</v>
      </c>
      <c r="AY25" s="79">
        <v>2069</v>
      </c>
      <c r="AZ25" s="79">
        <v>2070</v>
      </c>
      <c r="BA25" s="79">
        <v>2071</v>
      </c>
      <c r="BB25" s="79">
        <v>2072</v>
      </c>
      <c r="BC25" s="79">
        <v>2073</v>
      </c>
      <c r="BD25" s="79">
        <v>2074</v>
      </c>
      <c r="BE25" s="79">
        <v>2075</v>
      </c>
      <c r="BF25" s="79">
        <v>2076</v>
      </c>
      <c r="BG25" s="79">
        <v>2077</v>
      </c>
      <c r="BH25" s="79">
        <v>2078</v>
      </c>
      <c r="BI25" s="79">
        <v>2079</v>
      </c>
      <c r="BJ25" s="79">
        <v>2080</v>
      </c>
      <c r="BK25" s="79">
        <v>2081</v>
      </c>
      <c r="BL25" s="79">
        <v>2082</v>
      </c>
      <c r="BM25" s="79">
        <v>2083</v>
      </c>
      <c r="BN25" s="79">
        <v>2084</v>
      </c>
      <c r="BO25" s="79">
        <v>2085</v>
      </c>
      <c r="BP25" s="79">
        <v>2086</v>
      </c>
      <c r="BQ25" s="79">
        <v>2087</v>
      </c>
      <c r="BR25" s="79">
        <v>2088</v>
      </c>
      <c r="BS25" s="79">
        <v>2089</v>
      </c>
      <c r="BT25" s="79">
        <v>2090</v>
      </c>
      <c r="BU25" s="79">
        <v>2091</v>
      </c>
      <c r="BV25" s="79">
        <v>2092</v>
      </c>
      <c r="BW25" s="79">
        <v>2093</v>
      </c>
      <c r="BX25" s="79">
        <v>2094</v>
      </c>
      <c r="BY25" s="79">
        <v>2095</v>
      </c>
      <c r="BZ25" s="79">
        <v>2096</v>
      </c>
      <c r="CA25" s="79">
        <v>2097</v>
      </c>
      <c r="CB25" s="79">
        <v>2098</v>
      </c>
      <c r="CC25" s="79">
        <v>2099</v>
      </c>
    </row>
    <row r="26" spans="1:81" x14ac:dyDescent="0.25">
      <c r="A26" t="s">
        <v>688</v>
      </c>
      <c r="B26" s="14">
        <f>B44*'2020 Opening RAB'!$C$80*'Opening RAB Cals'!$B$22</f>
        <v>-69658696.052239135</v>
      </c>
      <c r="C26" s="14">
        <f>C44*'2020 Opening RAB'!$C$80*'Opening RAB Cals'!$B$22</f>
        <v>-64714304.823649392</v>
      </c>
      <c r="D26" s="14">
        <f>D44*'2020 Opening RAB'!$C$80*'Opening RAB Cals'!$B$22</f>
        <v>-59825168.381725252</v>
      </c>
      <c r="E26" s="14">
        <f>E44*'2020 Opening RAB'!$C$80*'Opening RAB Cals'!$B$22</f>
        <v>-56567849.787122309</v>
      </c>
      <c r="F26" s="14">
        <f>F44*'2020 Opening RAB'!$C$80*'Opening RAB Cals'!$B$22</f>
        <v>-53173107.111288205</v>
      </c>
      <c r="G26" s="14">
        <f>G44*'2020 Opening RAB'!$C$80*'Opening RAB Cals'!$B$22</f>
        <v>-51809869.415978901</v>
      </c>
      <c r="H26" s="14">
        <f>H44*'2020 Opening RAB'!$C$80*'Opening RAB Cals'!$B$22</f>
        <v>-50574806.227957457</v>
      </c>
      <c r="I26" s="14">
        <f>I44*'2020 Opening RAB'!$C$80*'Opening RAB Cals'!$B$22</f>
        <v>-49578527.55745139</v>
      </c>
      <c r="J26" s="14">
        <f>J44*'2020 Opening RAB'!$C$80*'Opening RAB Cals'!$B$22</f>
        <v>-50163490.18031963</v>
      </c>
      <c r="K26" s="14">
        <f>K44*'2020 Opening RAB'!$C$80*'Opening RAB Cals'!$B$22</f>
        <v>-50424361.628526941</v>
      </c>
      <c r="L26" s="14">
        <f>L44*'2020 Opening RAB'!$C$80*'Opening RAB Cals'!$B$22</f>
        <v>-46262538.662029676</v>
      </c>
      <c r="M26" s="14">
        <f>M44*'2020 Opening RAB'!$C$80*'Opening RAB Cals'!$B$22</f>
        <v>-46372968.658906251</v>
      </c>
      <c r="N26" s="14">
        <f>N44*'2020 Opening RAB'!$C$80*'Opening RAB Cals'!$B$22</f>
        <v>-46543872.57152012</v>
      </c>
      <c r="O26" s="14">
        <f>O44*'2020 Opening RAB'!$C$80*'Opening RAB Cals'!$B$22</f>
        <v>-46528125.469579563</v>
      </c>
      <c r="P26" s="14">
        <f>P44*'2020 Opening RAB'!$C$80*'Opening RAB Cals'!$B$22</f>
        <v>-46747816.965433754</v>
      </c>
      <c r="Q26" s="14">
        <f>Q44*'2020 Opening RAB'!$C$80*'Opening RAB Cals'!$B$22</f>
        <v>-39816490.284588717</v>
      </c>
      <c r="R26" s="14">
        <f>R44*'2020 Opening RAB'!$C$80*'Opening RAB Cals'!$B$22</f>
        <v>-32384927.129348569</v>
      </c>
      <c r="S26" s="14">
        <f>S44*'2020 Opening RAB'!$C$80*'Opening RAB Cals'!$B$22</f>
        <v>-33159391.239173725</v>
      </c>
      <c r="T26" s="14">
        <f>T44*'2020 Opening RAB'!$C$80*'Opening RAB Cals'!$B$22</f>
        <v>-34764988.95778165</v>
      </c>
      <c r="U26" s="14">
        <f>U44*'2020 Opening RAB'!$C$80*'Opening RAB Cals'!$B$22</f>
        <v>-36464072.509641565</v>
      </c>
      <c r="V26" s="14">
        <f>V44*'2020 Opening RAB'!$C$80*'Opening RAB Cals'!$B$22</f>
        <v>-35605993.630636178</v>
      </c>
      <c r="W26" s="14">
        <f>W44*'2020 Opening RAB'!$C$80*'Opening RAB Cals'!$B$22</f>
        <v>-34975258.815446116</v>
      </c>
      <c r="X26" s="14">
        <f>X44*'2020 Opening RAB'!$C$80*'Opening RAB Cals'!$B$22</f>
        <v>-35643577.53038317</v>
      </c>
      <c r="Y26" s="14">
        <f>Y44*'2020 Opening RAB'!$C$80*'Opening RAB Cals'!$B$22</f>
        <v>-36350549.429498158</v>
      </c>
      <c r="Z26" s="14">
        <f>Z44*'2020 Opening RAB'!$C$80*'Opening RAB Cals'!$B$22</f>
        <v>-37098409.907686889</v>
      </c>
      <c r="AA26" s="14">
        <f>AA44*'2020 Opening RAB'!$C$80*'Opening RAB Cals'!$B$22</f>
        <v>-39255158.334256858</v>
      </c>
      <c r="AB26" s="14">
        <f>AB44*'2020 Opening RAB'!$C$80*'Opening RAB Cals'!$B$22</f>
        <v>-41537413.892383583</v>
      </c>
      <c r="AC26" s="14">
        <f>AC44*'2020 Opening RAB'!$C$80*'Opening RAB Cals'!$B$22</f>
        <v>-43952488.734188467</v>
      </c>
      <c r="AD26" s="14">
        <f>AD44*'2020 Opening RAB'!$C$80*'Opening RAB Cals'!$B$22</f>
        <v>-46508121.618788533</v>
      </c>
      <c r="AE26" s="14">
        <f>AE44*'2020 Opening RAB'!$C$80*'Opening RAB Cals'!$B$22</f>
        <v>-49212502.842831872</v>
      </c>
      <c r="AF26" s="14">
        <f>AF44*'2020 Opening RAB'!$C$80*'Opening RAB Cals'!$B$22</f>
        <v>-51835057.254585832</v>
      </c>
      <c r="AG26" s="14">
        <f>AG44*'2020 Opening RAB'!$C$80*'Opening RAB Cals'!$B$22</f>
        <v>-54607455.282097079</v>
      </c>
      <c r="AH26" s="14">
        <f>AH44*'2020 Opening RAB'!$C$80*'Opening RAB Cals'!$B$22</f>
        <v>-694002.64045461279</v>
      </c>
      <c r="AI26" s="14">
        <f>AI44*'2020 Opening RAB'!$C$80*'Opening RAB Cals'!$B$22</f>
        <v>-503339.44905046525</v>
      </c>
      <c r="AJ26" s="14">
        <f>AJ44*'2020 Opening RAB'!$C$80*'Opening RAB Cals'!$B$22</f>
        <v>-299329.83424802794</v>
      </c>
      <c r="AK26" s="14">
        <f>AK44*'2020 Opening RAB'!$C$80*'Opening RAB Cals'!$B$22</f>
        <v>-320282.92264538998</v>
      </c>
      <c r="AL26" s="14">
        <f>AL44*'2020 Opening RAB'!$C$80*'Opening RAB Cals'!$B$22</f>
        <v>-342702.72723056719</v>
      </c>
      <c r="AM26" s="14">
        <f>AM44*'2020 Opening RAB'!$C$80*'Opening RAB Cals'!$B$22</f>
        <v>-366691.91813670687</v>
      </c>
      <c r="AN26" s="14">
        <f>AN44*'2020 Opening RAB'!$C$80*'Opening RAB Cals'!$B$22</f>
        <v>-392360.35240627639</v>
      </c>
      <c r="AO26" s="14">
        <f>AO44*'2020 Opening RAB'!$C$80*'Opening RAB Cals'!$B$22</f>
        <v>-419825.57707471575</v>
      </c>
      <c r="AP26" s="14">
        <f>AP44*'2020 Opening RAB'!$C$80*'Opening RAB Cals'!$B$22</f>
        <v>-346821.81593293272</v>
      </c>
      <c r="AQ26" s="14">
        <f>AQ44*'2020 Opening RAB'!$C$80*'Opening RAB Cals'!$B$22</f>
        <v>-268707.79151122487</v>
      </c>
      <c r="AR26" s="14">
        <f>AR44*'2020 Opening RAB'!$C$80*'Opening RAB Cals'!$B$22</f>
        <v>-185125.7853799976</v>
      </c>
      <c r="AS26" s="14">
        <f>AS44*'2020 Opening RAB'!$C$80*'Opening RAB Cals'!$B$22</f>
        <v>-95693.038819584341</v>
      </c>
      <c r="AT26" s="14">
        <f>AT44*'2020 Opening RAB'!$C$80*'Opening RAB Cals'!$B$22</f>
        <v>0</v>
      </c>
      <c r="AU26" s="14">
        <f>AU44*'2020 Opening RAB'!$C$80*'Opening RAB Cals'!$B$22</f>
        <v>0</v>
      </c>
      <c r="AV26" s="14">
        <f>AV44*'2020 Opening RAB'!$C$80*'Opening RAB Cals'!$B$22</f>
        <v>0</v>
      </c>
      <c r="AW26" s="14">
        <f>AW44*'2020 Opening RAB'!$C$80*'Opening RAB Cals'!$B$22</f>
        <v>0</v>
      </c>
      <c r="AX26" s="14">
        <f>AX44*'2020 Opening RAB'!$C$80*'Opening RAB Cals'!$B$22</f>
        <v>0</v>
      </c>
      <c r="AY26" s="14">
        <f>AY44*'2020 Opening RAB'!$C$80*'Opening RAB Cals'!$B$22</f>
        <v>0</v>
      </c>
      <c r="AZ26" s="14">
        <f>AZ44*'2020 Opening RAB'!$C$80*'Opening RAB Cals'!$B$22</f>
        <v>0</v>
      </c>
      <c r="BA26" s="14">
        <f>BA44*'2020 Opening RAB'!$C$80*'Opening RAB Cals'!$B$22</f>
        <v>0</v>
      </c>
      <c r="BB26" s="14">
        <f>BB44*'2020 Opening RAB'!$C$80*'Opening RAB Cals'!$B$22</f>
        <v>0</v>
      </c>
      <c r="BC26" s="14">
        <f>BC44*'2020 Opening RAB'!$C$80*'Opening RAB Cals'!$B$22</f>
        <v>0</v>
      </c>
      <c r="BD26" s="14">
        <f>BD44*'2020 Opening RAB'!$C$80*'Opening RAB Cals'!$B$22</f>
        <v>0</v>
      </c>
      <c r="BE26" s="14">
        <f>BE44*'2020 Opening RAB'!$C$80*'Opening RAB Cals'!$B$22</f>
        <v>0</v>
      </c>
      <c r="BF26" s="14">
        <f>BF44*'2020 Opening RAB'!$C$80*'Opening RAB Cals'!$B$22</f>
        <v>0</v>
      </c>
      <c r="BG26" s="14">
        <f>BG44*'2020 Opening RAB'!$C$80*'Opening RAB Cals'!$B$22</f>
        <v>0</v>
      </c>
      <c r="BH26" s="14">
        <f>BH44*'2020 Opening RAB'!$C$80*'Opening RAB Cals'!$B$22</f>
        <v>0</v>
      </c>
      <c r="BI26" s="14">
        <f>BI44*'2020 Opening RAB'!$C$80*'Opening RAB Cals'!$B$22</f>
        <v>0</v>
      </c>
      <c r="BJ26" s="14">
        <f>BJ44*'2020 Opening RAB'!$C$80*'Opening RAB Cals'!$B$22</f>
        <v>0</v>
      </c>
      <c r="BK26" s="14">
        <f>BK44*'2020 Opening RAB'!$C$80*'Opening RAB Cals'!$B$22</f>
        <v>0</v>
      </c>
      <c r="BL26" s="14">
        <f>BL44*'2020 Opening RAB'!$C$80*'Opening RAB Cals'!$B$22</f>
        <v>0</v>
      </c>
      <c r="BM26" s="14">
        <f>BM44*'2020 Opening RAB'!$C$80*'Opening RAB Cals'!$B$22</f>
        <v>0</v>
      </c>
      <c r="BN26" s="14">
        <f>BN44*'2020 Opening RAB'!$C$80*'Opening RAB Cals'!$B$22</f>
        <v>0</v>
      </c>
      <c r="BO26" s="14">
        <f>BO44*'2020 Opening RAB'!$C$80*'Opening RAB Cals'!$B$22</f>
        <v>0</v>
      </c>
      <c r="BP26" s="14">
        <f>BP44*'2020 Opening RAB'!$C$80*'Opening RAB Cals'!$B$22</f>
        <v>0</v>
      </c>
      <c r="BQ26" s="14">
        <f>BQ44*'2020 Opening RAB'!$C$80*'Opening RAB Cals'!$B$22</f>
        <v>0</v>
      </c>
      <c r="BR26" s="14">
        <f>BR44*'2020 Opening RAB'!$C$80*'Opening RAB Cals'!$B$22</f>
        <v>0</v>
      </c>
      <c r="BS26" s="14">
        <f>BS44*'2020 Opening RAB'!$C$80*'Opening RAB Cals'!$B$22</f>
        <v>0</v>
      </c>
      <c r="BT26" s="14">
        <f>BT44*'2020 Opening RAB'!$C$80*'Opening RAB Cals'!$B$22</f>
        <v>0</v>
      </c>
      <c r="BU26" s="14">
        <f>BU44*'2020 Opening RAB'!$C$80*'Opening RAB Cals'!$B$22</f>
        <v>0</v>
      </c>
      <c r="BV26" s="14">
        <f>BV44*'2020 Opening RAB'!$C$80*'Opening RAB Cals'!$B$22</f>
        <v>0</v>
      </c>
      <c r="BW26" s="14">
        <f>BW44*'2020 Opening RAB'!$C$80*'Opening RAB Cals'!$B$22</f>
        <v>0</v>
      </c>
      <c r="BX26" s="14">
        <f>BX44*'2020 Opening RAB'!$C$80*'Opening RAB Cals'!$B$22</f>
        <v>0</v>
      </c>
      <c r="BY26" s="14">
        <f>BY44*'2020 Opening RAB'!$C$80*'Opening RAB Cals'!$B$22</f>
        <v>0</v>
      </c>
      <c r="BZ26" s="14">
        <f>BZ44*'2020 Opening RAB'!$C$80*'Opening RAB Cals'!$B$22</f>
        <v>0</v>
      </c>
      <c r="CA26" s="14">
        <f>CA44*'2020 Opening RAB'!$C$80*'Opening RAB Cals'!$B$22</f>
        <v>0</v>
      </c>
      <c r="CB26" s="14">
        <f>CB44*'2020 Opening RAB'!$C$80*'Opening RAB Cals'!$B$22</f>
        <v>0</v>
      </c>
      <c r="CC26" s="14">
        <f>CC44*'2020 Opening RAB'!$C$80*'Opening RAB Cals'!$B$22</f>
        <v>0</v>
      </c>
    </row>
    <row r="28" spans="1:81" x14ac:dyDescent="0.25">
      <c r="A28" s="3" t="s">
        <v>677</v>
      </c>
    </row>
    <row r="29" spans="1:81" s="14" customFormat="1" x14ac:dyDescent="0.25">
      <c r="A29" s="127" t="s">
        <v>563</v>
      </c>
      <c r="B29" s="14">
        <f>G103</f>
        <v>3046721.8778755437</v>
      </c>
      <c r="C29" s="14">
        <f t="shared" ref="C29:BN29" si="0">H103</f>
        <v>3170760.6543943277</v>
      </c>
      <c r="D29" s="14">
        <f t="shared" si="0"/>
        <v>3299849.3234523679</v>
      </c>
      <c r="E29" s="14">
        <f t="shared" si="0"/>
        <v>3434193.4773279359</v>
      </c>
      <c r="F29" s="14">
        <f t="shared" si="0"/>
        <v>3574007.0784150069</v>
      </c>
      <c r="G29" s="14">
        <f t="shared" si="0"/>
        <v>3719512.7999891709</v>
      </c>
      <c r="H29" s="14">
        <f t="shared" si="0"/>
        <v>3870942.3808468487</v>
      </c>
      <c r="I29" s="14">
        <f t="shared" si="0"/>
        <v>4028536.9943826767</v>
      </c>
      <c r="J29" s="14">
        <f t="shared" si="0"/>
        <v>4192547.6326928344</v>
      </c>
      <c r="K29" s="14">
        <f t="shared" si="0"/>
        <v>4363235.5063160621</v>
      </c>
      <c r="L29" s="14">
        <f t="shared" si="0"/>
        <v>4540872.4602490347</v>
      </c>
      <c r="M29" s="14">
        <f t="shared" si="0"/>
        <v>4725741.4068986299</v>
      </c>
      <c r="N29" s="14">
        <f t="shared" si="0"/>
        <v>4918136.7766606379</v>
      </c>
      <c r="O29" s="14">
        <f t="shared" si="0"/>
        <v>5118364.9868425261</v>
      </c>
      <c r="P29" s="14">
        <f t="shared" si="0"/>
        <v>5326744.9296770925</v>
      </c>
      <c r="Q29" s="14">
        <f t="shared" si="0"/>
        <v>5543608.4802042255</v>
      </c>
      <c r="R29" s="14">
        <f t="shared" si="0"/>
        <v>5769301.0248296503</v>
      </c>
      <c r="S29" s="14">
        <f t="shared" si="0"/>
        <v>6004182.0114024822</v>
      </c>
      <c r="T29" s="14">
        <f t="shared" si="0"/>
        <v>6248625.5216876296</v>
      </c>
      <c r="U29" s="14">
        <f t="shared" si="0"/>
        <v>6503020.867144837</v>
      </c>
      <c r="V29" s="14">
        <f t="shared" si="0"/>
        <v>6767773.208963193</v>
      </c>
      <c r="W29" s="14">
        <f t="shared" si="0"/>
        <v>7043304.2033386128</v>
      </c>
      <c r="X29" s="14">
        <f t="shared" si="0"/>
        <v>7330052.6730220076</v>
      </c>
      <c r="Y29" s="14">
        <f t="shared" si="0"/>
        <v>7628475.3062076401</v>
      </c>
      <c r="Z29" s="14">
        <f t="shared" si="0"/>
        <v>7939047.3838747833</v>
      </c>
      <c r="AA29" s="14">
        <f t="shared" si="0"/>
        <v>8262263.5367410704</v>
      </c>
      <c r="AB29" s="14">
        <f t="shared" si="0"/>
        <v>8598638.5330330655</v>
      </c>
      <c r="AC29" s="14">
        <f t="shared" si="0"/>
        <v>8948708.098328732</v>
      </c>
      <c r="AD29" s="14">
        <f t="shared" si="0"/>
        <v>9313029.7687775008</v>
      </c>
      <c r="AE29" s="14">
        <f t="shared" si="0"/>
        <v>9692183.7790567931</v>
      </c>
      <c r="AF29" s="14">
        <f t="shared" si="0"/>
        <v>10086773.986479238</v>
      </c>
      <c r="AG29" s="14">
        <f t="shared" si="0"/>
        <v>10497428.832722308</v>
      </c>
      <c r="AH29" s="14" t="e">
        <f t="shared" si="0"/>
        <v>#N/A</v>
      </c>
      <c r="AI29" s="14" t="e">
        <f t="shared" si="0"/>
        <v>#N/A</v>
      </c>
      <c r="AJ29" s="14" t="e">
        <f t="shared" si="0"/>
        <v>#N/A</v>
      </c>
      <c r="AK29" s="14" t="e">
        <f t="shared" si="0"/>
        <v>#N/A</v>
      </c>
      <c r="AL29" s="14" t="e">
        <f t="shared" si="0"/>
        <v>#N/A</v>
      </c>
      <c r="AM29" s="14" t="e">
        <f t="shared" si="0"/>
        <v>#N/A</v>
      </c>
      <c r="AN29" s="14" t="e">
        <f t="shared" si="0"/>
        <v>#N/A</v>
      </c>
      <c r="AO29" s="14" t="e">
        <f t="shared" si="0"/>
        <v>#N/A</v>
      </c>
      <c r="AP29" s="14" t="e">
        <f t="shared" si="0"/>
        <v>#N/A</v>
      </c>
      <c r="AQ29" s="14" t="e">
        <f t="shared" si="0"/>
        <v>#N/A</v>
      </c>
      <c r="AR29" s="14" t="e">
        <f t="shared" si="0"/>
        <v>#N/A</v>
      </c>
      <c r="AS29" s="14" t="e">
        <f t="shared" si="0"/>
        <v>#N/A</v>
      </c>
      <c r="AT29" s="14" t="e">
        <f t="shared" si="0"/>
        <v>#N/A</v>
      </c>
      <c r="AU29" s="14" t="e">
        <f t="shared" si="0"/>
        <v>#N/A</v>
      </c>
      <c r="AV29" s="14" t="e">
        <f t="shared" si="0"/>
        <v>#N/A</v>
      </c>
      <c r="AW29" s="14" t="e">
        <f t="shared" si="0"/>
        <v>#N/A</v>
      </c>
      <c r="AX29" s="14" t="e">
        <f t="shared" si="0"/>
        <v>#N/A</v>
      </c>
      <c r="AY29" s="14" t="e">
        <f t="shared" si="0"/>
        <v>#N/A</v>
      </c>
      <c r="AZ29" s="14" t="e">
        <f t="shared" si="0"/>
        <v>#N/A</v>
      </c>
      <c r="BA29" s="14" t="e">
        <f t="shared" si="0"/>
        <v>#N/A</v>
      </c>
      <c r="BB29" s="14" t="e">
        <f t="shared" si="0"/>
        <v>#N/A</v>
      </c>
      <c r="BC29" s="14" t="e">
        <f t="shared" si="0"/>
        <v>#N/A</v>
      </c>
      <c r="BD29" s="14" t="e">
        <f t="shared" si="0"/>
        <v>#N/A</v>
      </c>
      <c r="BE29" s="14" t="e">
        <f t="shared" si="0"/>
        <v>#N/A</v>
      </c>
      <c r="BF29" s="14" t="e">
        <f t="shared" si="0"/>
        <v>#N/A</v>
      </c>
      <c r="BG29" s="14" t="e">
        <f t="shared" si="0"/>
        <v>#N/A</v>
      </c>
      <c r="BH29" s="14" t="e">
        <f t="shared" si="0"/>
        <v>#N/A</v>
      </c>
      <c r="BI29" s="14" t="e">
        <f t="shared" si="0"/>
        <v>#N/A</v>
      </c>
      <c r="BJ29" s="14" t="e">
        <f t="shared" si="0"/>
        <v>#N/A</v>
      </c>
      <c r="BK29" s="14" t="e">
        <f t="shared" si="0"/>
        <v>#N/A</v>
      </c>
      <c r="BL29" s="14" t="e">
        <f t="shared" si="0"/>
        <v>#N/A</v>
      </c>
      <c r="BM29" s="14" t="e">
        <f t="shared" si="0"/>
        <v>#N/A</v>
      </c>
      <c r="BN29" s="14" t="e">
        <f t="shared" si="0"/>
        <v>#N/A</v>
      </c>
      <c r="BO29" s="14" t="e">
        <f t="shared" ref="BO29:CC29" si="1">BT103</f>
        <v>#N/A</v>
      </c>
      <c r="BP29" s="14" t="e">
        <f t="shared" si="1"/>
        <v>#N/A</v>
      </c>
      <c r="BQ29" s="14" t="e">
        <f t="shared" si="1"/>
        <v>#N/A</v>
      </c>
      <c r="BR29" s="14" t="e">
        <f t="shared" si="1"/>
        <v>#N/A</v>
      </c>
      <c r="BS29" s="14" t="e">
        <f t="shared" si="1"/>
        <v>#N/A</v>
      </c>
      <c r="BT29" s="14" t="e">
        <f t="shared" si="1"/>
        <v>#N/A</v>
      </c>
      <c r="BU29" s="14" t="e">
        <f t="shared" si="1"/>
        <v>#N/A</v>
      </c>
      <c r="BV29" s="14" t="e">
        <f t="shared" si="1"/>
        <v>#N/A</v>
      </c>
      <c r="BW29" s="14" t="e">
        <f t="shared" si="1"/>
        <v>#N/A</v>
      </c>
      <c r="BX29" s="14" t="e">
        <f t="shared" si="1"/>
        <v>#N/A</v>
      </c>
      <c r="BY29" s="14" t="e">
        <f t="shared" si="1"/>
        <v>#N/A</v>
      </c>
      <c r="BZ29" s="14" t="e">
        <f t="shared" si="1"/>
        <v>#N/A</v>
      </c>
      <c r="CA29" s="14" t="e">
        <f t="shared" si="1"/>
        <v>#N/A</v>
      </c>
      <c r="CB29" s="14" t="e">
        <f t="shared" si="1"/>
        <v>#N/A</v>
      </c>
      <c r="CC29" s="14" t="e">
        <f t="shared" si="1"/>
        <v>#N/A</v>
      </c>
    </row>
    <row r="30" spans="1:81" x14ac:dyDescent="0.25">
      <c r="A30" s="40" t="s">
        <v>678</v>
      </c>
      <c r="B30" s="14">
        <f>G63</f>
        <v>168380.06262164487</v>
      </c>
      <c r="C30" s="14">
        <f t="shared" ref="C30:BN30" si="2">H63</f>
        <v>175235.18684857574</v>
      </c>
      <c r="D30" s="14">
        <f t="shared" si="2"/>
        <v>182369.39832274342</v>
      </c>
      <c r="E30" s="14">
        <f t="shared" si="2"/>
        <v>189794.05930236436</v>
      </c>
      <c r="F30" s="14">
        <f t="shared" si="2"/>
        <v>197520.99462828066</v>
      </c>
      <c r="G30" s="14">
        <f t="shared" si="2"/>
        <v>205562.51055672151</v>
      </c>
      <c r="H30" s="14">
        <f t="shared" si="2"/>
        <v>213931.41435878593</v>
      </c>
      <c r="I30" s="14">
        <f t="shared" si="2"/>
        <v>222641.03471786517</v>
      </c>
      <c r="J30" s="14">
        <f t="shared" si="2"/>
        <v>231705.24295748843</v>
      </c>
      <c r="K30" s="14">
        <f t="shared" si="2"/>
        <v>241138.47513340187</v>
      </c>
      <c r="L30" s="14">
        <f t="shared" si="2"/>
        <v>250955.75502506329</v>
      </c>
      <c r="M30" s="14">
        <f t="shared" si="2"/>
        <v>261172.71806317355</v>
      </c>
      <c r="N30" s="14">
        <f t="shared" si="2"/>
        <v>271805.63623134914</v>
      </c>
      <c r="O30" s="14">
        <f t="shared" si="2"/>
        <v>282871.44398159749</v>
      </c>
      <c r="P30" s="14">
        <f t="shared" si="2"/>
        <v>294387.76520486746</v>
      </c>
      <c r="Q30" s="14">
        <f t="shared" si="2"/>
        <v>306372.94129963225</v>
      </c>
      <c r="R30" s="14">
        <f t="shared" si="2"/>
        <v>318846.06038320495</v>
      </c>
      <c r="S30" s="14">
        <f t="shared" si="2"/>
        <v>331826.98769231152</v>
      </c>
      <c r="T30" s="14">
        <f t="shared" si="2"/>
        <v>345336.39722133882</v>
      </c>
      <c r="U30" s="14">
        <f t="shared" si="2"/>
        <v>359395.80464864487</v>
      </c>
      <c r="V30" s="14">
        <f t="shared" si="2"/>
        <v>374027.60160337272</v>
      </c>
      <c r="W30" s="14">
        <f t="shared" si="2"/>
        <v>389255.09132734034</v>
      </c>
      <c r="X30" s="14">
        <f t="shared" si="2"/>
        <v>405102.5257888076</v>
      </c>
      <c r="Y30" s="14">
        <f t="shared" si="2"/>
        <v>421595.14430722332</v>
      </c>
      <c r="Z30" s="14">
        <f t="shared" si="2"/>
        <v>438759.21375047427</v>
      </c>
      <c r="AA30" s="14">
        <f t="shared" si="2"/>
        <v>456622.07036865095</v>
      </c>
      <c r="AB30" s="14">
        <f t="shared" si="2"/>
        <v>475212.16333095817</v>
      </c>
      <c r="AC30" s="14">
        <f t="shared" si="2"/>
        <v>494559.10003511119</v>
      </c>
      <c r="AD30" s="14">
        <f t="shared" si="2"/>
        <v>514693.69326137606</v>
      </c>
      <c r="AE30" s="14">
        <f t="shared" si="2"/>
        <v>535648.01024635532</v>
      </c>
      <c r="AF30" s="14">
        <f t="shared" si="2"/>
        <v>557455.4237546759</v>
      </c>
      <c r="AG30" s="14">
        <f t="shared" si="2"/>
        <v>580150.66522991855</v>
      </c>
      <c r="AH30" s="14">
        <f t="shared" si="2"/>
        <v>603769.88010943879</v>
      </c>
      <c r="AI30" s="14">
        <f t="shared" si="2"/>
        <v>628350.68539117603</v>
      </c>
      <c r="AJ30" s="14">
        <f t="shared" si="2"/>
        <v>653932.22954413551</v>
      </c>
      <c r="AK30" s="14">
        <f t="shared" si="2"/>
        <v>680555.25485795725</v>
      </c>
      <c r="AL30" s="14">
        <f t="shared" si="2"/>
        <v>708262.16233087436</v>
      </c>
      <c r="AM30" s="14">
        <f t="shared" si="2"/>
        <v>737097.07919940352</v>
      </c>
      <c r="AN30" s="14">
        <f t="shared" si="2"/>
        <v>767105.92921731703</v>
      </c>
      <c r="AO30" s="14">
        <f t="shared" si="2"/>
        <v>798336.50579582935</v>
      </c>
      <c r="AP30" s="14">
        <f t="shared" si="2"/>
        <v>830838.54812147969</v>
      </c>
      <c r="AQ30" s="14">
        <f t="shared" si="2"/>
        <v>864663.8203729433</v>
      </c>
      <c r="AR30" s="14">
        <f t="shared" si="2"/>
        <v>899866.1941629342</v>
      </c>
      <c r="AS30" s="14">
        <f t="shared" si="2"/>
        <v>936501.73433649784</v>
      </c>
      <c r="AT30" s="14">
        <f t="shared" si="2"/>
        <v>974628.78826234466</v>
      </c>
      <c r="AU30" s="14">
        <f t="shared" si="2"/>
        <v>1014308.078759429</v>
      </c>
      <c r="AV30" s="14">
        <f t="shared" si="2"/>
        <v>1055602.8008067748</v>
      </c>
      <c r="AW30" s="14">
        <f t="shared" si="2"/>
        <v>1098578.7221905717</v>
      </c>
      <c r="AX30" s="14">
        <f t="shared" si="2"/>
        <v>1143304.2882488379</v>
      </c>
      <c r="AY30" s="14" t="e">
        <f t="shared" si="2"/>
        <v>#N/A</v>
      </c>
      <c r="AZ30" s="14" t="e">
        <f t="shared" si="2"/>
        <v>#N/A</v>
      </c>
      <c r="BA30" s="14" t="e">
        <f t="shared" si="2"/>
        <v>#N/A</v>
      </c>
      <c r="BB30" s="14" t="e">
        <f t="shared" si="2"/>
        <v>#N/A</v>
      </c>
      <c r="BC30" s="14" t="e">
        <f t="shared" si="2"/>
        <v>#N/A</v>
      </c>
      <c r="BD30" s="14" t="e">
        <f t="shared" si="2"/>
        <v>#N/A</v>
      </c>
      <c r="BE30" s="14" t="e">
        <f t="shared" si="2"/>
        <v>#N/A</v>
      </c>
      <c r="BF30" s="14" t="e">
        <f t="shared" si="2"/>
        <v>#N/A</v>
      </c>
      <c r="BG30" s="14" t="e">
        <f t="shared" si="2"/>
        <v>#N/A</v>
      </c>
      <c r="BH30" s="14" t="e">
        <f t="shared" si="2"/>
        <v>#N/A</v>
      </c>
      <c r="BI30" s="14" t="e">
        <f t="shared" si="2"/>
        <v>#N/A</v>
      </c>
      <c r="BJ30" s="14" t="e">
        <f t="shared" si="2"/>
        <v>#N/A</v>
      </c>
      <c r="BK30" s="14" t="e">
        <f t="shared" si="2"/>
        <v>#N/A</v>
      </c>
      <c r="BL30" s="14" t="e">
        <f t="shared" si="2"/>
        <v>#N/A</v>
      </c>
      <c r="BM30" s="14" t="e">
        <f t="shared" si="2"/>
        <v>#N/A</v>
      </c>
      <c r="BN30" s="14" t="e">
        <f t="shared" si="2"/>
        <v>#N/A</v>
      </c>
      <c r="BO30" s="14" t="e">
        <f t="shared" ref="BO30:CC30" si="3">BT63</f>
        <v>#N/A</v>
      </c>
      <c r="BP30" s="14" t="e">
        <f t="shared" si="3"/>
        <v>#N/A</v>
      </c>
      <c r="BQ30" s="14" t="e">
        <f t="shared" si="3"/>
        <v>#N/A</v>
      </c>
      <c r="BR30" s="14" t="e">
        <f t="shared" si="3"/>
        <v>#N/A</v>
      </c>
      <c r="BS30" s="14" t="e">
        <f t="shared" si="3"/>
        <v>#N/A</v>
      </c>
      <c r="BT30" s="14" t="e">
        <f t="shared" si="3"/>
        <v>#N/A</v>
      </c>
      <c r="BU30" s="14" t="e">
        <f t="shared" si="3"/>
        <v>#N/A</v>
      </c>
      <c r="BV30" s="14" t="e">
        <f t="shared" si="3"/>
        <v>#N/A</v>
      </c>
      <c r="BW30" s="14" t="e">
        <f t="shared" si="3"/>
        <v>#N/A</v>
      </c>
      <c r="BX30" s="14" t="e">
        <f t="shared" si="3"/>
        <v>#N/A</v>
      </c>
      <c r="BY30" s="14" t="e">
        <f t="shared" si="3"/>
        <v>#N/A</v>
      </c>
      <c r="BZ30" s="14" t="e">
        <f t="shared" si="3"/>
        <v>#N/A</v>
      </c>
      <c r="CA30" s="14" t="e">
        <f t="shared" si="3"/>
        <v>#N/A</v>
      </c>
      <c r="CB30" s="14" t="e">
        <f t="shared" si="3"/>
        <v>#N/A</v>
      </c>
      <c r="CC30" s="14" t="e">
        <f t="shared" si="3"/>
        <v>#N/A</v>
      </c>
    </row>
    <row r="31" spans="1:81" x14ac:dyDescent="0.25">
      <c r="A31" s="40" t="s">
        <v>635</v>
      </c>
      <c r="B31">
        <f>G77</f>
        <v>0</v>
      </c>
      <c r="C31">
        <f t="shared" ref="C31:BN31" si="4">H77</f>
        <v>0</v>
      </c>
      <c r="D31">
        <f t="shared" si="4"/>
        <v>0</v>
      </c>
      <c r="E31">
        <f t="shared" si="4"/>
        <v>0</v>
      </c>
      <c r="F31">
        <f t="shared" si="4"/>
        <v>0</v>
      </c>
      <c r="G31">
        <f t="shared" si="4"/>
        <v>0</v>
      </c>
      <c r="H31">
        <f t="shared" si="4"/>
        <v>0</v>
      </c>
      <c r="I31">
        <f t="shared" si="4"/>
        <v>0</v>
      </c>
      <c r="J31">
        <f t="shared" si="4"/>
        <v>0</v>
      </c>
      <c r="K31">
        <f t="shared" si="4"/>
        <v>0</v>
      </c>
      <c r="L31">
        <f t="shared" si="4"/>
        <v>0</v>
      </c>
      <c r="M31">
        <f t="shared" si="4"/>
        <v>0</v>
      </c>
      <c r="N31">
        <f t="shared" si="4"/>
        <v>0</v>
      </c>
      <c r="O31">
        <f t="shared" si="4"/>
        <v>0</v>
      </c>
      <c r="P31">
        <f t="shared" si="4"/>
        <v>0</v>
      </c>
      <c r="Q31">
        <f t="shared" si="4"/>
        <v>0</v>
      </c>
      <c r="R31">
        <f t="shared" si="4"/>
        <v>0</v>
      </c>
      <c r="S31">
        <f t="shared" si="4"/>
        <v>0</v>
      </c>
      <c r="T31">
        <f t="shared" si="4"/>
        <v>0</v>
      </c>
      <c r="U31">
        <f t="shared" si="4"/>
        <v>0</v>
      </c>
      <c r="V31">
        <f t="shared" si="4"/>
        <v>0</v>
      </c>
      <c r="W31">
        <f t="shared" si="4"/>
        <v>0</v>
      </c>
      <c r="X31">
        <f t="shared" si="4"/>
        <v>0</v>
      </c>
      <c r="Y31">
        <f t="shared" si="4"/>
        <v>0</v>
      </c>
      <c r="Z31">
        <f t="shared" si="4"/>
        <v>0</v>
      </c>
      <c r="AA31">
        <f t="shared" si="4"/>
        <v>0</v>
      </c>
      <c r="AB31">
        <f t="shared" si="4"/>
        <v>0</v>
      </c>
      <c r="AC31">
        <f t="shared" si="4"/>
        <v>0</v>
      </c>
      <c r="AD31">
        <f t="shared" si="4"/>
        <v>0</v>
      </c>
      <c r="AE31">
        <f t="shared" si="4"/>
        <v>0</v>
      </c>
      <c r="AF31">
        <f t="shared" si="4"/>
        <v>0</v>
      </c>
      <c r="AG31">
        <f t="shared" si="4"/>
        <v>0</v>
      </c>
      <c r="AH31">
        <f t="shared" si="4"/>
        <v>0</v>
      </c>
      <c r="AI31">
        <f t="shared" si="4"/>
        <v>0</v>
      </c>
      <c r="AJ31">
        <f t="shared" si="4"/>
        <v>0</v>
      </c>
      <c r="AK31">
        <f t="shared" si="4"/>
        <v>0</v>
      </c>
      <c r="AL31">
        <f t="shared" si="4"/>
        <v>0</v>
      </c>
      <c r="AM31">
        <f t="shared" si="4"/>
        <v>0</v>
      </c>
      <c r="AN31">
        <f t="shared" si="4"/>
        <v>0</v>
      </c>
      <c r="AO31">
        <f t="shared" si="4"/>
        <v>0</v>
      </c>
      <c r="AP31">
        <f t="shared" si="4"/>
        <v>0</v>
      </c>
      <c r="AQ31">
        <f t="shared" si="4"/>
        <v>0</v>
      </c>
      <c r="AR31">
        <f t="shared" si="4"/>
        <v>0</v>
      </c>
      <c r="AS31">
        <f t="shared" si="4"/>
        <v>0</v>
      </c>
      <c r="AT31">
        <f t="shared" si="4"/>
        <v>0</v>
      </c>
      <c r="AU31">
        <f t="shared" si="4"/>
        <v>0</v>
      </c>
      <c r="AV31">
        <f t="shared" si="4"/>
        <v>0</v>
      </c>
      <c r="AW31">
        <f t="shared" si="4"/>
        <v>0</v>
      </c>
      <c r="AX31">
        <f t="shared" si="4"/>
        <v>0</v>
      </c>
      <c r="AY31">
        <f t="shared" si="4"/>
        <v>0</v>
      </c>
      <c r="AZ31">
        <f t="shared" si="4"/>
        <v>0</v>
      </c>
      <c r="BA31">
        <f t="shared" si="4"/>
        <v>0</v>
      </c>
      <c r="BB31">
        <f t="shared" si="4"/>
        <v>0</v>
      </c>
      <c r="BC31">
        <f t="shared" si="4"/>
        <v>0</v>
      </c>
      <c r="BD31">
        <f t="shared" si="4"/>
        <v>0</v>
      </c>
      <c r="BE31">
        <f t="shared" si="4"/>
        <v>0</v>
      </c>
      <c r="BF31">
        <f t="shared" si="4"/>
        <v>0</v>
      </c>
      <c r="BG31">
        <f t="shared" si="4"/>
        <v>0</v>
      </c>
      <c r="BH31">
        <f t="shared" si="4"/>
        <v>0</v>
      </c>
      <c r="BI31">
        <f t="shared" si="4"/>
        <v>0</v>
      </c>
      <c r="BJ31">
        <f t="shared" si="4"/>
        <v>0</v>
      </c>
      <c r="BK31">
        <f t="shared" si="4"/>
        <v>0</v>
      </c>
      <c r="BL31">
        <f t="shared" si="4"/>
        <v>0</v>
      </c>
      <c r="BM31">
        <f t="shared" si="4"/>
        <v>0</v>
      </c>
      <c r="BN31">
        <f t="shared" si="4"/>
        <v>0</v>
      </c>
      <c r="BO31">
        <f t="shared" ref="BO31:CC31" si="5">BT77</f>
        <v>0</v>
      </c>
      <c r="BP31">
        <f t="shared" si="5"/>
        <v>0</v>
      </c>
      <c r="BQ31">
        <f t="shared" si="5"/>
        <v>0</v>
      </c>
      <c r="BR31">
        <f t="shared" si="5"/>
        <v>0</v>
      </c>
      <c r="BS31">
        <f t="shared" si="5"/>
        <v>0</v>
      </c>
      <c r="BT31">
        <f t="shared" si="5"/>
        <v>0</v>
      </c>
      <c r="BU31">
        <f t="shared" si="5"/>
        <v>0</v>
      </c>
      <c r="BV31">
        <f t="shared" si="5"/>
        <v>0</v>
      </c>
      <c r="BW31">
        <f t="shared" si="5"/>
        <v>0</v>
      </c>
      <c r="BX31">
        <f t="shared" si="5"/>
        <v>0</v>
      </c>
      <c r="BY31">
        <f t="shared" si="5"/>
        <v>0</v>
      </c>
      <c r="BZ31">
        <f t="shared" si="5"/>
        <v>0</v>
      </c>
      <c r="CA31">
        <f t="shared" si="5"/>
        <v>0</v>
      </c>
      <c r="CB31">
        <f t="shared" si="5"/>
        <v>0</v>
      </c>
      <c r="CC31">
        <f t="shared" si="5"/>
        <v>0</v>
      </c>
    </row>
    <row r="32" spans="1:81" x14ac:dyDescent="0.25">
      <c r="A32" s="40" t="s">
        <v>564</v>
      </c>
      <c r="B32" s="14">
        <f>G90</f>
        <v>649460.87655553396</v>
      </c>
      <c r="C32" s="14">
        <f t="shared" ref="C32:BN32" si="6">H90</f>
        <v>675901.86321393494</v>
      </c>
      <c r="D32" s="14">
        <f t="shared" si="6"/>
        <v>703419.32083572564</v>
      </c>
      <c r="E32" s="14">
        <f t="shared" si="6"/>
        <v>732057.07493127731</v>
      </c>
      <c r="F32" s="14">
        <f t="shared" si="6"/>
        <v>761860.73524427973</v>
      </c>
      <c r="G32" s="14">
        <f t="shared" si="6"/>
        <v>792877.7683918199</v>
      </c>
      <c r="H32" s="14">
        <f t="shared" si="6"/>
        <v>825157.57346179965</v>
      </c>
      <c r="I32" s="14">
        <f t="shared" si="6"/>
        <v>858751.56068808993</v>
      </c>
      <c r="J32" s="14">
        <f t="shared" si="6"/>
        <v>893713.23332872544</v>
      </c>
      <c r="K32" s="14">
        <f t="shared" si="6"/>
        <v>930098.27287754056</v>
      </c>
      <c r="L32" s="14">
        <f t="shared" si="6"/>
        <v>967964.6277449592</v>
      </c>
      <c r="M32" s="14">
        <f t="shared" si="6"/>
        <v>1007372.6055491774</v>
      </c>
      <c r="N32" s="14">
        <f t="shared" si="6"/>
        <v>1048384.9691647197</v>
      </c>
      <c r="O32" s="14">
        <f t="shared" si="6"/>
        <v>1091067.0366813487</v>
      </c>
      <c r="P32" s="14">
        <f t="shared" si="6"/>
        <v>1135486.7854325201</v>
      </c>
      <c r="Q32" s="14">
        <f t="shared" si="6"/>
        <v>1181714.9602590674</v>
      </c>
      <c r="R32" s="14">
        <f t="shared" si="6"/>
        <v>1229825.1861805376</v>
      </c>
      <c r="S32" s="14">
        <f t="shared" si="6"/>
        <v>1279894.0856536289</v>
      </c>
      <c r="T32" s="14" t="e">
        <f t="shared" si="6"/>
        <v>#N/A</v>
      </c>
      <c r="U32" s="14" t="e">
        <f t="shared" si="6"/>
        <v>#N/A</v>
      </c>
      <c r="V32" s="14" t="e">
        <f t="shared" si="6"/>
        <v>#N/A</v>
      </c>
      <c r="W32" s="14" t="e">
        <f t="shared" si="6"/>
        <v>#N/A</v>
      </c>
      <c r="X32" s="14" t="e">
        <f t="shared" si="6"/>
        <v>#N/A</v>
      </c>
      <c r="Y32" s="14" t="e">
        <f t="shared" si="6"/>
        <v>#N/A</v>
      </c>
      <c r="Z32" s="14" t="e">
        <f t="shared" si="6"/>
        <v>#N/A</v>
      </c>
      <c r="AA32" s="14" t="e">
        <f t="shared" si="6"/>
        <v>#N/A</v>
      </c>
      <c r="AB32" s="14" t="e">
        <f t="shared" si="6"/>
        <v>#N/A</v>
      </c>
      <c r="AC32" s="14" t="e">
        <f t="shared" si="6"/>
        <v>#N/A</v>
      </c>
      <c r="AD32" s="14" t="e">
        <f t="shared" si="6"/>
        <v>#N/A</v>
      </c>
      <c r="AE32" s="14" t="e">
        <f t="shared" si="6"/>
        <v>#N/A</v>
      </c>
      <c r="AF32" s="14" t="e">
        <f t="shared" si="6"/>
        <v>#N/A</v>
      </c>
      <c r="AG32" s="14" t="e">
        <f t="shared" si="6"/>
        <v>#N/A</v>
      </c>
      <c r="AH32" s="14" t="e">
        <f t="shared" si="6"/>
        <v>#N/A</v>
      </c>
      <c r="AI32" s="14" t="e">
        <f t="shared" si="6"/>
        <v>#N/A</v>
      </c>
      <c r="AJ32" s="14" t="e">
        <f t="shared" si="6"/>
        <v>#N/A</v>
      </c>
      <c r="AK32" s="14" t="e">
        <f t="shared" si="6"/>
        <v>#N/A</v>
      </c>
      <c r="AL32" s="14" t="e">
        <f t="shared" si="6"/>
        <v>#N/A</v>
      </c>
      <c r="AM32" s="14" t="e">
        <f t="shared" si="6"/>
        <v>#N/A</v>
      </c>
      <c r="AN32" s="14" t="e">
        <f t="shared" si="6"/>
        <v>#N/A</v>
      </c>
      <c r="AO32" s="14" t="e">
        <f t="shared" si="6"/>
        <v>#N/A</v>
      </c>
      <c r="AP32" s="14" t="e">
        <f t="shared" si="6"/>
        <v>#N/A</v>
      </c>
      <c r="AQ32" s="14" t="e">
        <f t="shared" si="6"/>
        <v>#N/A</v>
      </c>
      <c r="AR32" s="14" t="e">
        <f t="shared" si="6"/>
        <v>#N/A</v>
      </c>
      <c r="AS32" s="14" t="e">
        <f t="shared" si="6"/>
        <v>#N/A</v>
      </c>
      <c r="AT32" s="14" t="e">
        <f t="shared" si="6"/>
        <v>#N/A</v>
      </c>
      <c r="AU32" s="14" t="e">
        <f t="shared" si="6"/>
        <v>#N/A</v>
      </c>
      <c r="AV32" s="14" t="e">
        <f t="shared" si="6"/>
        <v>#N/A</v>
      </c>
      <c r="AW32" s="14" t="e">
        <f t="shared" si="6"/>
        <v>#N/A</v>
      </c>
      <c r="AX32" s="14" t="e">
        <f t="shared" si="6"/>
        <v>#N/A</v>
      </c>
      <c r="AY32" s="14" t="e">
        <f t="shared" si="6"/>
        <v>#N/A</v>
      </c>
      <c r="AZ32" s="14" t="e">
        <f t="shared" si="6"/>
        <v>#N/A</v>
      </c>
      <c r="BA32" s="14" t="e">
        <f t="shared" si="6"/>
        <v>#N/A</v>
      </c>
      <c r="BB32" s="14" t="e">
        <f t="shared" si="6"/>
        <v>#N/A</v>
      </c>
      <c r="BC32" s="14" t="e">
        <f t="shared" si="6"/>
        <v>#N/A</v>
      </c>
      <c r="BD32" s="14" t="e">
        <f t="shared" si="6"/>
        <v>#N/A</v>
      </c>
      <c r="BE32" s="14" t="e">
        <f t="shared" si="6"/>
        <v>#N/A</v>
      </c>
      <c r="BF32" s="14" t="e">
        <f t="shared" si="6"/>
        <v>#N/A</v>
      </c>
      <c r="BG32" s="14" t="e">
        <f t="shared" si="6"/>
        <v>#N/A</v>
      </c>
      <c r="BH32" s="14" t="e">
        <f t="shared" si="6"/>
        <v>#N/A</v>
      </c>
      <c r="BI32" s="14" t="e">
        <f t="shared" si="6"/>
        <v>#N/A</v>
      </c>
      <c r="BJ32" s="14" t="e">
        <f t="shared" si="6"/>
        <v>#N/A</v>
      </c>
      <c r="BK32" s="14" t="e">
        <f t="shared" si="6"/>
        <v>#N/A</v>
      </c>
      <c r="BL32" s="14" t="e">
        <f t="shared" si="6"/>
        <v>#N/A</v>
      </c>
      <c r="BM32" s="14" t="e">
        <f t="shared" si="6"/>
        <v>#N/A</v>
      </c>
      <c r="BN32" s="14" t="e">
        <f t="shared" si="6"/>
        <v>#N/A</v>
      </c>
      <c r="BO32" s="14" t="e">
        <f t="shared" ref="BO32:CC32" si="7">BT90</f>
        <v>#N/A</v>
      </c>
      <c r="BP32" s="14" t="e">
        <f t="shared" si="7"/>
        <v>#N/A</v>
      </c>
      <c r="BQ32" s="14" t="e">
        <f t="shared" si="7"/>
        <v>#N/A</v>
      </c>
      <c r="BR32" s="14" t="e">
        <f t="shared" si="7"/>
        <v>#N/A</v>
      </c>
      <c r="BS32" t="e">
        <f t="shared" si="7"/>
        <v>#N/A</v>
      </c>
      <c r="BT32" t="e">
        <f t="shared" si="7"/>
        <v>#N/A</v>
      </c>
      <c r="BU32" t="e">
        <f t="shared" si="7"/>
        <v>#N/A</v>
      </c>
      <c r="BV32" t="e">
        <f t="shared" si="7"/>
        <v>#N/A</v>
      </c>
      <c r="BW32" t="e">
        <f t="shared" si="7"/>
        <v>#N/A</v>
      </c>
      <c r="BX32" t="e">
        <f t="shared" si="7"/>
        <v>#N/A</v>
      </c>
      <c r="BY32" t="e">
        <f t="shared" si="7"/>
        <v>#N/A</v>
      </c>
      <c r="BZ32" t="e">
        <f t="shared" si="7"/>
        <v>#N/A</v>
      </c>
      <c r="CA32" t="e">
        <f t="shared" si="7"/>
        <v>#N/A</v>
      </c>
      <c r="CB32" t="e">
        <f t="shared" si="7"/>
        <v>#N/A</v>
      </c>
      <c r="CC32" t="e">
        <f t="shared" si="7"/>
        <v>#N/A</v>
      </c>
    </row>
    <row r="33" spans="1:81" x14ac:dyDescent="0.25">
      <c r="A33" s="40" t="s">
        <v>451</v>
      </c>
      <c r="B33" s="14">
        <f t="shared" ref="B33:AG33" si="8">G300</f>
        <v>2404014.5780381411</v>
      </c>
      <c r="C33" s="14">
        <f t="shared" si="8"/>
        <v>2501887.3209224036</v>
      </c>
      <c r="D33" s="14">
        <f t="shared" si="8"/>
        <v>2603744.6793273874</v>
      </c>
      <c r="E33" s="14">
        <f t="shared" si="8"/>
        <v>2709748.8757512048</v>
      </c>
      <c r="F33" s="14">
        <f t="shared" si="8"/>
        <v>2820068.7371281483</v>
      </c>
      <c r="G33" s="14">
        <f t="shared" si="8"/>
        <v>1651942.6015690158</v>
      </c>
      <c r="H33" s="14">
        <f t="shared" si="8"/>
        <v>1719196.8332945439</v>
      </c>
      <c r="I33" s="14">
        <f t="shared" si="8"/>
        <v>1622140.7394379473</v>
      </c>
      <c r="J33" s="14">
        <f t="shared" si="8"/>
        <v>1688181.6715368957</v>
      </c>
      <c r="K33" s="14">
        <f t="shared" si="8"/>
        <v>1756911.2758370051</v>
      </c>
      <c r="L33" s="14">
        <f t="shared" si="8"/>
        <v>1828439.0141216808</v>
      </c>
      <c r="M33" s="14">
        <f t="shared" si="8"/>
        <v>1902878.8046052835</v>
      </c>
      <c r="N33" s="14">
        <f t="shared" si="8"/>
        <v>1980349.2033642763</v>
      </c>
      <c r="O33" s="14">
        <f t="shared" si="8"/>
        <v>2060973.5931548325</v>
      </c>
      <c r="P33" s="14">
        <f t="shared" si="8"/>
        <v>2144880.3799176281</v>
      </c>
      <c r="Q33" s="14">
        <f t="shared" si="8"/>
        <v>306905.02954133274</v>
      </c>
      <c r="R33" s="14">
        <f t="shared" si="8"/>
        <v>319399.8111123743</v>
      </c>
      <c r="S33" s="14">
        <f t="shared" si="8"/>
        <v>332403.28283665748</v>
      </c>
      <c r="T33" s="14">
        <f t="shared" si="8"/>
        <v>345936.15461379394</v>
      </c>
      <c r="U33" s="14">
        <f t="shared" si="8"/>
        <v>360019.97948914755</v>
      </c>
      <c r="V33" s="14">
        <f t="shared" si="8"/>
        <v>374677.18798016023</v>
      </c>
      <c r="W33" s="14">
        <f t="shared" si="8"/>
        <v>389931.12380017806</v>
      </c>
      <c r="X33" s="14">
        <f t="shared" si="8"/>
        <v>405806.08103667322</v>
      </c>
      <c r="Y33" s="14">
        <f t="shared" si="8"/>
        <v>422327.34284307424</v>
      </c>
      <c r="Z33" s="14">
        <f t="shared" si="8"/>
        <v>439521.22170582472</v>
      </c>
      <c r="AA33" s="14">
        <f t="shared" si="8"/>
        <v>457415.10135080444</v>
      </c>
      <c r="AB33" s="14">
        <f t="shared" si="8"/>
        <v>476037.48035585228</v>
      </c>
      <c r="AC33" s="14">
        <f t="shared" si="8"/>
        <v>495418.01753885159</v>
      </c>
      <c r="AD33" s="14">
        <f t="shared" si="8"/>
        <v>515587.57919366535</v>
      </c>
      <c r="AE33" s="14">
        <f t="shared" si="8"/>
        <v>536578.28824914945</v>
      </c>
      <c r="AF33" s="14">
        <f t="shared" si="8"/>
        <v>558423.57542953943</v>
      </c>
      <c r="AG33" s="14">
        <f t="shared" si="8"/>
        <v>581158.23249768757</v>
      </c>
      <c r="AH33" s="14">
        <f t="shared" ref="AH33:BM33" si="9">AM300</f>
        <v>604818.46766595205</v>
      </c>
      <c r="AI33" s="14">
        <f t="shared" si="9"/>
        <v>629441.96326298453</v>
      </c>
      <c r="AJ33" s="14">
        <f t="shared" si="9"/>
        <v>655067.93574825884</v>
      </c>
      <c r="AK33" s="14">
        <f t="shared" si="9"/>
        <v>681737.19816992653</v>
      </c>
      <c r="AL33" s="14">
        <f t="shared" si="9"/>
        <v>709492.22516546748</v>
      </c>
      <c r="AM33" s="14">
        <f t="shared" si="9"/>
        <v>738377.22060866142</v>
      </c>
      <c r="AN33" s="14">
        <f t="shared" si="9"/>
        <v>768438.188010616</v>
      </c>
      <c r="AO33" s="14">
        <f t="shared" si="9"/>
        <v>799723.00378697796</v>
      </c>
      <c r="AP33" s="14">
        <f t="shared" si="9"/>
        <v>0</v>
      </c>
      <c r="AQ33" s="14">
        <f t="shared" si="9"/>
        <v>0</v>
      </c>
      <c r="AR33" s="14">
        <f t="shared" si="9"/>
        <v>0</v>
      </c>
      <c r="AS33" s="14">
        <f t="shared" si="9"/>
        <v>0</v>
      </c>
      <c r="AT33" s="14">
        <f t="shared" si="9"/>
        <v>0</v>
      </c>
      <c r="AU33" s="14">
        <f t="shared" si="9"/>
        <v>0</v>
      </c>
      <c r="AV33" s="14">
        <f t="shared" si="9"/>
        <v>0</v>
      </c>
      <c r="AW33" s="14">
        <f t="shared" si="9"/>
        <v>0</v>
      </c>
      <c r="AX33" s="14">
        <f t="shared" si="9"/>
        <v>0</v>
      </c>
      <c r="AY33" s="14">
        <f t="shared" si="9"/>
        <v>0</v>
      </c>
      <c r="AZ33" s="14">
        <f t="shared" si="9"/>
        <v>0</v>
      </c>
      <c r="BA33" s="14">
        <f t="shared" si="9"/>
        <v>0</v>
      </c>
      <c r="BB33" s="14">
        <f t="shared" si="9"/>
        <v>0</v>
      </c>
      <c r="BC33" s="14">
        <f t="shared" si="9"/>
        <v>0</v>
      </c>
      <c r="BD33" s="14">
        <f t="shared" si="9"/>
        <v>0</v>
      </c>
      <c r="BE33" s="14">
        <f t="shared" si="9"/>
        <v>0</v>
      </c>
      <c r="BF33" s="14">
        <f t="shared" si="9"/>
        <v>0</v>
      </c>
      <c r="BG33" s="14">
        <f t="shared" si="9"/>
        <v>0</v>
      </c>
      <c r="BH33" s="14">
        <f t="shared" si="9"/>
        <v>0</v>
      </c>
      <c r="BI33" s="14">
        <f t="shared" si="9"/>
        <v>0</v>
      </c>
      <c r="BJ33" s="14">
        <f t="shared" si="9"/>
        <v>0</v>
      </c>
      <c r="BK33" s="14">
        <f t="shared" si="9"/>
        <v>0</v>
      </c>
      <c r="BL33" s="14">
        <f t="shared" si="9"/>
        <v>0</v>
      </c>
      <c r="BM33" s="14">
        <f t="shared" si="9"/>
        <v>0</v>
      </c>
      <c r="BN33" s="14">
        <f t="shared" ref="BN33:CC33" si="10">BS300</f>
        <v>0</v>
      </c>
      <c r="BO33" s="14">
        <f t="shared" si="10"/>
        <v>0</v>
      </c>
      <c r="BP33" s="14">
        <f t="shared" si="10"/>
        <v>0</v>
      </c>
      <c r="BQ33" s="14">
        <f t="shared" si="10"/>
        <v>0</v>
      </c>
      <c r="BR33" s="14">
        <f t="shared" si="10"/>
        <v>0</v>
      </c>
      <c r="BS33" s="14">
        <f t="shared" si="10"/>
        <v>0</v>
      </c>
      <c r="BT33" s="14">
        <f t="shared" si="10"/>
        <v>0</v>
      </c>
      <c r="BU33" s="14">
        <f t="shared" si="10"/>
        <v>0</v>
      </c>
      <c r="BV33" s="14">
        <f t="shared" si="10"/>
        <v>0</v>
      </c>
      <c r="BW33" s="14">
        <f t="shared" si="10"/>
        <v>0</v>
      </c>
      <c r="BX33" s="14">
        <f t="shared" si="10"/>
        <v>0</v>
      </c>
      <c r="BY33" s="14">
        <f t="shared" si="10"/>
        <v>0</v>
      </c>
      <c r="BZ33" s="14">
        <f t="shared" si="10"/>
        <v>0</v>
      </c>
      <c r="CA33" s="14">
        <f t="shared" si="10"/>
        <v>0</v>
      </c>
      <c r="CB33" s="14">
        <f t="shared" si="10"/>
        <v>0</v>
      </c>
      <c r="CC33" s="14">
        <f t="shared" si="10"/>
        <v>0</v>
      </c>
    </row>
    <row r="35" spans="1:81" s="14" customFormat="1" x14ac:dyDescent="0.25">
      <c r="A35" s="121" t="s">
        <v>689</v>
      </c>
      <c r="B35" s="14">
        <f>B26-(SUMIF(B26:B33,"&lt;&gt;#N/A"))</f>
        <v>-6268577.3950908631</v>
      </c>
      <c r="C35" s="14">
        <f t="shared" ref="C35:BN35" si="11">C26-(SUMIF(C26:C33,"&lt;&gt;#N/A"))</f>
        <v>-6523785.0253792405</v>
      </c>
      <c r="D35" s="14">
        <f t="shared" si="11"/>
        <v>-6789382.7219382226</v>
      </c>
      <c r="E35" s="14">
        <f t="shared" si="11"/>
        <v>-7065793.4873127863</v>
      </c>
      <c r="F35" s="14">
        <f t="shared" si="11"/>
        <v>-7353457.5454157144</v>
      </c>
      <c r="G35" s="14">
        <f t="shared" si="11"/>
        <v>-6369895.6805067286</v>
      </c>
      <c r="H35" s="14">
        <f t="shared" si="11"/>
        <v>-6629228.2019619793</v>
      </c>
      <c r="I35" s="14">
        <f t="shared" si="11"/>
        <v>-6732070.3292265832</v>
      </c>
      <c r="J35" s="14">
        <f t="shared" si="11"/>
        <v>-7006147.780515939</v>
      </c>
      <c r="K35" s="14">
        <f t="shared" si="11"/>
        <v>-7291383.5301640183</v>
      </c>
      <c r="L35" s="14">
        <f t="shared" si="11"/>
        <v>-7588231.8571407422</v>
      </c>
      <c r="M35" s="14">
        <f t="shared" si="11"/>
        <v>-7897165.5351162702</v>
      </c>
      <c r="N35" s="14">
        <f t="shared" si="11"/>
        <v>-8218676.585420981</v>
      </c>
      <c r="O35" s="14">
        <f t="shared" si="11"/>
        <v>-8553277.0606603026</v>
      </c>
      <c r="P35" s="14">
        <f t="shared" si="11"/>
        <v>-8901499.8602321073</v>
      </c>
      <c r="Q35" s="14">
        <f t="shared" si="11"/>
        <v>-7338601.4113042578</v>
      </c>
      <c r="R35" s="14">
        <f t="shared" si="11"/>
        <v>-7637372.0825057626</v>
      </c>
      <c r="S35" s="14">
        <f t="shared" si="11"/>
        <v>-7948306.3675850779</v>
      </c>
      <c r="T35" s="14">
        <f t="shared" si="11"/>
        <v>-6939898.0735227615</v>
      </c>
      <c r="U35" s="14">
        <f t="shared" si="11"/>
        <v>-7222436.6512826309</v>
      </c>
      <c r="V35" s="14">
        <f t="shared" si="11"/>
        <v>-7516477.998546727</v>
      </c>
      <c r="W35" s="14">
        <f t="shared" si="11"/>
        <v>-7822490.4184661284</v>
      </c>
      <c r="X35" s="14">
        <f t="shared" si="11"/>
        <v>-8140961.2798474878</v>
      </c>
      <c r="Y35" s="14">
        <f t="shared" si="11"/>
        <v>-8472397.7933579385</v>
      </c>
      <c r="Z35" s="14">
        <f t="shared" si="11"/>
        <v>-8817327.8193310797</v>
      </c>
      <c r="AA35" s="14">
        <f t="shared" si="11"/>
        <v>-9176300.7084605247</v>
      </c>
      <c r="AB35" s="14">
        <f t="shared" si="11"/>
        <v>-9549888.1767198741</v>
      </c>
      <c r="AC35" s="14">
        <f t="shared" si="11"/>
        <v>-9938685.2159026936</v>
      </c>
      <c r="AD35" s="14">
        <f t="shared" si="11"/>
        <v>-10343311.041232541</v>
      </c>
      <c r="AE35" s="14">
        <f t="shared" si="11"/>
        <v>-10764410.077552304</v>
      </c>
      <c r="AF35" s="14">
        <f t="shared" si="11"/>
        <v>-11202652.985663451</v>
      </c>
      <c r="AG35" s="14">
        <f t="shared" si="11"/>
        <v>-11658737.730449907</v>
      </c>
      <c r="AH35" s="14">
        <f t="shared" si="11"/>
        <v>-1208588.3477753908</v>
      </c>
      <c r="AI35" s="14">
        <f t="shared" si="11"/>
        <v>-1257792.6486541606</v>
      </c>
      <c r="AJ35" s="14">
        <f t="shared" si="11"/>
        <v>-1309000.1652923943</v>
      </c>
      <c r="AK35" s="14">
        <f t="shared" si="11"/>
        <v>-1362292.4530278838</v>
      </c>
      <c r="AL35" s="14">
        <f t="shared" si="11"/>
        <v>-1417754.387496342</v>
      </c>
      <c r="AM35" s="14">
        <f t="shared" si="11"/>
        <v>-1475474.2998080649</v>
      </c>
      <c r="AN35" s="14">
        <f t="shared" si="11"/>
        <v>-1535544.1172279329</v>
      </c>
      <c r="AO35" s="14">
        <f t="shared" si="11"/>
        <v>-1598059.5095828073</v>
      </c>
      <c r="AP35" s="14">
        <f t="shared" si="11"/>
        <v>-830838.54812147969</v>
      </c>
      <c r="AQ35" s="14">
        <f t="shared" si="11"/>
        <v>-864663.8203729433</v>
      </c>
      <c r="AR35" s="14">
        <f t="shared" si="11"/>
        <v>-899866.1941629342</v>
      </c>
      <c r="AS35" s="14">
        <f t="shared" si="11"/>
        <v>-936501.73433649784</v>
      </c>
      <c r="AT35" s="14">
        <f t="shared" si="11"/>
        <v>-974628.78826234466</v>
      </c>
      <c r="AU35" s="14">
        <f t="shared" si="11"/>
        <v>-1014308.078759429</v>
      </c>
      <c r="AV35" s="14">
        <f t="shared" si="11"/>
        <v>-1055602.8008067748</v>
      </c>
      <c r="AW35" s="14">
        <f t="shared" si="11"/>
        <v>-1098578.7221905717</v>
      </c>
      <c r="AX35" s="14">
        <f t="shared" si="11"/>
        <v>-1143304.2882488379</v>
      </c>
      <c r="AY35" s="14">
        <f t="shared" si="11"/>
        <v>0</v>
      </c>
      <c r="AZ35" s="14">
        <f t="shared" si="11"/>
        <v>0</v>
      </c>
      <c r="BA35" s="14">
        <f t="shared" si="11"/>
        <v>0</v>
      </c>
      <c r="BB35" s="14">
        <f t="shared" si="11"/>
        <v>0</v>
      </c>
      <c r="BC35" s="14">
        <f t="shared" si="11"/>
        <v>0</v>
      </c>
      <c r="BD35" s="14">
        <f t="shared" si="11"/>
        <v>0</v>
      </c>
      <c r="BE35" s="14">
        <f t="shared" si="11"/>
        <v>0</v>
      </c>
      <c r="BF35" s="14">
        <f t="shared" si="11"/>
        <v>0</v>
      </c>
      <c r="BG35" s="14">
        <f t="shared" si="11"/>
        <v>0</v>
      </c>
      <c r="BH35" s="14">
        <f t="shared" si="11"/>
        <v>0</v>
      </c>
      <c r="BI35" s="14">
        <f t="shared" si="11"/>
        <v>0</v>
      </c>
      <c r="BJ35" s="14">
        <f t="shared" si="11"/>
        <v>0</v>
      </c>
      <c r="BK35" s="14">
        <f t="shared" si="11"/>
        <v>0</v>
      </c>
      <c r="BL35" s="14">
        <f t="shared" si="11"/>
        <v>0</v>
      </c>
      <c r="BM35" s="14">
        <f t="shared" si="11"/>
        <v>0</v>
      </c>
      <c r="BN35" s="14">
        <f t="shared" si="11"/>
        <v>0</v>
      </c>
      <c r="BO35" s="14">
        <f t="shared" ref="BO35:CC35" si="12">BO26-(SUMIF(BO26:BO33,"&lt;&gt;#N/A"))</f>
        <v>0</v>
      </c>
      <c r="BP35" s="14">
        <f t="shared" si="12"/>
        <v>0</v>
      </c>
      <c r="BQ35" s="14">
        <f t="shared" si="12"/>
        <v>0</v>
      </c>
      <c r="BR35" s="14">
        <f t="shared" si="12"/>
        <v>0</v>
      </c>
      <c r="BS35" s="14">
        <f t="shared" si="12"/>
        <v>0</v>
      </c>
      <c r="BT35" s="14">
        <f t="shared" si="12"/>
        <v>0</v>
      </c>
      <c r="BU35" s="14">
        <f t="shared" si="12"/>
        <v>0</v>
      </c>
      <c r="BV35" s="14">
        <f t="shared" si="12"/>
        <v>0</v>
      </c>
      <c r="BW35" s="14">
        <f t="shared" si="12"/>
        <v>0</v>
      </c>
      <c r="BX35" s="14">
        <f t="shared" si="12"/>
        <v>0</v>
      </c>
      <c r="BY35" s="14">
        <f t="shared" si="12"/>
        <v>0</v>
      </c>
      <c r="BZ35" s="14">
        <f t="shared" si="12"/>
        <v>0</v>
      </c>
      <c r="CA35" s="14">
        <f t="shared" si="12"/>
        <v>0</v>
      </c>
      <c r="CB35" s="14">
        <f t="shared" si="12"/>
        <v>0</v>
      </c>
      <c r="CC35" s="14">
        <f t="shared" si="12"/>
        <v>0</v>
      </c>
    </row>
    <row r="38" spans="1:81" s="94" customFormat="1" ht="18.75" x14ac:dyDescent="0.3">
      <c r="A38" s="2" t="s">
        <v>553</v>
      </c>
    </row>
    <row r="40" spans="1:81" x14ac:dyDescent="0.25">
      <c r="A40" s="79" t="s">
        <v>690</v>
      </c>
      <c r="B40" s="79">
        <v>2020</v>
      </c>
      <c r="C40" s="79">
        <v>2021</v>
      </c>
      <c r="D40" s="79">
        <v>2022</v>
      </c>
      <c r="E40" s="79">
        <v>2023</v>
      </c>
      <c r="F40" s="79">
        <v>2024</v>
      </c>
      <c r="G40" s="79">
        <v>2025</v>
      </c>
      <c r="H40" s="79">
        <v>2026</v>
      </c>
      <c r="I40" s="79">
        <v>2027</v>
      </c>
      <c r="J40" s="79">
        <v>2028</v>
      </c>
      <c r="K40" s="79">
        <v>2029</v>
      </c>
      <c r="L40" s="79">
        <v>2030</v>
      </c>
      <c r="M40" s="79">
        <v>2031</v>
      </c>
      <c r="N40" s="79">
        <v>2032</v>
      </c>
      <c r="O40" s="79">
        <v>2033</v>
      </c>
      <c r="P40" s="79">
        <v>2034</v>
      </c>
      <c r="Q40" s="79">
        <v>2035</v>
      </c>
      <c r="R40" s="79">
        <v>2036</v>
      </c>
      <c r="S40" s="79">
        <v>2037</v>
      </c>
      <c r="T40" s="79">
        <v>2038</v>
      </c>
      <c r="U40" s="79">
        <v>2039</v>
      </c>
      <c r="V40" s="79">
        <v>2040</v>
      </c>
      <c r="W40" s="79">
        <v>2041</v>
      </c>
      <c r="X40" s="79">
        <v>2042</v>
      </c>
      <c r="Y40" s="79">
        <v>2043</v>
      </c>
      <c r="Z40" s="79">
        <v>2044</v>
      </c>
      <c r="AA40" s="79">
        <v>2045</v>
      </c>
      <c r="AB40" s="79">
        <v>2046</v>
      </c>
      <c r="AC40" s="79">
        <v>2047</v>
      </c>
      <c r="AD40" s="79">
        <v>2048</v>
      </c>
      <c r="AE40" s="79">
        <v>2049</v>
      </c>
      <c r="AF40" s="79">
        <v>2050</v>
      </c>
      <c r="AG40" s="79">
        <v>2051</v>
      </c>
      <c r="AH40" s="79">
        <v>2052</v>
      </c>
      <c r="AI40" s="79">
        <v>2053</v>
      </c>
      <c r="AJ40" s="79">
        <v>2054</v>
      </c>
      <c r="AK40" s="79">
        <v>2055</v>
      </c>
      <c r="AL40" s="79">
        <v>2056</v>
      </c>
      <c r="AM40" s="79">
        <v>2057</v>
      </c>
      <c r="AN40" s="79">
        <v>2058</v>
      </c>
      <c r="AO40" s="79">
        <v>2059</v>
      </c>
      <c r="AP40" s="79">
        <v>2060</v>
      </c>
      <c r="AQ40" s="79">
        <v>2061</v>
      </c>
      <c r="AR40" s="79">
        <v>2062</v>
      </c>
      <c r="AS40" s="79">
        <v>2063</v>
      </c>
      <c r="AT40" s="79">
        <v>2064</v>
      </c>
      <c r="AU40" s="79">
        <v>2065</v>
      </c>
      <c r="AV40" s="79">
        <v>2066</v>
      </c>
      <c r="AW40" s="79">
        <v>2067</v>
      </c>
      <c r="AX40" s="79">
        <v>2068</v>
      </c>
      <c r="AY40" s="79">
        <v>2069</v>
      </c>
      <c r="AZ40" s="79">
        <v>2070</v>
      </c>
      <c r="BA40" s="79">
        <v>2071</v>
      </c>
      <c r="BB40" s="79">
        <v>2072</v>
      </c>
      <c r="BC40" s="79">
        <v>2073</v>
      </c>
      <c r="BD40" s="79">
        <v>2074</v>
      </c>
      <c r="BE40" s="79">
        <v>2075</v>
      </c>
      <c r="BF40" s="79">
        <v>2076</v>
      </c>
      <c r="BG40" s="79">
        <v>2077</v>
      </c>
      <c r="BH40" s="79">
        <v>2078</v>
      </c>
      <c r="BI40" s="79">
        <v>2079</v>
      </c>
      <c r="BJ40" s="79">
        <v>2080</v>
      </c>
      <c r="BK40" s="79">
        <v>2081</v>
      </c>
      <c r="BL40" s="79">
        <v>2082</v>
      </c>
      <c r="BM40" s="79">
        <v>2083</v>
      </c>
      <c r="BN40" s="79">
        <v>2084</v>
      </c>
      <c r="BO40" s="79">
        <v>2085</v>
      </c>
      <c r="BP40" s="79">
        <v>2086</v>
      </c>
      <c r="BQ40" s="79">
        <v>2087</v>
      </c>
      <c r="BR40" s="79">
        <v>2088</v>
      </c>
      <c r="BS40" s="79">
        <v>2089</v>
      </c>
      <c r="BT40" s="79">
        <v>2090</v>
      </c>
      <c r="BU40" s="79">
        <v>2091</v>
      </c>
      <c r="BV40" s="79">
        <v>2092</v>
      </c>
      <c r="BW40" s="79">
        <v>2093</v>
      </c>
      <c r="BX40" s="79">
        <v>2094</v>
      </c>
      <c r="BY40" s="79">
        <v>2095</v>
      </c>
      <c r="BZ40" s="79">
        <v>2096</v>
      </c>
      <c r="CA40" s="79">
        <v>2097</v>
      </c>
      <c r="CB40" s="79">
        <v>2098</v>
      </c>
      <c r="CC40" s="79">
        <v>2099</v>
      </c>
    </row>
    <row r="41" spans="1:81" x14ac:dyDescent="0.25">
      <c r="A41" t="s">
        <v>691</v>
      </c>
      <c r="B41" s="14">
        <v>1536693966.17574</v>
      </c>
    </row>
    <row r="42" spans="1:81" ht="30" x14ac:dyDescent="0.25">
      <c r="A42" s="85" t="s">
        <v>692</v>
      </c>
      <c r="B42" s="14">
        <f>B41*'2020 Opening RAB'!C80</f>
        <v>1541209227.5846796</v>
      </c>
    </row>
    <row r="44" spans="1:81" x14ac:dyDescent="0.25">
      <c r="A44" t="s">
        <v>693</v>
      </c>
      <c r="B44" s="111">
        <v>-72505798.190459505</v>
      </c>
      <c r="C44" s="111">
        <v>-67359318.957974896</v>
      </c>
      <c r="D44" s="111">
        <v>-62270352.895246282</v>
      </c>
      <c r="E44" s="111">
        <v>-58879900.617971413</v>
      </c>
      <c r="F44" s="111">
        <v>-55346407.438914753</v>
      </c>
      <c r="G44" s="111">
        <v>-53927451.259379059</v>
      </c>
      <c r="H44" s="111">
        <v>-52641908.357513763</v>
      </c>
      <c r="I44" s="111">
        <v>-51604909.614801139</v>
      </c>
      <c r="J44" s="111">
        <v>-52213780.93003276</v>
      </c>
      <c r="K44" s="111">
        <v>-52485314.760685973</v>
      </c>
      <c r="L44" s="111">
        <v>-48153389.054138519</v>
      </c>
      <c r="M44" s="111">
        <v>-48268332.564733401</v>
      </c>
      <c r="N44" s="111">
        <v>-48446221.691291958</v>
      </c>
      <c r="O44" s="111">
        <v>-48429830.971107788</v>
      </c>
      <c r="P44" s="111">
        <v>-48658501.735352628</v>
      </c>
      <c r="Q44" s="111">
        <v>-41443876.684998363</v>
      </c>
      <c r="R44" s="111">
        <v>-33708569.409516051</v>
      </c>
      <c r="S44" s="111">
        <v>-34514687.548888423</v>
      </c>
      <c r="T44" s="111">
        <v>-36185909.532043912</v>
      </c>
      <c r="U44" s="111">
        <v>-37954438.317416199</v>
      </c>
      <c r="V44" s="111">
        <v>-37061287.891717695</v>
      </c>
      <c r="W44" s="111">
        <v>-36404773.575291619</v>
      </c>
      <c r="X44" s="111">
        <v>-37100407.92704282</v>
      </c>
      <c r="Y44" s="111">
        <v>-37836275.302526221</v>
      </c>
      <c r="Z44" s="111">
        <v>-38614702.462080114</v>
      </c>
      <c r="AA44" s="111">
        <v>-40859601.879192397</v>
      </c>
      <c r="AB44" s="111">
        <v>-43235138.176806904</v>
      </c>
      <c r="AC44" s="111">
        <v>-45748922.370577104</v>
      </c>
      <c r="AD44" s="111">
        <v>-48409009.519506127</v>
      </c>
      <c r="AE44" s="111">
        <v>-51223924.675447397</v>
      </c>
      <c r="AF44" s="111">
        <v>-53953668.579633206</v>
      </c>
      <c r="AG44" s="111">
        <v>-56839380.533466101</v>
      </c>
      <c r="AH44" s="111">
        <v>-722368.03506503056</v>
      </c>
      <c r="AI44" s="111">
        <v>-523912.02509420214</v>
      </c>
      <c r="AJ44" s="111">
        <v>-311564.09442541632</v>
      </c>
      <c r="AK44" s="111">
        <v>-333373.5810351955</v>
      </c>
      <c r="AL44" s="111">
        <v>-356709.73170765908</v>
      </c>
      <c r="AM44" s="111">
        <v>-381679.41292719526</v>
      </c>
      <c r="AN44" s="111">
        <v>-408396.97183209896</v>
      </c>
      <c r="AO44" s="111">
        <v>-436984.75986034586</v>
      </c>
      <c r="AP44" s="111">
        <v>-360997.17650792276</v>
      </c>
      <c r="AQ44" s="111">
        <v>-279690.46232083003</v>
      </c>
      <c r="AR44" s="111">
        <v>-192692.27814064085</v>
      </c>
      <c r="AS44" s="111">
        <v>-99604.2210678384</v>
      </c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7" spans="1:81" s="47" customFormat="1" ht="18.75" x14ac:dyDescent="0.3">
      <c r="A47" s="2" t="s">
        <v>694</v>
      </c>
    </row>
    <row r="49" spans="1:86" ht="15.75" x14ac:dyDescent="0.25">
      <c r="A49" s="112" t="s">
        <v>695</v>
      </c>
    </row>
    <row r="50" spans="1:86" x14ac:dyDescent="0.25">
      <c r="B50" s="169">
        <v>2015</v>
      </c>
      <c r="C50" s="169">
        <v>2016</v>
      </c>
      <c r="D50" s="169">
        <v>2017</v>
      </c>
      <c r="E50" s="169">
        <v>2018</v>
      </c>
      <c r="F50" s="169">
        <v>2019</v>
      </c>
      <c r="G50" s="79">
        <v>2020</v>
      </c>
      <c r="H50" s="79">
        <v>2021</v>
      </c>
      <c r="I50" s="79">
        <v>2022</v>
      </c>
      <c r="J50" s="79">
        <v>2023</v>
      </c>
      <c r="K50" s="79">
        <v>2024</v>
      </c>
      <c r="L50" s="79">
        <v>2025</v>
      </c>
      <c r="M50" s="79">
        <v>2026</v>
      </c>
      <c r="N50" s="79">
        <v>2027</v>
      </c>
      <c r="O50" s="79">
        <v>2028</v>
      </c>
      <c r="P50" s="79">
        <v>2029</v>
      </c>
      <c r="Q50" s="79">
        <v>2030</v>
      </c>
      <c r="R50" s="79">
        <v>2031</v>
      </c>
      <c r="S50" s="79">
        <v>2032</v>
      </c>
      <c r="T50" s="79">
        <v>2033</v>
      </c>
      <c r="U50" s="79">
        <v>2034</v>
      </c>
      <c r="V50" s="79">
        <v>2035</v>
      </c>
      <c r="W50" s="79">
        <v>2036</v>
      </c>
      <c r="X50" s="79">
        <v>2037</v>
      </c>
      <c r="Y50" s="79">
        <v>2038</v>
      </c>
      <c r="Z50" s="79">
        <v>2039</v>
      </c>
      <c r="AA50" s="79">
        <v>2040</v>
      </c>
      <c r="AB50" s="79">
        <v>2041</v>
      </c>
      <c r="AC50" s="79">
        <v>2042</v>
      </c>
      <c r="AD50" s="79">
        <v>2043</v>
      </c>
      <c r="AE50" s="79">
        <v>2044</v>
      </c>
      <c r="AF50" s="79">
        <v>2045</v>
      </c>
      <c r="AG50" s="79">
        <v>2046</v>
      </c>
      <c r="AH50" s="79">
        <v>2047</v>
      </c>
      <c r="AI50" s="79">
        <v>2048</v>
      </c>
      <c r="AJ50" s="79">
        <v>2049</v>
      </c>
      <c r="AK50" s="79">
        <v>2050</v>
      </c>
      <c r="AL50" s="79">
        <v>2051</v>
      </c>
      <c r="AM50" s="79">
        <v>2052</v>
      </c>
      <c r="AN50" s="79">
        <v>2053</v>
      </c>
      <c r="AO50" s="79">
        <v>2054</v>
      </c>
      <c r="AP50" s="79">
        <v>2055</v>
      </c>
      <c r="AQ50" s="79">
        <v>2056</v>
      </c>
      <c r="AR50" s="79">
        <v>2057</v>
      </c>
      <c r="AS50" s="79">
        <v>2058</v>
      </c>
      <c r="AT50" s="79">
        <v>2059</v>
      </c>
      <c r="AU50" s="79">
        <v>2060</v>
      </c>
      <c r="AV50" s="79">
        <v>2061</v>
      </c>
      <c r="AW50" s="79">
        <v>2062</v>
      </c>
      <c r="AX50" s="79">
        <v>2063</v>
      </c>
      <c r="AY50" s="79">
        <v>2064</v>
      </c>
      <c r="AZ50" s="79">
        <v>2065</v>
      </c>
      <c r="BA50" s="79">
        <v>2066</v>
      </c>
      <c r="BB50" s="79">
        <v>2067</v>
      </c>
      <c r="BC50" s="79">
        <v>2068</v>
      </c>
      <c r="BD50" s="79">
        <v>2069</v>
      </c>
      <c r="BE50" s="79">
        <v>2070</v>
      </c>
      <c r="BF50" s="79">
        <v>2071</v>
      </c>
      <c r="BG50" s="79">
        <v>2072</v>
      </c>
      <c r="BH50" s="79">
        <v>2073</v>
      </c>
      <c r="BI50" s="79">
        <v>2074</v>
      </c>
      <c r="BJ50" s="79">
        <v>2075</v>
      </c>
      <c r="BK50" s="79">
        <v>2076</v>
      </c>
      <c r="BL50" s="79">
        <v>2077</v>
      </c>
      <c r="BM50" s="79">
        <v>2078</v>
      </c>
      <c r="BN50" s="79">
        <v>2079</v>
      </c>
      <c r="BO50" s="79">
        <v>2080</v>
      </c>
      <c r="BP50" s="79">
        <v>2081</v>
      </c>
      <c r="BQ50" s="79">
        <v>2082</v>
      </c>
      <c r="BR50" s="79">
        <v>2083</v>
      </c>
      <c r="BS50" s="79">
        <v>2084</v>
      </c>
      <c r="BT50" s="79">
        <v>2085</v>
      </c>
      <c r="BU50" s="79">
        <v>2086</v>
      </c>
      <c r="BV50" s="79">
        <v>2087</v>
      </c>
      <c r="BW50" s="79">
        <v>2088</v>
      </c>
      <c r="BX50" s="79">
        <v>2089</v>
      </c>
      <c r="BY50" s="79">
        <v>2090</v>
      </c>
      <c r="BZ50" s="79">
        <v>2091</v>
      </c>
      <c r="CA50" s="79">
        <v>2092</v>
      </c>
      <c r="CB50" s="79">
        <v>2093</v>
      </c>
      <c r="CC50" s="79">
        <v>2094</v>
      </c>
      <c r="CD50" s="79">
        <v>2095</v>
      </c>
      <c r="CE50" s="79">
        <v>2096</v>
      </c>
      <c r="CF50" s="79">
        <v>2097</v>
      </c>
      <c r="CG50" s="79">
        <v>2098</v>
      </c>
      <c r="CH50" s="79">
        <v>2099</v>
      </c>
    </row>
    <row r="51" spans="1:86" x14ac:dyDescent="0.25">
      <c r="A51" t="s">
        <v>696</v>
      </c>
      <c r="B51" s="14">
        <v>22104022</v>
      </c>
      <c r="C51" s="14">
        <v>22744851</v>
      </c>
      <c r="D51" s="14">
        <v>23402166</v>
      </c>
      <c r="E51" s="14">
        <v>24080899</v>
      </c>
      <c r="F51" s="14">
        <v>24776825</v>
      </c>
    </row>
    <row r="52" spans="1:86" x14ac:dyDescent="0.25">
      <c r="A52" t="s">
        <v>697</v>
      </c>
      <c r="B52" s="44">
        <f>'2020 Opening RAB'!C90</f>
        <v>5.79E-2</v>
      </c>
    </row>
    <row r="55" spans="1:86" s="90" customFormat="1" ht="30" x14ac:dyDescent="0.25">
      <c r="A55" s="90" t="s">
        <v>677</v>
      </c>
      <c r="B55" s="90" t="s">
        <v>698</v>
      </c>
      <c r="C55" s="90" t="s">
        <v>76</v>
      </c>
      <c r="D55" s="90" t="s">
        <v>350</v>
      </c>
      <c r="E55" s="90" t="s">
        <v>699</v>
      </c>
      <c r="F55" s="90" t="s">
        <v>700</v>
      </c>
      <c r="H55" s="90" t="s">
        <v>350</v>
      </c>
      <c r="I55" s="90" t="s">
        <v>699</v>
      </c>
    </row>
    <row r="56" spans="1:86" x14ac:dyDescent="0.25">
      <c r="A56" t="s">
        <v>706</v>
      </c>
      <c r="B56" s="14">
        <f>IF('2020 Opening RAB'!C49&lt;&gt;9999,E56+0.5*(F56-E56),0)</f>
        <v>24724168.297455966</v>
      </c>
      <c r="C56">
        <v>50</v>
      </c>
      <c r="D56">
        <f>H56*'2020 Opening RAB'!C82</f>
        <v>4.98982543407583E-2</v>
      </c>
      <c r="E56" s="14">
        <f>I56*'2020 Opening RAB'!C82</f>
        <v>24748336.594911937</v>
      </c>
      <c r="F56" s="14">
        <f>IF('2020 Opening RAB'!J26&gt;0,'2020 Opening RAB'!J26,'Opening RAB Cals'!E56)</f>
        <v>24700000</v>
      </c>
      <c r="H56">
        <f>0.05*(25000000/'2020 Opening RAB'!C55)</f>
        <v>4.9800796812749008E-2</v>
      </c>
      <c r="I56" s="111">
        <v>24700000</v>
      </c>
      <c r="J56" s="100" t="s">
        <v>704</v>
      </c>
    </row>
    <row r="57" spans="1:86" x14ac:dyDescent="0.25">
      <c r="A57" t="s">
        <v>635</v>
      </c>
      <c r="B57" s="14">
        <f>IF('2020 Opening RAB'!C52&lt;&gt;9999,E57+0.5*(F57-E57),0)</f>
        <v>0</v>
      </c>
      <c r="C57">
        <v>10</v>
      </c>
      <c r="D57">
        <f>H57*'2020 Opening RAB'!$C$80</f>
        <v>7.0205680705190995E-2</v>
      </c>
      <c r="E57" s="14">
        <f>I57*'2020 Opening RAB'!C80</f>
        <v>13128205.128205126</v>
      </c>
      <c r="F57" s="70">
        <f>IF('2020 Opening RAB'!J29&gt;0,'2020 Opening RAB'!J29,'Opening RAB Cals'!E57)</f>
        <v>28430.3</v>
      </c>
      <c r="H57">
        <v>7.0000000000000007E-2</v>
      </c>
      <c r="I57" s="111">
        <v>13089743.589743588</v>
      </c>
      <c r="J57" s="100" t="s">
        <v>615</v>
      </c>
    </row>
    <row r="58" spans="1:86" x14ac:dyDescent="0.25">
      <c r="A58" t="s">
        <v>564</v>
      </c>
      <c r="B58" s="14">
        <f>IF('2020 Opening RAB'!C53&lt;&gt;9999,E58+0.5*(F58-E58),0)</f>
        <v>18158020.031449705</v>
      </c>
      <c r="C58">
        <v>20</v>
      </c>
      <c r="D58">
        <f>H58*'2020 Opening RAB'!$C$80</f>
        <v>6.0176297747306561E-2</v>
      </c>
      <c r="E58" s="14">
        <f>I58*'2020 Opening RAB'!C80</f>
        <v>18177514.792899407</v>
      </c>
      <c r="F58" s="14">
        <f>IF('2020 Opening RAB'!J30&gt;0,'2020 Opening RAB'!J30,'Opening RAB Cals'!E58)</f>
        <v>18138525.27</v>
      </c>
      <c r="H58">
        <v>0.06</v>
      </c>
      <c r="I58" s="111">
        <v>18124260.355029583</v>
      </c>
      <c r="J58" s="100" t="s">
        <v>705</v>
      </c>
    </row>
    <row r="60" spans="1:86" x14ac:dyDescent="0.25">
      <c r="B60" s="169">
        <v>2015</v>
      </c>
      <c r="C60" s="169">
        <v>2016</v>
      </c>
      <c r="D60" s="169">
        <v>2017</v>
      </c>
      <c r="E60" s="169">
        <v>2018</v>
      </c>
      <c r="F60" s="169">
        <v>2019</v>
      </c>
      <c r="G60" s="79">
        <v>2020</v>
      </c>
      <c r="H60" s="79">
        <v>2021</v>
      </c>
      <c r="I60" s="79">
        <v>2022</v>
      </c>
      <c r="J60" s="79">
        <v>2023</v>
      </c>
      <c r="K60" s="79">
        <v>2024</v>
      </c>
      <c r="L60" s="79">
        <v>2025</v>
      </c>
      <c r="M60" s="79">
        <v>2026</v>
      </c>
      <c r="N60" s="79">
        <v>2027</v>
      </c>
      <c r="O60" s="79">
        <v>2028</v>
      </c>
      <c r="P60" s="79">
        <v>2029</v>
      </c>
      <c r="Q60" s="79">
        <v>2030</v>
      </c>
      <c r="R60" s="79">
        <v>2031</v>
      </c>
      <c r="S60" s="79">
        <v>2032</v>
      </c>
      <c r="T60" s="79">
        <v>2033</v>
      </c>
      <c r="U60" s="79">
        <v>2034</v>
      </c>
      <c r="V60" s="79">
        <v>2035</v>
      </c>
      <c r="W60" s="79">
        <v>2036</v>
      </c>
      <c r="X60" s="79">
        <v>2037</v>
      </c>
      <c r="Y60" s="79">
        <v>2038</v>
      </c>
      <c r="Z60" s="79">
        <v>2039</v>
      </c>
      <c r="AA60" s="79">
        <v>2040</v>
      </c>
      <c r="AB60" s="79">
        <v>2041</v>
      </c>
      <c r="AC60" s="79">
        <v>2042</v>
      </c>
      <c r="AD60" s="79">
        <v>2043</v>
      </c>
      <c r="AE60" s="79">
        <v>2044</v>
      </c>
      <c r="AF60" s="79">
        <v>2045</v>
      </c>
      <c r="AG60" s="79">
        <v>2046</v>
      </c>
      <c r="AH60" s="79">
        <v>2047</v>
      </c>
      <c r="AI60" s="79">
        <v>2048</v>
      </c>
      <c r="AJ60" s="79">
        <v>2049</v>
      </c>
      <c r="AK60" s="79">
        <v>2050</v>
      </c>
      <c r="AL60" s="79">
        <v>2051</v>
      </c>
      <c r="AM60" s="79">
        <v>2052</v>
      </c>
      <c r="AN60" s="79">
        <v>2053</v>
      </c>
      <c r="AO60" s="79">
        <v>2054</v>
      </c>
      <c r="AP60" s="79">
        <v>2055</v>
      </c>
      <c r="AQ60" s="79">
        <v>2056</v>
      </c>
      <c r="AR60" s="79">
        <v>2057</v>
      </c>
      <c r="AS60" s="79">
        <v>2058</v>
      </c>
      <c r="AT60" s="79">
        <v>2059</v>
      </c>
      <c r="AU60" s="79">
        <v>2060</v>
      </c>
      <c r="AV60" s="79">
        <v>2061</v>
      </c>
      <c r="AW60" s="79">
        <v>2062</v>
      </c>
      <c r="AX60" s="79">
        <v>2063</v>
      </c>
      <c r="AY60" s="79">
        <v>2064</v>
      </c>
      <c r="AZ60" s="79">
        <v>2065</v>
      </c>
      <c r="BA60" s="79">
        <v>2066</v>
      </c>
      <c r="BB60" s="79">
        <v>2067</v>
      </c>
      <c r="BC60" s="79">
        <v>2068</v>
      </c>
      <c r="BD60" s="79">
        <v>2069</v>
      </c>
      <c r="BE60" s="79">
        <v>2070</v>
      </c>
      <c r="BF60" s="79">
        <v>2071</v>
      </c>
      <c r="BG60" s="79">
        <v>2072</v>
      </c>
      <c r="BH60" s="79">
        <v>2073</v>
      </c>
      <c r="BI60" s="79">
        <v>2074</v>
      </c>
      <c r="BJ60" s="79">
        <v>2075</v>
      </c>
      <c r="BK60" s="79">
        <v>2076</v>
      </c>
      <c r="BL60" s="79">
        <v>2077</v>
      </c>
      <c r="BM60" s="79">
        <v>2078</v>
      </c>
      <c r="BN60" s="79">
        <v>2079</v>
      </c>
      <c r="BO60" s="79">
        <v>2080</v>
      </c>
      <c r="BP60" s="79">
        <v>2081</v>
      </c>
      <c r="BQ60" s="79">
        <v>2082</v>
      </c>
      <c r="BR60" s="79">
        <v>2083</v>
      </c>
      <c r="BS60" s="79">
        <v>2084</v>
      </c>
      <c r="BT60" s="79">
        <v>2085</v>
      </c>
      <c r="BU60" s="79">
        <v>2086</v>
      </c>
      <c r="BV60" s="79">
        <v>2087</v>
      </c>
      <c r="BW60" s="79">
        <v>2088</v>
      </c>
      <c r="BX60" s="79">
        <v>2089</v>
      </c>
      <c r="BY60" s="79">
        <v>2090</v>
      </c>
      <c r="BZ60" s="79">
        <v>2091</v>
      </c>
      <c r="CA60" s="79">
        <v>2092</v>
      </c>
      <c r="CB60" s="79">
        <v>2093</v>
      </c>
      <c r="CC60" s="79">
        <v>2094</v>
      </c>
      <c r="CD60" s="79">
        <v>2095</v>
      </c>
      <c r="CE60" s="79">
        <v>2096</v>
      </c>
      <c r="CF60" s="79">
        <v>2097</v>
      </c>
      <c r="CG60" s="79">
        <v>2098</v>
      </c>
      <c r="CH60" s="79">
        <v>2099</v>
      </c>
    </row>
    <row r="61" spans="1:86" x14ac:dyDescent="0.25">
      <c r="A61" s="15" t="s">
        <v>707</v>
      </c>
    </row>
    <row r="62" spans="1:86" s="14" customFormat="1" x14ac:dyDescent="0.25">
      <c r="A62" s="14" t="s">
        <v>342</v>
      </c>
      <c r="B62" s="14">
        <f>IF(('2020 Opening RAB'!$C$49)='Opening RAB Cals'!B60,'Opening RAB Cals'!$B$56,0)</f>
        <v>0</v>
      </c>
      <c r="C62" s="14">
        <f>IF(('2020 Opening RAB'!$C$49)='Opening RAB Cals'!C60,'Opening RAB Cals'!$B$56,0)+B66</f>
        <v>0</v>
      </c>
      <c r="D62" s="14">
        <f>IF(('2020 Opening RAB'!$C$49)='Opening RAB Cals'!D60,'Opening RAB Cals'!$B$56,0)+C66</f>
        <v>0</v>
      </c>
      <c r="E62" s="14">
        <f>IF(('2020 Opening RAB'!$C$49)='Opening RAB Cals'!E60,'Opening RAB Cals'!$B$56,0)+D66</f>
        <v>24724168.297455966</v>
      </c>
      <c r="F62" s="14">
        <f>IF(('2020 Opening RAB'!$C$49)='Opening RAB Cals'!F60,'Opening RAB Cals'!$B$56,0)+E66</f>
        <v>24919316.648695081</v>
      </c>
      <c r="G62" s="14">
        <f>IF('2020 Opening RAB'!C62="y",'Opening RAB Cals'!F66,(-SUM('Opening RAB Cals'!B65:F65)))</f>
        <v>25090033.29391126</v>
      </c>
      <c r="H62" s="14">
        <f>G66</f>
        <v>24921653.231289614</v>
      </c>
      <c r="I62" s="14">
        <f t="shared" ref="I62:BT62" si="13">H66</f>
        <v>24746418.044441037</v>
      </c>
      <c r="J62" s="14">
        <f t="shared" si="13"/>
        <v>24564048.646118294</v>
      </c>
      <c r="K62" s="14">
        <f t="shared" si="13"/>
        <v>24374254.586815931</v>
      </c>
      <c r="L62" s="14">
        <f t="shared" si="13"/>
        <v>24176733.592187651</v>
      </c>
      <c r="M62" s="14">
        <f t="shared" si="13"/>
        <v>23971171.08163093</v>
      </c>
      <c r="N62" s="14">
        <f t="shared" si="13"/>
        <v>23757239.667272143</v>
      </c>
      <c r="O62" s="14">
        <f t="shared" si="13"/>
        <v>23534598.632554278</v>
      </c>
      <c r="P62" s="14">
        <f t="shared" si="13"/>
        <v>23302893.38959679</v>
      </c>
      <c r="Q62" s="14">
        <f t="shared" si="13"/>
        <v>23061754.91446339</v>
      </c>
      <c r="R62" s="14">
        <f t="shared" si="13"/>
        <v>22810799.159438327</v>
      </c>
      <c r="S62" s="14">
        <f t="shared" si="13"/>
        <v>22549626.441375155</v>
      </c>
      <c r="T62" s="14">
        <f t="shared" si="13"/>
        <v>22277820.805143807</v>
      </c>
      <c r="U62" s="14">
        <f t="shared" si="13"/>
        <v>21994949.361162208</v>
      </c>
      <c r="V62" s="14">
        <f t="shared" si="13"/>
        <v>21700561.595957339</v>
      </c>
      <c r="W62" s="14">
        <f t="shared" si="13"/>
        <v>21394188.654657707</v>
      </c>
      <c r="X62" s="14">
        <f t="shared" si="13"/>
        <v>21075342.594274502</v>
      </c>
      <c r="Y62" s="14">
        <f t="shared" si="13"/>
        <v>20743515.606582191</v>
      </c>
      <c r="Z62" s="14">
        <f t="shared" si="13"/>
        <v>20398179.209360853</v>
      </c>
      <c r="AA62" s="14">
        <f t="shared" si="13"/>
        <v>20038783.404712208</v>
      </c>
      <c r="AB62" s="14">
        <f t="shared" si="13"/>
        <v>19664755.803108834</v>
      </c>
      <c r="AC62" s="14">
        <f t="shared" si="13"/>
        <v>19275500.711781494</v>
      </c>
      <c r="AD62" s="14">
        <f t="shared" si="13"/>
        <v>18870398.185992688</v>
      </c>
      <c r="AE62" s="14">
        <f t="shared" si="13"/>
        <v>18448803.041685466</v>
      </c>
      <c r="AF62" s="14">
        <f t="shared" si="13"/>
        <v>18010043.827934992</v>
      </c>
      <c r="AG62" s="14">
        <f t="shared" si="13"/>
        <v>17553421.75756634</v>
      </c>
      <c r="AH62" s="14">
        <f t="shared" si="13"/>
        <v>17078209.594235383</v>
      </c>
      <c r="AI62" s="14">
        <f t="shared" si="13"/>
        <v>16583650.494200272</v>
      </c>
      <c r="AJ62" s="14">
        <f t="shared" si="13"/>
        <v>16068956.800938897</v>
      </c>
      <c r="AK62" s="14">
        <f t="shared" si="13"/>
        <v>15533308.790692542</v>
      </c>
      <c r="AL62" s="14">
        <f t="shared" si="13"/>
        <v>14975853.366937866</v>
      </c>
      <c r="AM62" s="14">
        <f t="shared" si="13"/>
        <v>14395702.701707948</v>
      </c>
      <c r="AN62" s="14">
        <f t="shared" si="13"/>
        <v>13791932.821598509</v>
      </c>
      <c r="AO62" s="14">
        <f t="shared" si="13"/>
        <v>13163582.136207333</v>
      </c>
      <c r="AP62" s="14">
        <f t="shared" si="13"/>
        <v>12509649.906663198</v>
      </c>
      <c r="AQ62" s="14">
        <f t="shared" si="13"/>
        <v>11829094.651805241</v>
      </c>
      <c r="AR62" s="14">
        <f t="shared" si="13"/>
        <v>11120832.489474365</v>
      </c>
      <c r="AS62" s="14">
        <f t="shared" si="13"/>
        <v>10383735.410274962</v>
      </c>
      <c r="AT62" s="14">
        <f t="shared" si="13"/>
        <v>9616629.4810576458</v>
      </c>
      <c r="AU62" s="14">
        <f t="shared" si="13"/>
        <v>8818292.9752618168</v>
      </c>
      <c r="AV62" s="14">
        <f t="shared" si="13"/>
        <v>7987454.4271403374</v>
      </c>
      <c r="AW62" s="14">
        <f t="shared" si="13"/>
        <v>7122790.6067673936</v>
      </c>
      <c r="AX62" s="14">
        <f t="shared" si="13"/>
        <v>6222924.4126044596</v>
      </c>
      <c r="AY62" s="14">
        <f t="shared" si="13"/>
        <v>5286422.6782679614</v>
      </c>
      <c r="AZ62" s="14">
        <f t="shared" si="13"/>
        <v>4311793.8900056165</v>
      </c>
      <c r="BA62" s="14">
        <f t="shared" si="13"/>
        <v>3297485.8112461874</v>
      </c>
      <c r="BB62" s="14">
        <f t="shared" si="13"/>
        <v>2241883.0104394127</v>
      </c>
      <c r="BC62" s="14">
        <f t="shared" si="13"/>
        <v>1143304.288248841</v>
      </c>
      <c r="BD62" s="14">
        <f t="shared" si="13"/>
        <v>3.0267983675003052E-9</v>
      </c>
      <c r="BE62" s="14" t="e">
        <f t="shared" si="13"/>
        <v>#N/A</v>
      </c>
      <c r="BF62" s="14" t="e">
        <f t="shared" si="13"/>
        <v>#N/A</v>
      </c>
      <c r="BG62" s="14" t="e">
        <f t="shared" si="13"/>
        <v>#N/A</v>
      </c>
      <c r="BH62" s="14" t="e">
        <f t="shared" si="13"/>
        <v>#N/A</v>
      </c>
      <c r="BI62" s="14" t="e">
        <f t="shared" si="13"/>
        <v>#N/A</v>
      </c>
      <c r="BJ62" s="14" t="e">
        <f t="shared" si="13"/>
        <v>#N/A</v>
      </c>
      <c r="BK62" s="14" t="e">
        <f t="shared" si="13"/>
        <v>#N/A</v>
      </c>
      <c r="BL62" s="14" t="e">
        <f t="shared" si="13"/>
        <v>#N/A</v>
      </c>
      <c r="BM62" s="14" t="e">
        <f t="shared" si="13"/>
        <v>#N/A</v>
      </c>
      <c r="BN62" s="14" t="e">
        <f t="shared" si="13"/>
        <v>#N/A</v>
      </c>
      <c r="BO62" s="14" t="e">
        <f t="shared" si="13"/>
        <v>#N/A</v>
      </c>
      <c r="BP62" s="14" t="e">
        <f t="shared" si="13"/>
        <v>#N/A</v>
      </c>
      <c r="BQ62" s="14" t="e">
        <f t="shared" si="13"/>
        <v>#N/A</v>
      </c>
      <c r="BR62" s="14" t="e">
        <f t="shared" si="13"/>
        <v>#N/A</v>
      </c>
      <c r="BS62" s="14" t="e">
        <f t="shared" si="13"/>
        <v>#N/A</v>
      </c>
      <c r="BT62" s="14" t="e">
        <f t="shared" si="13"/>
        <v>#N/A</v>
      </c>
      <c r="BU62" s="14" t="e">
        <f t="shared" ref="BU62:CH62" si="14">BT66</f>
        <v>#N/A</v>
      </c>
      <c r="BV62" s="14" t="e">
        <f t="shared" si="14"/>
        <v>#N/A</v>
      </c>
      <c r="BW62" s="14" t="e">
        <f t="shared" si="14"/>
        <v>#N/A</v>
      </c>
      <c r="BX62" s="14" t="e">
        <f t="shared" si="14"/>
        <v>#N/A</v>
      </c>
      <c r="BY62" s="14" t="e">
        <f t="shared" si="14"/>
        <v>#N/A</v>
      </c>
      <c r="BZ62" s="14" t="e">
        <f t="shared" si="14"/>
        <v>#N/A</v>
      </c>
      <c r="CA62" s="14" t="e">
        <f t="shared" si="14"/>
        <v>#N/A</v>
      </c>
      <c r="CB62" s="14" t="e">
        <f t="shared" si="14"/>
        <v>#N/A</v>
      </c>
      <c r="CC62" s="14" t="e">
        <f t="shared" si="14"/>
        <v>#N/A</v>
      </c>
      <c r="CD62" s="14" t="e">
        <f t="shared" si="14"/>
        <v>#N/A</v>
      </c>
      <c r="CE62" s="14" t="e">
        <f t="shared" si="14"/>
        <v>#N/A</v>
      </c>
      <c r="CF62" s="14" t="e">
        <f t="shared" si="14"/>
        <v>#N/A</v>
      </c>
      <c r="CG62" s="14" t="e">
        <f t="shared" si="14"/>
        <v>#N/A</v>
      </c>
      <c r="CH62" s="14" t="e">
        <f t="shared" si="14"/>
        <v>#N/A</v>
      </c>
    </row>
    <row r="63" spans="1:86" s="14" customFormat="1" x14ac:dyDescent="0.25">
      <c r="A63" s="14" t="s">
        <v>455</v>
      </c>
      <c r="B63" s="14">
        <f>(1+$B$52/2)*B65-$B$52*B62</f>
        <v>0</v>
      </c>
      <c r="C63" s="14">
        <f>(1+$B$52/2)*C65-$B$52*C62</f>
        <v>0</v>
      </c>
      <c r="D63" s="14">
        <f>(1+$B$52/2)*D65-$B$52*D62</f>
        <v>0</v>
      </c>
      <c r="E63" s="14">
        <f>(1+$B$52/2)*E65-$B$52*E62</f>
        <v>-195148.3512391136</v>
      </c>
      <c r="F63" s="14">
        <f>(1+$B$52/2)*F65-$B$52*F62</f>
        <v>-170716.64521617931</v>
      </c>
      <c r="G63" s="14">
        <f>G62/HLOOKUP($G67,'Annuity Calc'!$H$7:$BE$12,2,FALSE)*HLOOKUP(G67,'Annuity Calc'!$H$7:$BE$12,3,FALSE)</f>
        <v>168380.06262164487</v>
      </c>
      <c r="H63" s="14">
        <f>$G62/HLOOKUP($G67,'Annuity Calc'!$H$7:$BE$12,2,FALSE)*HLOOKUP(H67,'Annuity Calc'!$H$7:$BE$12,3,FALSE)</f>
        <v>175235.18684857574</v>
      </c>
      <c r="I63" s="14">
        <f>$G62/HLOOKUP($G67,'Annuity Calc'!$H$7:$BE$12,2,FALSE)*HLOOKUP(I67,'Annuity Calc'!$H$7:$BE$12,3,FALSE)</f>
        <v>182369.39832274342</v>
      </c>
      <c r="J63" s="14">
        <f>$G62/HLOOKUP($G67,'Annuity Calc'!$H$7:$BE$12,2,FALSE)*HLOOKUP(J67,'Annuity Calc'!$H$7:$BE$12,3,FALSE)</f>
        <v>189794.05930236436</v>
      </c>
      <c r="K63" s="14">
        <f>$G62/HLOOKUP($G67,'Annuity Calc'!$H$7:$BE$12,2,FALSE)*HLOOKUP(K67,'Annuity Calc'!$H$7:$BE$12,3,FALSE)</f>
        <v>197520.99462828066</v>
      </c>
      <c r="L63" s="14">
        <f>$G62/HLOOKUP($G67,'Annuity Calc'!$H$7:$BE$12,2,FALSE)*HLOOKUP(L67,'Annuity Calc'!$H$7:$BE$12,3,FALSE)</f>
        <v>205562.51055672151</v>
      </c>
      <c r="M63" s="14">
        <f>$G62/HLOOKUP($G67,'Annuity Calc'!$H$7:$BE$12,2,FALSE)*HLOOKUP(M67,'Annuity Calc'!$H$7:$BE$12,3,FALSE)</f>
        <v>213931.41435878593</v>
      </c>
      <c r="N63" s="14">
        <f>$G62/HLOOKUP($G67,'Annuity Calc'!$H$7:$BE$12,2,FALSE)*HLOOKUP(N67,'Annuity Calc'!$H$7:$BE$12,3,FALSE)</f>
        <v>222641.03471786517</v>
      </c>
      <c r="O63" s="14">
        <f>$G62/HLOOKUP($G67,'Annuity Calc'!$H$7:$BE$12,2,FALSE)*HLOOKUP(O67,'Annuity Calc'!$H$7:$BE$12,3,FALSE)</f>
        <v>231705.24295748843</v>
      </c>
      <c r="P63" s="14">
        <f>$G62/HLOOKUP($G67,'Annuity Calc'!$H$7:$BE$12,2,FALSE)*HLOOKUP(P67,'Annuity Calc'!$H$7:$BE$12,3,FALSE)</f>
        <v>241138.47513340187</v>
      </c>
      <c r="Q63" s="14">
        <f>$G62/HLOOKUP($G67,'Annuity Calc'!$H$7:$BE$12,2,FALSE)*HLOOKUP(Q67,'Annuity Calc'!$H$7:$BE$12,3,FALSE)</f>
        <v>250955.75502506329</v>
      </c>
      <c r="R63" s="14">
        <f>$G62/HLOOKUP($G67,'Annuity Calc'!$H$7:$BE$12,2,FALSE)*HLOOKUP(R67,'Annuity Calc'!$H$7:$BE$12,3,FALSE)</f>
        <v>261172.71806317355</v>
      </c>
      <c r="S63" s="14">
        <f>$G62/HLOOKUP($G67,'Annuity Calc'!$H$7:$BE$12,2,FALSE)*HLOOKUP(S67,'Annuity Calc'!$H$7:$BE$12,3,FALSE)</f>
        <v>271805.63623134914</v>
      </c>
      <c r="T63" s="14">
        <f>$G62/HLOOKUP($G67,'Annuity Calc'!$H$7:$BE$12,2,FALSE)*HLOOKUP(T67,'Annuity Calc'!$H$7:$BE$12,3,FALSE)</f>
        <v>282871.44398159749</v>
      </c>
      <c r="U63" s="14">
        <f>$G62/HLOOKUP($G67,'Annuity Calc'!$H$7:$BE$12,2,FALSE)*HLOOKUP(U67,'Annuity Calc'!$H$7:$BE$12,3,FALSE)</f>
        <v>294387.76520486746</v>
      </c>
      <c r="V63" s="14">
        <f>$G62/HLOOKUP($G67,'Annuity Calc'!$H$7:$BE$12,2,FALSE)*HLOOKUP(V67,'Annuity Calc'!$H$7:$BE$12,3,FALSE)</f>
        <v>306372.94129963225</v>
      </c>
      <c r="W63" s="14">
        <f>$G62/HLOOKUP($G67,'Annuity Calc'!$H$7:$BE$12,2,FALSE)*HLOOKUP(W67,'Annuity Calc'!$H$7:$BE$12,3,FALSE)</f>
        <v>318846.06038320495</v>
      </c>
      <c r="X63" s="14">
        <f>$G62/HLOOKUP($G67,'Annuity Calc'!$H$7:$BE$12,2,FALSE)*HLOOKUP(X67,'Annuity Calc'!$H$7:$BE$12,3,FALSE)</f>
        <v>331826.98769231152</v>
      </c>
      <c r="Y63" s="14">
        <f>$G62/HLOOKUP($G67,'Annuity Calc'!$H$7:$BE$12,2,FALSE)*HLOOKUP(Y67,'Annuity Calc'!$H$7:$BE$12,3,FALSE)</f>
        <v>345336.39722133882</v>
      </c>
      <c r="Z63" s="14">
        <f>$G62/HLOOKUP($G67,'Annuity Calc'!$H$7:$BE$12,2,FALSE)*HLOOKUP(Z67,'Annuity Calc'!$H$7:$BE$12,3,FALSE)</f>
        <v>359395.80464864487</v>
      </c>
      <c r="AA63" s="14">
        <f>$G62/HLOOKUP($G67,'Annuity Calc'!$H$7:$BE$12,2,FALSE)*HLOOKUP(AA67,'Annuity Calc'!$H$7:$BE$12,3,FALSE)</f>
        <v>374027.60160337272</v>
      </c>
      <c r="AB63" s="14">
        <f>$G62/HLOOKUP($G67,'Annuity Calc'!$H$7:$BE$12,2,FALSE)*HLOOKUP(AB67,'Annuity Calc'!$H$7:$BE$12,3,FALSE)</f>
        <v>389255.09132734034</v>
      </c>
      <c r="AC63" s="14">
        <f>$G62/HLOOKUP($G67,'Annuity Calc'!$H$7:$BE$12,2,FALSE)*HLOOKUP(AC67,'Annuity Calc'!$H$7:$BE$12,3,FALSE)</f>
        <v>405102.5257888076</v>
      </c>
      <c r="AD63" s="14">
        <f>$G62/HLOOKUP($G67,'Annuity Calc'!$H$7:$BE$12,2,FALSE)*HLOOKUP(AD67,'Annuity Calc'!$H$7:$BE$12,3,FALSE)</f>
        <v>421595.14430722332</v>
      </c>
      <c r="AE63" s="14">
        <f>$G62/HLOOKUP($G67,'Annuity Calc'!$H$7:$BE$12,2,FALSE)*HLOOKUP(AE67,'Annuity Calc'!$H$7:$BE$12,3,FALSE)</f>
        <v>438759.21375047427</v>
      </c>
      <c r="AF63" s="14">
        <f>$G62/HLOOKUP($G67,'Annuity Calc'!$H$7:$BE$12,2,FALSE)*HLOOKUP(AF67,'Annuity Calc'!$H$7:$BE$12,3,FALSE)</f>
        <v>456622.07036865095</v>
      </c>
      <c r="AG63" s="14">
        <f>$G62/HLOOKUP($G67,'Annuity Calc'!$H$7:$BE$12,2,FALSE)*HLOOKUP(AG67,'Annuity Calc'!$H$7:$BE$12,3,FALSE)</f>
        <v>475212.16333095817</v>
      </c>
      <c r="AH63" s="14">
        <f>$G62/HLOOKUP($G67,'Annuity Calc'!$H$7:$BE$12,2,FALSE)*HLOOKUP(AH67,'Annuity Calc'!$H$7:$BE$12,3,FALSE)</f>
        <v>494559.10003511119</v>
      </c>
      <c r="AI63" s="14">
        <f>$G62/HLOOKUP($G67,'Annuity Calc'!$H$7:$BE$12,2,FALSE)*HLOOKUP(AI67,'Annuity Calc'!$H$7:$BE$12,3,FALSE)</f>
        <v>514693.69326137606</v>
      </c>
      <c r="AJ63" s="14">
        <f>$G62/HLOOKUP($G67,'Annuity Calc'!$H$7:$BE$12,2,FALSE)*HLOOKUP(AJ67,'Annuity Calc'!$H$7:$BE$12,3,FALSE)</f>
        <v>535648.01024635532</v>
      </c>
      <c r="AK63" s="14">
        <f>$G62/HLOOKUP($G67,'Annuity Calc'!$H$7:$BE$12,2,FALSE)*HLOOKUP(AK67,'Annuity Calc'!$H$7:$BE$12,3,FALSE)</f>
        <v>557455.4237546759</v>
      </c>
      <c r="AL63" s="14">
        <f>$G62/HLOOKUP($G67,'Annuity Calc'!$H$7:$BE$12,2,FALSE)*HLOOKUP(AL67,'Annuity Calc'!$H$7:$BE$12,3,FALSE)</f>
        <v>580150.66522991855</v>
      </c>
      <c r="AM63" s="14">
        <f>$G62/HLOOKUP($G67,'Annuity Calc'!$H$7:$BE$12,2,FALSE)*HLOOKUP(AM67,'Annuity Calc'!$H$7:$BE$12,3,FALSE)</f>
        <v>603769.88010943879</v>
      </c>
      <c r="AN63" s="14">
        <f>$G62/HLOOKUP($G67,'Annuity Calc'!$H$7:$BE$12,2,FALSE)*HLOOKUP(AN67,'Annuity Calc'!$H$7:$BE$12,3,FALSE)</f>
        <v>628350.68539117603</v>
      </c>
      <c r="AO63" s="14">
        <f>$G62/HLOOKUP($G67,'Annuity Calc'!$H$7:$BE$12,2,FALSE)*HLOOKUP(AO67,'Annuity Calc'!$H$7:$BE$12,3,FALSE)</f>
        <v>653932.22954413551</v>
      </c>
      <c r="AP63" s="14">
        <f>$G62/HLOOKUP($G67,'Annuity Calc'!$H$7:$BE$12,2,FALSE)*HLOOKUP(AP67,'Annuity Calc'!$H$7:$BE$12,3,FALSE)</f>
        <v>680555.25485795725</v>
      </c>
      <c r="AQ63" s="14">
        <f>$G62/HLOOKUP($G67,'Annuity Calc'!$H$7:$BE$12,2,FALSE)*HLOOKUP(AQ67,'Annuity Calc'!$H$7:$BE$12,3,FALSE)</f>
        <v>708262.16233087436</v>
      </c>
      <c r="AR63" s="14">
        <f>$G62/HLOOKUP($G67,'Annuity Calc'!$H$7:$BE$12,2,FALSE)*HLOOKUP(AR67,'Annuity Calc'!$H$7:$BE$12,3,FALSE)</f>
        <v>737097.07919940352</v>
      </c>
      <c r="AS63" s="14">
        <f>$G62/HLOOKUP($G67,'Annuity Calc'!$H$7:$BE$12,2,FALSE)*HLOOKUP(AS67,'Annuity Calc'!$H$7:$BE$12,3,FALSE)</f>
        <v>767105.92921731703</v>
      </c>
      <c r="AT63" s="14">
        <f>$G62/HLOOKUP($G67,'Annuity Calc'!$H$7:$BE$12,2,FALSE)*HLOOKUP(AT67,'Annuity Calc'!$H$7:$BE$12,3,FALSE)</f>
        <v>798336.50579582935</v>
      </c>
      <c r="AU63" s="14">
        <f>$G62/HLOOKUP($G67,'Annuity Calc'!$H$7:$BE$12,2,FALSE)*HLOOKUP(AU67,'Annuity Calc'!$H$7:$BE$12,3,FALSE)</f>
        <v>830838.54812147969</v>
      </c>
      <c r="AV63" s="14">
        <f>$G62/HLOOKUP($G67,'Annuity Calc'!$H$7:$BE$12,2,FALSE)*HLOOKUP(AV67,'Annuity Calc'!$H$7:$BE$12,3,FALSE)</f>
        <v>864663.8203729433</v>
      </c>
      <c r="AW63" s="14">
        <f>$G62/HLOOKUP($G67,'Annuity Calc'!$H$7:$BE$12,2,FALSE)*HLOOKUP(AW67,'Annuity Calc'!$H$7:$BE$12,3,FALSE)</f>
        <v>899866.1941629342</v>
      </c>
      <c r="AX63" s="14">
        <f>$G62/HLOOKUP($G67,'Annuity Calc'!$H$7:$BE$12,2,FALSE)*HLOOKUP(AX67,'Annuity Calc'!$H$7:$BE$12,3,FALSE)</f>
        <v>936501.73433649784</v>
      </c>
      <c r="AY63" s="14">
        <f>$G62/HLOOKUP($G67,'Annuity Calc'!$H$7:$BE$12,2,FALSE)*HLOOKUP(AY67,'Annuity Calc'!$H$7:$BE$12,3,FALSE)</f>
        <v>974628.78826234466</v>
      </c>
      <c r="AZ63" s="14">
        <f>$G62/HLOOKUP($G67,'Annuity Calc'!$H$7:$BE$12,2,FALSE)*HLOOKUP(AZ67,'Annuity Calc'!$H$7:$BE$12,3,FALSE)</f>
        <v>1014308.078759429</v>
      </c>
      <c r="BA63" s="14">
        <f>$G62/HLOOKUP($G67,'Annuity Calc'!$H$7:$BE$12,2,FALSE)*HLOOKUP(BA67,'Annuity Calc'!$H$7:$BE$12,3,FALSE)</f>
        <v>1055602.8008067748</v>
      </c>
      <c r="BB63" s="14">
        <f>$G62/HLOOKUP($G67,'Annuity Calc'!$H$7:$BE$12,2,FALSE)*HLOOKUP(BB67,'Annuity Calc'!$H$7:$BE$12,3,FALSE)</f>
        <v>1098578.7221905717</v>
      </c>
      <c r="BC63" s="14">
        <f>$G62/HLOOKUP($G67,'Annuity Calc'!$H$7:$BE$12,2,FALSE)*HLOOKUP(BC67,'Annuity Calc'!$H$7:$BE$12,3,FALSE)</f>
        <v>1143304.2882488379</v>
      </c>
      <c r="BD63" s="14" t="e">
        <f>$G62/HLOOKUP($G67,'Annuity Calc'!$H$7:$BE$12,2,FALSE)*HLOOKUP(BD67,'Annuity Calc'!$H$7:$BE$12,3,FALSE)</f>
        <v>#N/A</v>
      </c>
      <c r="BE63" s="14" t="e">
        <f>$G62/HLOOKUP($G67,'Annuity Calc'!$H$7:$BE$12,2,FALSE)*HLOOKUP(BE67,'Annuity Calc'!$H$7:$BE$12,3,FALSE)</f>
        <v>#N/A</v>
      </c>
      <c r="BF63" s="14" t="e">
        <f>$G62/HLOOKUP($G67,'Annuity Calc'!$H$7:$BE$12,2,FALSE)*HLOOKUP(BF67,'Annuity Calc'!$H$7:$BE$12,3,FALSE)</f>
        <v>#N/A</v>
      </c>
      <c r="BG63" s="14" t="e">
        <f>$G62/HLOOKUP($G67,'Annuity Calc'!$H$7:$BE$12,2,FALSE)*HLOOKUP(BG67,'Annuity Calc'!$H$7:$BE$12,3,FALSE)</f>
        <v>#N/A</v>
      </c>
      <c r="BH63" s="14" t="e">
        <f>$G62/HLOOKUP($G67,'Annuity Calc'!$H$7:$BE$12,2,FALSE)*HLOOKUP(BH67,'Annuity Calc'!$H$7:$BE$12,3,FALSE)</f>
        <v>#N/A</v>
      </c>
      <c r="BI63" s="14" t="e">
        <f>$G62/HLOOKUP($G67,'Annuity Calc'!$H$7:$BE$12,2,FALSE)*HLOOKUP(BI67,'Annuity Calc'!$H$7:$BE$12,3,FALSE)</f>
        <v>#N/A</v>
      </c>
      <c r="BJ63" s="14" t="e">
        <f>$G62/HLOOKUP($G67,'Annuity Calc'!$H$7:$BE$12,2,FALSE)*HLOOKUP(BJ67,'Annuity Calc'!$H$7:$BE$12,3,FALSE)</f>
        <v>#N/A</v>
      </c>
      <c r="BK63" s="14" t="e">
        <f>$G62/HLOOKUP($G67,'Annuity Calc'!$H$7:$BE$12,2,FALSE)*HLOOKUP(BK67,'Annuity Calc'!$H$7:$BE$12,3,FALSE)</f>
        <v>#N/A</v>
      </c>
      <c r="BL63" s="14" t="e">
        <f>$G62/HLOOKUP($G67,'Annuity Calc'!$H$7:$BE$12,2,FALSE)*HLOOKUP(BL67,'Annuity Calc'!$H$7:$BE$12,3,FALSE)</f>
        <v>#N/A</v>
      </c>
      <c r="BM63" s="14" t="e">
        <f>$G62/HLOOKUP($G67,'Annuity Calc'!$H$7:$BE$12,2,FALSE)*HLOOKUP(BM67,'Annuity Calc'!$H$7:$BE$12,3,FALSE)</f>
        <v>#N/A</v>
      </c>
      <c r="BN63" s="14" t="e">
        <f>$G62/HLOOKUP($G67,'Annuity Calc'!$H$7:$BE$12,2,FALSE)*HLOOKUP(BN67,'Annuity Calc'!$H$7:$BE$12,3,FALSE)</f>
        <v>#N/A</v>
      </c>
      <c r="BO63" s="14" t="e">
        <f>$G62/HLOOKUP($G67,'Annuity Calc'!$H$7:$BE$12,2,FALSE)*HLOOKUP(BO67,'Annuity Calc'!$H$7:$BE$12,3,FALSE)</f>
        <v>#N/A</v>
      </c>
      <c r="BP63" s="14" t="e">
        <f>$G62/HLOOKUP($G67,'Annuity Calc'!$H$7:$BE$12,2,FALSE)*HLOOKUP(BP67,'Annuity Calc'!$H$7:$BE$12,3,FALSE)</f>
        <v>#N/A</v>
      </c>
      <c r="BQ63" s="14" t="e">
        <f>$G62/HLOOKUP($G67,'Annuity Calc'!$H$7:$BE$12,2,FALSE)*HLOOKUP(BQ67,'Annuity Calc'!$H$7:$BE$12,3,FALSE)</f>
        <v>#N/A</v>
      </c>
      <c r="BR63" s="14" t="e">
        <f>$G62/HLOOKUP($G67,'Annuity Calc'!$H$7:$BE$12,2,FALSE)*HLOOKUP(BR67,'Annuity Calc'!$H$7:$BE$12,3,FALSE)</f>
        <v>#N/A</v>
      </c>
      <c r="BS63" s="14" t="e">
        <f>$G62/HLOOKUP($G67,'Annuity Calc'!$H$7:$BE$12,2,FALSE)*HLOOKUP(BS67,'Annuity Calc'!$H$7:$BE$12,3,FALSE)</f>
        <v>#N/A</v>
      </c>
      <c r="BT63" s="14" t="e">
        <f>$G62/HLOOKUP($G67,'Annuity Calc'!$H$7:$BE$12,2,FALSE)*HLOOKUP(BT67,'Annuity Calc'!$H$7:$BE$12,3,FALSE)</f>
        <v>#N/A</v>
      </c>
      <c r="BU63" s="14" t="e">
        <f>$G62/HLOOKUP($G67,'Annuity Calc'!$H$7:$BE$12,2,FALSE)*HLOOKUP(BU67,'Annuity Calc'!$H$7:$BE$12,3,FALSE)</f>
        <v>#N/A</v>
      </c>
      <c r="BV63" s="14" t="e">
        <f>$G62/HLOOKUP($G67,'Annuity Calc'!$H$7:$BE$12,2,FALSE)*HLOOKUP(BV67,'Annuity Calc'!$H$7:$BE$12,3,FALSE)</f>
        <v>#N/A</v>
      </c>
      <c r="BW63" s="14" t="e">
        <f>$G62/HLOOKUP($G67,'Annuity Calc'!$H$7:$BE$12,2,FALSE)*HLOOKUP(BW67,'Annuity Calc'!$H$7:$BE$12,3,FALSE)</f>
        <v>#N/A</v>
      </c>
      <c r="BX63" s="14" t="e">
        <f>$G62/HLOOKUP($G67,'Annuity Calc'!$H$7:$BE$12,2,FALSE)*HLOOKUP(BX67,'Annuity Calc'!$H$7:$BE$12,3,FALSE)</f>
        <v>#N/A</v>
      </c>
      <c r="BY63" s="14" t="e">
        <f>$G62/HLOOKUP($G67,'Annuity Calc'!$H$7:$BE$12,2,FALSE)*HLOOKUP(BY67,'Annuity Calc'!$H$7:$BE$12,3,FALSE)</f>
        <v>#N/A</v>
      </c>
      <c r="BZ63" s="14" t="e">
        <f>$G62/HLOOKUP($G67,'Annuity Calc'!$H$7:$BE$12,2,FALSE)*HLOOKUP(BZ67,'Annuity Calc'!$H$7:$BE$12,3,FALSE)</f>
        <v>#N/A</v>
      </c>
      <c r="CA63" s="14" t="e">
        <f>$G62/HLOOKUP($G67,'Annuity Calc'!$H$7:$BE$12,2,FALSE)*HLOOKUP(CA67,'Annuity Calc'!$H$7:$BE$12,3,FALSE)</f>
        <v>#N/A</v>
      </c>
      <c r="CB63" s="14" t="e">
        <f>$G62/HLOOKUP($G67,'Annuity Calc'!$H$7:$BE$12,2,FALSE)*HLOOKUP(CB67,'Annuity Calc'!$H$7:$BE$12,3,FALSE)</f>
        <v>#N/A</v>
      </c>
      <c r="CC63" s="14" t="e">
        <f>$G62/HLOOKUP($G67,'Annuity Calc'!$H$7:$BE$12,2,FALSE)*HLOOKUP(CC67,'Annuity Calc'!$H$7:$BE$12,3,FALSE)</f>
        <v>#N/A</v>
      </c>
      <c r="CD63" s="14" t="e">
        <f>$G62/HLOOKUP($G67,'Annuity Calc'!$H$7:$BE$12,2,FALSE)*HLOOKUP(CD67,'Annuity Calc'!$H$7:$BE$12,3,FALSE)</f>
        <v>#N/A</v>
      </c>
      <c r="CE63" s="14" t="e">
        <f>$G62/HLOOKUP($G67,'Annuity Calc'!$H$7:$BE$12,2,FALSE)*HLOOKUP(CE67,'Annuity Calc'!$H$7:$BE$12,3,FALSE)</f>
        <v>#N/A</v>
      </c>
      <c r="CF63" s="14" t="e">
        <f>$G62/HLOOKUP($G67,'Annuity Calc'!$H$7:$BE$12,2,FALSE)*HLOOKUP(CF67,'Annuity Calc'!$H$7:$BE$12,3,FALSE)</f>
        <v>#N/A</v>
      </c>
      <c r="CG63" s="14" t="e">
        <f>$G62/HLOOKUP($G67,'Annuity Calc'!$H$7:$BE$12,2,FALSE)*HLOOKUP(CG67,'Annuity Calc'!$H$7:$BE$12,3,FALSE)</f>
        <v>#N/A</v>
      </c>
      <c r="CH63" s="14" t="e">
        <f>$G62/HLOOKUP($G67,'Annuity Calc'!$H$7:$BE$12,2,FALSE)*HLOOKUP(CH67,'Annuity Calc'!$H$7:$BE$12,3,FALSE)</f>
        <v>#N/A</v>
      </c>
    </row>
    <row r="64" spans="1:86" s="14" customFormat="1" x14ac:dyDescent="0.25">
      <c r="A64" s="14" t="s">
        <v>456</v>
      </c>
      <c r="B64" s="14">
        <f>B65-B63</f>
        <v>0</v>
      </c>
      <c r="C64" s="14">
        <f t="shared" ref="C64:D64" si="15">C65-C63</f>
        <v>0</v>
      </c>
      <c r="D64" s="14">
        <f t="shared" si="15"/>
        <v>0</v>
      </c>
      <c r="E64" s="14">
        <f>E65-E63</f>
        <v>1396743.1742952259</v>
      </c>
      <c r="F64" s="14">
        <f>F65-F63</f>
        <v>1407036.9608226381</v>
      </c>
      <c r="G64" s="14">
        <f>AVERAGE(G62,G66)*('2020 Opening RAB'!C91/(1+0.5*'2020 Opening RAB'!C91))</f>
        <v>978217.70300285064</v>
      </c>
      <c r="H64" s="14">
        <f>AVERAGE(H62,H66)*('2020 Opening RAB'!$C$91/(1+0.5*'2020 Opening RAB'!$C$91))</f>
        <v>971496.66351372772</v>
      </c>
      <c r="I64" s="14">
        <f>AVERAGE(I62,I66)*('2020 Opening RAB'!$C$91/(1+0.5*'2020 Opening RAB'!$C$91))</f>
        <v>964501.99566317827</v>
      </c>
      <c r="J64" s="14">
        <f>AVERAGE(J62,J66)*('2020 Opening RAB'!$C$91/(1+0.5*'2020 Opening RAB'!$C$91))</f>
        <v>957222.55943628389</v>
      </c>
      <c r="K64" s="14">
        <f>AVERAGE(K62,K66)*('2020 Opening RAB'!$C$91/(1+0.5*'2020 Opening RAB'!$C$91))</f>
        <v>949646.76128351537</v>
      </c>
      <c r="L64" s="14">
        <f>AVERAGE(L62,L66)*('2020 Opening RAB'!$C$91/(1+0.5*'2020 Opening RAB'!$C$91))</f>
        <v>941762.53565633681</v>
      </c>
      <c r="M64" s="14">
        <f>AVERAGE(M62,M66)*('2020 Opening RAB'!$C$91/(1+0.5*'2020 Opening RAB'!$C$91))</f>
        <v>933557.32579108421</v>
      </c>
      <c r="N64" s="14">
        <f>AVERAGE(N62,N66)*('2020 Opening RAB'!$C$91/(1+0.5*'2020 Opening RAB'!$C$91))</f>
        <v>925018.06371051248</v>
      </c>
      <c r="O64" s="14">
        <f>AVERAGE(O62,O66)*('2020 Opening RAB'!$C$91/(1+0.5*'2020 Opening RAB'!$C$91))</f>
        <v>916131.1494111612</v>
      </c>
      <c r="P64" s="14">
        <f>AVERAGE(P62,P66)*('2020 Opening RAB'!$C$91/(1+0.5*'2020 Opening RAB'!$C$91))</f>
        <v>906882.42920339282</v>
      </c>
      <c r="Q64" s="14">
        <f>AVERAGE(Q62,Q66)*('2020 Opening RAB'!$C$91/(1+0.5*'2020 Opening RAB'!$C$91))</f>
        <v>897257.17316960555</v>
      </c>
      <c r="R64" s="14">
        <f>AVERAGE(R62,R66)*('2020 Opening RAB'!$C$91/(1+0.5*'2020 Opening RAB'!$C$91))</f>
        <v>887240.05170471978</v>
      </c>
      <c r="S64" s="14">
        <f>AVERAGE(S62,S66)*('2020 Opening RAB'!$C$91/(1+0.5*'2020 Opening RAB'!$C$91))</f>
        <v>876815.11110157683</v>
      </c>
      <c r="T64" s="14">
        <f>AVERAGE(T62,T66)*('2020 Opening RAB'!$C$91/(1+0.5*'2020 Opening RAB'!$C$91))</f>
        <v>865965.7481423649</v>
      </c>
      <c r="U64" s="14">
        <f>AVERAGE(U62,U66)*('2020 Opening RAB'!$C$91/(1+0.5*'2020 Opening RAB'!$C$91))</f>
        <v>854674.68365560565</v>
      </c>
      <c r="V64" s="14">
        <f>AVERAGE(V62,V66)*('2020 Opening RAB'!$C$91/(1+0.5*'2020 Opening RAB'!$C$91))</f>
        <v>842923.93499658827</v>
      </c>
      <c r="W64" s="14">
        <f>AVERAGE(W62,W66)*('2020 Opening RAB'!$C$91/(1+0.5*'2020 Opening RAB'!$C$91))</f>
        <v>830694.78740741964</v>
      </c>
      <c r="X64" s="14">
        <f>AVERAGE(X62,X66)*('2020 Opening RAB'!$C$91/(1+0.5*'2020 Opening RAB'!$C$91))</f>
        <v>817967.76421108004</v>
      </c>
      <c r="Y64" s="14">
        <f>AVERAGE(Y62,Y66)*('2020 Opening RAB'!$C$91/(1+0.5*'2020 Opening RAB'!$C$91))</f>
        <v>804722.59579201322</v>
      </c>
      <c r="Z64" s="14">
        <f>AVERAGE(Z62,Z66)*('2020 Opening RAB'!$C$91/(1+0.5*'2020 Opening RAB'!$C$91))</f>
        <v>790938.18731384631</v>
      </c>
      <c r="AA64" s="14">
        <f>AVERAGE(AA62,AA66)*('2020 Opening RAB'!$C$91/(1+0.5*'2020 Opening RAB'!$C$91))</f>
        <v>776592.58512282942</v>
      </c>
      <c r="AB64" s="14">
        <f>AVERAGE(AB62,AB66)*('2020 Opening RAB'!$C$91/(1+0.5*'2020 Opening RAB'!$C$91))</f>
        <v>761662.94178348163</v>
      </c>
      <c r="AC64" s="14">
        <f>AVERAGE(AC62,AC66)*('2020 Opening RAB'!$C$91/(1+0.5*'2020 Opening RAB'!$C$91))</f>
        <v>746125.47969076422</v>
      </c>
      <c r="AD64" s="14">
        <f>AVERAGE(AD62,AD66)*('2020 Opening RAB'!$C$91/(1+0.5*'2020 Opening RAB'!$C$91))</f>
        <v>729955.4532008227</v>
      </c>
      <c r="AE64" s="14">
        <f>AVERAGE(AE62,AE66)*('2020 Opening RAB'!$C$91/(1+0.5*'2020 Opening RAB'!$C$91))</f>
        <v>713127.10921998939</v>
      </c>
      <c r="AF64" s="14">
        <f>AVERAGE(AF62,AF66)*('2020 Opening RAB'!$C$91/(1+0.5*'2020 Opening RAB'!$C$91))</f>
        <v>695613.64618927543</v>
      </c>
      <c r="AG64" s="14">
        <f>AVERAGE(AG62,AG66)*('2020 Opening RAB'!$C$91/(1+0.5*'2020 Opening RAB'!$C$91))</f>
        <v>677387.17139903374</v>
      </c>
      <c r="AH64" s="14">
        <f>AVERAGE(AH62,AH66)*('2020 Opening RAB'!$C$91/(1+0.5*'2020 Opening RAB'!$C$91))</f>
        <v>658418.65656580357</v>
      </c>
      <c r="AI64" s="14">
        <f>AVERAGE(AI62,AI66)*('2020 Opening RAB'!$C$91/(1+0.5*'2020 Opening RAB'!$C$91))</f>
        <v>638677.89160059462</v>
      </c>
      <c r="AJ64" s="14">
        <f>AVERAGE(AJ62,AJ66)*('2020 Opening RAB'!$C$91/(1+0.5*'2020 Opening RAB'!$C$91))</f>
        <v>618133.43649497256</v>
      </c>
      <c r="AK64" s="14">
        <f>AVERAGE(AK62,AK66)*('2020 Opening RAB'!$C$91/(1+0.5*'2020 Opening RAB'!$C$91))</f>
        <v>596752.57124832261</v>
      </c>
      <c r="AL64" s="14">
        <f>AVERAGE(AL62,AL66)*('2020 Opening RAB'!$C$91/(1+0.5*'2020 Opening RAB'!$C$91))</f>
        <v>574501.24375654105</v>
      </c>
      <c r="AM64" s="14">
        <f>AVERAGE(AM62,AM66)*('2020 Opening RAB'!$C$91/(1+0.5*'2020 Opening RAB'!$C$91))</f>
        <v>551344.0155791596</v>
      </c>
      <c r="AN64" s="14">
        <f>AVERAGE(AN62,AN66)*('2020 Opening RAB'!$C$91/(1+0.5*'2020 Opening RAB'!$C$91))</f>
        <v>527244.00549853093</v>
      </c>
      <c r="AO64" s="14">
        <f>AVERAGE(AO62,AO66)*('2020 Opening RAB'!$C$91/(1+0.5*'2020 Opening RAB'!$C$91))</f>
        <v>502162.83078118251</v>
      </c>
      <c r="AP64" s="14">
        <f>AVERAGE(AP62,AP66)*('2020 Opening RAB'!$C$91/(1+0.5*'2020 Opening RAB'!$C$91))</f>
        <v>476060.54604779196</v>
      </c>
      <c r="AQ64" s="14">
        <f>AVERAGE(AQ62,AQ66)*('2020 Opening RAB'!$C$91/(1+0.5*'2020 Opening RAB'!$C$91))</f>
        <v>448895.57965442247</v>
      </c>
      <c r="AR64" s="14">
        <f>AVERAGE(AR62,AR66)*('2020 Opening RAB'!$C$91/(1+0.5*'2020 Opening RAB'!$C$91))</f>
        <v>420624.66748369928</v>
      </c>
      <c r="AS64" s="14">
        <f>AVERAGE(AS62,AS66)*('2020 Opening RAB'!$C$91/(1+0.5*'2020 Opening RAB'!$C$91))</f>
        <v>391202.784040478</v>
      </c>
      <c r="AT64" s="14">
        <f>AVERAGE(AT62,AT66)*('2020 Opening RAB'!$C$91/(1+0.5*'2020 Opening RAB'!$C$91))</f>
        <v>360583.07074226509</v>
      </c>
      <c r="AU64" s="14">
        <f>AVERAGE(AU62,AU66)*('2020 Opening RAB'!$C$91/(1+0.5*'2020 Opening RAB'!$C$91))</f>
        <v>328716.76129018387</v>
      </c>
      <c r="AV64" s="14">
        <f>AVERAGE(AV62,AV66)*('2020 Opening RAB'!$C$91/(1+0.5*'2020 Opening RAB'!$C$91))</f>
        <v>295553.10400162678</v>
      </c>
      <c r="AW64" s="14">
        <f>AVERAGE(AW62,AW66)*('2020 Opening RAB'!$C$91/(1+0.5*'2020 Opening RAB'!$C$91))</f>
        <v>261039.28098089952</v>
      </c>
      <c r="AX64" s="14">
        <f>AVERAGE(AX62,AX66)*('2020 Opening RAB'!$C$91/(1+0.5*'2020 Opening RAB'!$C$91))</f>
        <v>225120.32399912234</v>
      </c>
      <c r="AY64" s="14">
        <f>AVERAGE(AY62,AY66)*('2020 Opening RAB'!$C$91/(1+0.5*'2020 Opening RAB'!$C$91))</f>
        <v>187739.02694941702</v>
      </c>
      <c r="AZ64" s="14">
        <f>AVERAGE(AZ62,AZ66)*('2020 Opening RAB'!$C$91/(1+0.5*'2020 Opening RAB'!$C$91))</f>
        <v>148835.85473795136</v>
      </c>
      <c r="BA64" s="14">
        <f>AVERAGE(BA62,BA66)*('2020 Opening RAB'!$C$91/(1+0.5*'2020 Opening RAB'!$C$91))</f>
        <v>108348.84846573629</v>
      </c>
      <c r="BB64" s="14">
        <f>AVERAGE(BB62,BB66)*('2020 Opening RAB'!$C$91/(1+0.5*'2020 Opening RAB'!$C$91))</f>
        <v>66213.526750164863</v>
      </c>
      <c r="BC64" s="14">
        <f>AVERAGE(BC62,BC66)*('2020 Opening RAB'!$C$91/(1+0.5*'2020 Opening RAB'!$C$91))</f>
        <v>22362.783029133232</v>
      </c>
      <c r="BD64" s="14" t="e">
        <f>AVERAGE(BD62,BD66)*('2020 Opening RAB'!$C$91/(1+0.5*'2020 Opening RAB'!$C$91))</f>
        <v>#N/A</v>
      </c>
      <c r="BE64" s="14" t="e">
        <f>AVERAGE(BE62,BE66)*('2020 Opening RAB'!$C$91/(1+0.5*'2020 Opening RAB'!$C$91))</f>
        <v>#N/A</v>
      </c>
      <c r="BF64" s="14" t="e">
        <f>AVERAGE(BF62,BF66)*('2020 Opening RAB'!$C$91/(1+0.5*'2020 Opening RAB'!$C$91))</f>
        <v>#N/A</v>
      </c>
      <c r="BG64" s="14" t="e">
        <f>AVERAGE(BG62,BG66)*('2020 Opening RAB'!$C$91/(1+0.5*'2020 Opening RAB'!$C$91))</f>
        <v>#N/A</v>
      </c>
      <c r="BH64" s="14" t="e">
        <f>AVERAGE(BH62,BH66)*('2020 Opening RAB'!$C$91/(1+0.5*'2020 Opening RAB'!$C$91))</f>
        <v>#N/A</v>
      </c>
      <c r="BI64" s="14" t="e">
        <f>AVERAGE(BI62,BI66)*('2020 Opening RAB'!$C$91/(1+0.5*'2020 Opening RAB'!$C$91))</f>
        <v>#N/A</v>
      </c>
      <c r="BJ64" s="14" t="e">
        <f>AVERAGE(BJ62,BJ66)*('2020 Opening RAB'!$C$91/(1+0.5*'2020 Opening RAB'!$C$91))</f>
        <v>#N/A</v>
      </c>
      <c r="BK64" s="14" t="e">
        <f>AVERAGE(BK62,BK66)*('2020 Opening RAB'!$C$91/(1+0.5*'2020 Opening RAB'!$C$91))</f>
        <v>#N/A</v>
      </c>
      <c r="BL64" s="14" t="e">
        <f>AVERAGE(BL62,BL66)*('2020 Opening RAB'!$C$91/(1+0.5*'2020 Opening RAB'!$C$91))</f>
        <v>#N/A</v>
      </c>
      <c r="BM64" s="14" t="e">
        <f>AVERAGE(BM62,BM66)*('2020 Opening RAB'!$C$91/(1+0.5*'2020 Opening RAB'!$C$91))</f>
        <v>#N/A</v>
      </c>
      <c r="BN64" s="14" t="e">
        <f>AVERAGE(BN62,BN66)*('2020 Opening RAB'!$C$91/(1+0.5*'2020 Opening RAB'!$C$91))</f>
        <v>#N/A</v>
      </c>
      <c r="BO64" s="14" t="e">
        <f>AVERAGE(BO62,BO66)*('2020 Opening RAB'!$C$91/(1+0.5*'2020 Opening RAB'!$C$91))</f>
        <v>#N/A</v>
      </c>
      <c r="BP64" s="14" t="e">
        <f>AVERAGE(BP62,BP66)*('2020 Opening RAB'!$C$91/(1+0.5*'2020 Opening RAB'!$C$91))</f>
        <v>#N/A</v>
      </c>
      <c r="BQ64" s="14" t="e">
        <f>AVERAGE(BQ62,BQ66)*('2020 Opening RAB'!$C$91/(1+0.5*'2020 Opening RAB'!$C$91))</f>
        <v>#N/A</v>
      </c>
      <c r="BR64" s="14" t="e">
        <f>AVERAGE(BR62,BR66)*('2020 Opening RAB'!$C$91/(1+0.5*'2020 Opening RAB'!$C$91))</f>
        <v>#N/A</v>
      </c>
      <c r="BS64" s="14" t="e">
        <f>AVERAGE(BS62,BS66)*('2020 Opening RAB'!$C$91/(1+0.5*'2020 Opening RAB'!$C$91))</f>
        <v>#N/A</v>
      </c>
      <c r="BT64" s="14" t="e">
        <f>AVERAGE(BT62,BT66)*('2020 Opening RAB'!$C$91/(1+0.5*'2020 Opening RAB'!$C$91))</f>
        <v>#N/A</v>
      </c>
      <c r="BU64" s="14" t="e">
        <f>AVERAGE(BU62,BU66)*('2020 Opening RAB'!$C$91/(1+0.5*'2020 Opening RAB'!$C$91))</f>
        <v>#N/A</v>
      </c>
      <c r="BV64" s="14" t="e">
        <f>AVERAGE(BV62,BV66)*('2020 Opening RAB'!$C$91/(1+0.5*'2020 Opening RAB'!$C$91))</f>
        <v>#N/A</v>
      </c>
      <c r="BW64" s="14" t="e">
        <f>AVERAGE(BW62,BW66)*('2020 Opening RAB'!$C$91/(1+0.5*'2020 Opening RAB'!$C$91))</f>
        <v>#N/A</v>
      </c>
      <c r="BX64" s="14" t="e">
        <f>AVERAGE(BX62,BX66)*('2020 Opening RAB'!$C$91/(1+0.5*'2020 Opening RAB'!$C$91))</f>
        <v>#N/A</v>
      </c>
      <c r="BY64" s="14" t="e">
        <f>AVERAGE(BY62,BY66)*('2020 Opening RAB'!$C$91/(1+0.5*'2020 Opening RAB'!$C$91))</f>
        <v>#N/A</v>
      </c>
      <c r="BZ64" s="14" t="e">
        <f>AVERAGE(BZ62,BZ66)*('2020 Opening RAB'!$C$91/(1+0.5*'2020 Opening RAB'!$C$91))</f>
        <v>#N/A</v>
      </c>
      <c r="CA64" s="14" t="e">
        <f>AVERAGE(CA62,CA66)*('2020 Opening RAB'!$C$91/(1+0.5*'2020 Opening RAB'!$C$91))</f>
        <v>#N/A</v>
      </c>
      <c r="CB64" s="14" t="e">
        <f>AVERAGE(CB62,CB66)*('2020 Opening RAB'!$C$91/(1+0.5*'2020 Opening RAB'!$C$91))</f>
        <v>#N/A</v>
      </c>
      <c r="CC64" s="14" t="e">
        <f>AVERAGE(CC62,CC66)*('2020 Opening RAB'!$C$91/(1+0.5*'2020 Opening RAB'!$C$91))</f>
        <v>#N/A</v>
      </c>
      <c r="CD64" s="14" t="e">
        <f>AVERAGE(CD62,CD66)*('2020 Opening RAB'!$C$91/(1+0.5*'2020 Opening RAB'!$C$91))</f>
        <v>#N/A</v>
      </c>
      <c r="CE64" s="14" t="e">
        <f>AVERAGE(CE62,CE66)*('2020 Opening RAB'!$C$91/(1+0.5*'2020 Opening RAB'!$C$91))</f>
        <v>#N/A</v>
      </c>
      <c r="CF64" s="14" t="e">
        <f>AVERAGE(CF62,CF66)*('2020 Opening RAB'!$C$91/(1+0.5*'2020 Opening RAB'!$C$91))</f>
        <v>#N/A</v>
      </c>
      <c r="CG64" s="14" t="e">
        <f>AVERAGE(CG62,CG66)*('2020 Opening RAB'!$C$91/(1+0.5*'2020 Opening RAB'!$C$91))</f>
        <v>#N/A</v>
      </c>
      <c r="CH64" s="14" t="e">
        <f>AVERAGE(CH62,CH66)*('2020 Opening RAB'!$C$91/(1+0.5*'2020 Opening RAB'!$C$91))</f>
        <v>#N/A</v>
      </c>
    </row>
    <row r="65" spans="1:86" s="14" customFormat="1" x14ac:dyDescent="0.25">
      <c r="A65" s="14" t="s">
        <v>161</v>
      </c>
      <c r="B65" s="14">
        <f>IF(('2020 Opening RAB'!$C$49+1)&lt;='Opening RAB Cals'!B60,'Opening RAB Cals'!$D$56*B51,0)</f>
        <v>0</v>
      </c>
      <c r="C65" s="14">
        <f>IF(('2020 Opening RAB'!$C$49+1)&lt;='Opening RAB Cals'!C60,'Opening RAB Cals'!$D$56*C51,0)</f>
        <v>0</v>
      </c>
      <c r="D65" s="14">
        <f>IF(('2020 Opening RAB'!$C$49+1)&lt;='Opening RAB Cals'!D60,'Opening RAB Cals'!$D$56*D51,0)</f>
        <v>0</v>
      </c>
      <c r="E65" s="14">
        <f>IF(('2020 Opening RAB'!$C$49)&lt;='Opening RAB Cals'!E60,'Opening RAB Cals'!$D$56*E51,0)</f>
        <v>1201594.8230561123</v>
      </c>
      <c r="F65" s="14">
        <f>IF(('2020 Opening RAB'!$C$49)&lt;='Opening RAB Cals'!F60,'Opening RAB Cals'!$D$56*F51,0)</f>
        <v>1236320.3156064588</v>
      </c>
      <c r="G65" s="14">
        <f>G64+G63</f>
        <v>1146597.7656244955</v>
      </c>
      <c r="H65" s="14">
        <f>H64+H63</f>
        <v>1146731.8503623034</v>
      </c>
      <c r="I65" s="14">
        <f t="shared" ref="I65:BT65" si="16">I64+I63</f>
        <v>1146871.3939859217</v>
      </c>
      <c r="J65" s="14">
        <f t="shared" si="16"/>
        <v>1147016.6187386482</v>
      </c>
      <c r="K65" s="14">
        <f t="shared" si="16"/>
        <v>1147167.7559117961</v>
      </c>
      <c r="L65" s="14">
        <f t="shared" si="16"/>
        <v>1147325.0462130583</v>
      </c>
      <c r="M65" s="14">
        <f t="shared" si="16"/>
        <v>1147488.74014987</v>
      </c>
      <c r="N65" s="14">
        <f t="shared" si="16"/>
        <v>1147659.0984283776</v>
      </c>
      <c r="O65" s="14">
        <f t="shared" si="16"/>
        <v>1147836.3923686496</v>
      </c>
      <c r="P65" s="14">
        <f t="shared" si="16"/>
        <v>1148020.9043367947</v>
      </c>
      <c r="Q65" s="14">
        <f t="shared" si="16"/>
        <v>1148212.9281946688</v>
      </c>
      <c r="R65" s="14">
        <f t="shared" si="16"/>
        <v>1148412.7697678932</v>
      </c>
      <c r="S65" s="14">
        <f t="shared" si="16"/>
        <v>1148620.7473329259</v>
      </c>
      <c r="T65" s="14">
        <f t="shared" si="16"/>
        <v>1148837.1921239623</v>
      </c>
      <c r="U65" s="14">
        <f t="shared" si="16"/>
        <v>1149062.448860473</v>
      </c>
      <c r="V65" s="14">
        <f t="shared" si="16"/>
        <v>1149296.8762962206</v>
      </c>
      <c r="W65" s="14">
        <f t="shared" si="16"/>
        <v>1149540.8477906245</v>
      </c>
      <c r="X65" s="14">
        <f t="shared" si="16"/>
        <v>1149794.7519033914</v>
      </c>
      <c r="Y65" s="14">
        <f t="shared" si="16"/>
        <v>1150058.9930133522</v>
      </c>
      <c r="Z65" s="14">
        <f t="shared" si="16"/>
        <v>1150333.9919624911</v>
      </c>
      <c r="AA65" s="14">
        <f t="shared" si="16"/>
        <v>1150620.1867262023</v>
      </c>
      <c r="AB65" s="14">
        <f t="shared" si="16"/>
        <v>1150918.0331108221</v>
      </c>
      <c r="AC65" s="14">
        <f t="shared" si="16"/>
        <v>1151228.0054795719</v>
      </c>
      <c r="AD65" s="14">
        <f t="shared" si="16"/>
        <v>1151550.5975080461</v>
      </c>
      <c r="AE65" s="14">
        <f t="shared" si="16"/>
        <v>1151886.3229704637</v>
      </c>
      <c r="AF65" s="14">
        <f t="shared" si="16"/>
        <v>1152235.7165579265</v>
      </c>
      <c r="AG65" s="14">
        <f t="shared" si="16"/>
        <v>1152599.3347299919</v>
      </c>
      <c r="AH65" s="14">
        <f t="shared" si="16"/>
        <v>1152977.7566009148</v>
      </c>
      <c r="AI65" s="14">
        <f t="shared" si="16"/>
        <v>1153371.5848619707</v>
      </c>
      <c r="AJ65" s="14">
        <f t="shared" si="16"/>
        <v>1153781.4467413279</v>
      </c>
      <c r="AK65" s="14">
        <f t="shared" si="16"/>
        <v>1154207.9950029985</v>
      </c>
      <c r="AL65" s="14">
        <f t="shared" si="16"/>
        <v>1154651.9089864595</v>
      </c>
      <c r="AM65" s="14">
        <f t="shared" si="16"/>
        <v>1155113.8956885985</v>
      </c>
      <c r="AN65" s="14">
        <f t="shared" si="16"/>
        <v>1155594.6908897068</v>
      </c>
      <c r="AO65" s="14">
        <f t="shared" si="16"/>
        <v>1156095.060325318</v>
      </c>
      <c r="AP65" s="14">
        <f t="shared" si="16"/>
        <v>1156615.8009057492</v>
      </c>
      <c r="AQ65" s="14">
        <f t="shared" si="16"/>
        <v>1157157.7419852968</v>
      </c>
      <c r="AR65" s="14">
        <f t="shared" si="16"/>
        <v>1157721.7466831028</v>
      </c>
      <c r="AS65" s="14">
        <f t="shared" si="16"/>
        <v>1158308.713257795</v>
      </c>
      <c r="AT65" s="14">
        <f t="shared" si="16"/>
        <v>1158919.5765380943</v>
      </c>
      <c r="AU65" s="14">
        <f t="shared" si="16"/>
        <v>1159555.3094116636</v>
      </c>
      <c r="AV65" s="14">
        <f t="shared" si="16"/>
        <v>1160216.9243745701</v>
      </c>
      <c r="AW65" s="14">
        <f t="shared" si="16"/>
        <v>1160905.4751438338</v>
      </c>
      <c r="AX65" s="14">
        <f t="shared" si="16"/>
        <v>1161622.0583356202</v>
      </c>
      <c r="AY65" s="14">
        <f t="shared" si="16"/>
        <v>1162367.8152117617</v>
      </c>
      <c r="AZ65" s="14">
        <f t="shared" si="16"/>
        <v>1163143.9334973805</v>
      </c>
      <c r="BA65" s="14">
        <f t="shared" si="16"/>
        <v>1163951.649272511</v>
      </c>
      <c r="BB65" s="14">
        <f t="shared" si="16"/>
        <v>1164792.2489407365</v>
      </c>
      <c r="BC65" s="14">
        <f t="shared" si="16"/>
        <v>1165667.0712779711</v>
      </c>
      <c r="BD65" s="14" t="e">
        <f t="shared" si="16"/>
        <v>#N/A</v>
      </c>
      <c r="BE65" s="14" t="e">
        <f t="shared" si="16"/>
        <v>#N/A</v>
      </c>
      <c r="BF65" s="14" t="e">
        <f t="shared" si="16"/>
        <v>#N/A</v>
      </c>
      <c r="BG65" s="14" t="e">
        <f t="shared" si="16"/>
        <v>#N/A</v>
      </c>
      <c r="BH65" s="14" t="e">
        <f t="shared" si="16"/>
        <v>#N/A</v>
      </c>
      <c r="BI65" s="14" t="e">
        <f t="shared" si="16"/>
        <v>#N/A</v>
      </c>
      <c r="BJ65" s="14" t="e">
        <f t="shared" si="16"/>
        <v>#N/A</v>
      </c>
      <c r="BK65" s="14" t="e">
        <f t="shared" si="16"/>
        <v>#N/A</v>
      </c>
      <c r="BL65" s="14" t="e">
        <f t="shared" si="16"/>
        <v>#N/A</v>
      </c>
      <c r="BM65" s="14" t="e">
        <f t="shared" si="16"/>
        <v>#N/A</v>
      </c>
      <c r="BN65" s="14" t="e">
        <f t="shared" si="16"/>
        <v>#N/A</v>
      </c>
      <c r="BO65" s="14" t="e">
        <f t="shared" si="16"/>
        <v>#N/A</v>
      </c>
      <c r="BP65" s="14" t="e">
        <f t="shared" si="16"/>
        <v>#N/A</v>
      </c>
      <c r="BQ65" s="14" t="e">
        <f t="shared" si="16"/>
        <v>#N/A</v>
      </c>
      <c r="BR65" s="14" t="e">
        <f t="shared" si="16"/>
        <v>#N/A</v>
      </c>
      <c r="BS65" s="14" t="e">
        <f t="shared" si="16"/>
        <v>#N/A</v>
      </c>
      <c r="BT65" s="14" t="e">
        <f t="shared" si="16"/>
        <v>#N/A</v>
      </c>
      <c r="BU65" s="14" t="e">
        <f t="shared" ref="BU65:CH65" si="17">BU64+BU63</f>
        <v>#N/A</v>
      </c>
      <c r="BV65" s="14" t="e">
        <f t="shared" si="17"/>
        <v>#N/A</v>
      </c>
      <c r="BW65" s="14" t="e">
        <f t="shared" si="17"/>
        <v>#N/A</v>
      </c>
      <c r="BX65" s="14" t="e">
        <f t="shared" si="17"/>
        <v>#N/A</v>
      </c>
      <c r="BY65" s="14" t="e">
        <f t="shared" si="17"/>
        <v>#N/A</v>
      </c>
      <c r="BZ65" s="14" t="e">
        <f t="shared" si="17"/>
        <v>#N/A</v>
      </c>
      <c r="CA65" s="14" t="e">
        <f t="shared" si="17"/>
        <v>#N/A</v>
      </c>
      <c r="CB65" s="14" t="e">
        <f t="shared" si="17"/>
        <v>#N/A</v>
      </c>
      <c r="CC65" s="14" t="e">
        <f t="shared" si="17"/>
        <v>#N/A</v>
      </c>
      <c r="CD65" s="14" t="e">
        <f t="shared" si="17"/>
        <v>#N/A</v>
      </c>
      <c r="CE65" s="14" t="e">
        <f t="shared" si="17"/>
        <v>#N/A</v>
      </c>
      <c r="CF65" s="14" t="e">
        <f t="shared" si="17"/>
        <v>#N/A</v>
      </c>
      <c r="CG65" s="14" t="e">
        <f t="shared" si="17"/>
        <v>#N/A</v>
      </c>
      <c r="CH65" s="14" t="e">
        <f t="shared" si="17"/>
        <v>#N/A</v>
      </c>
    </row>
    <row r="66" spans="1:86" s="14" customFormat="1" x14ac:dyDescent="0.25">
      <c r="A66" s="14" t="s">
        <v>343</v>
      </c>
      <c r="B66" s="14">
        <f>B62-B63</f>
        <v>0</v>
      </c>
      <c r="C66" s="14">
        <f t="shared" ref="C66:D66" si="18">C62-C63</f>
        <v>0</v>
      </c>
      <c r="D66" s="14">
        <f t="shared" si="18"/>
        <v>0</v>
      </c>
      <c r="E66" s="14">
        <f>E62-E63</f>
        <v>24919316.648695081</v>
      </c>
      <c r="F66" s="14">
        <f>F62-F63</f>
        <v>25090033.29391126</v>
      </c>
      <c r="G66" s="14">
        <f>G62-G63</f>
        <v>24921653.231289614</v>
      </c>
      <c r="H66" s="14">
        <f>H62-H63</f>
        <v>24746418.044441037</v>
      </c>
      <c r="I66" s="14">
        <f t="shared" ref="I66:BT66" si="19">I62-I63</f>
        <v>24564048.646118294</v>
      </c>
      <c r="J66" s="14">
        <f t="shared" si="19"/>
        <v>24374254.586815931</v>
      </c>
      <c r="K66" s="14">
        <f t="shared" si="19"/>
        <v>24176733.592187651</v>
      </c>
      <c r="L66" s="14">
        <f t="shared" si="19"/>
        <v>23971171.08163093</v>
      </c>
      <c r="M66" s="14">
        <f t="shared" si="19"/>
        <v>23757239.667272143</v>
      </c>
      <c r="N66" s="14">
        <f t="shared" si="19"/>
        <v>23534598.632554278</v>
      </c>
      <c r="O66" s="14">
        <f t="shared" si="19"/>
        <v>23302893.38959679</v>
      </c>
      <c r="P66" s="14">
        <f t="shared" si="19"/>
        <v>23061754.91446339</v>
      </c>
      <c r="Q66" s="14">
        <f t="shared" si="19"/>
        <v>22810799.159438327</v>
      </c>
      <c r="R66" s="14">
        <f t="shared" si="19"/>
        <v>22549626.441375155</v>
      </c>
      <c r="S66" s="14">
        <f t="shared" si="19"/>
        <v>22277820.805143807</v>
      </c>
      <c r="T66" s="14">
        <f t="shared" si="19"/>
        <v>21994949.361162208</v>
      </c>
      <c r="U66" s="14">
        <f t="shared" si="19"/>
        <v>21700561.595957339</v>
      </c>
      <c r="V66" s="14">
        <f t="shared" si="19"/>
        <v>21394188.654657707</v>
      </c>
      <c r="W66" s="14">
        <f t="shared" si="19"/>
        <v>21075342.594274502</v>
      </c>
      <c r="X66" s="14">
        <f t="shared" si="19"/>
        <v>20743515.606582191</v>
      </c>
      <c r="Y66" s="14">
        <f t="shared" si="19"/>
        <v>20398179.209360853</v>
      </c>
      <c r="Z66" s="14">
        <f t="shared" si="19"/>
        <v>20038783.404712208</v>
      </c>
      <c r="AA66" s="14">
        <f t="shared" si="19"/>
        <v>19664755.803108834</v>
      </c>
      <c r="AB66" s="14">
        <f t="shared" si="19"/>
        <v>19275500.711781494</v>
      </c>
      <c r="AC66" s="14">
        <f t="shared" si="19"/>
        <v>18870398.185992688</v>
      </c>
      <c r="AD66" s="14">
        <f t="shared" si="19"/>
        <v>18448803.041685466</v>
      </c>
      <c r="AE66" s="14">
        <f t="shared" si="19"/>
        <v>18010043.827934992</v>
      </c>
      <c r="AF66" s="14">
        <f t="shared" si="19"/>
        <v>17553421.75756634</v>
      </c>
      <c r="AG66" s="14">
        <f t="shared" si="19"/>
        <v>17078209.594235383</v>
      </c>
      <c r="AH66" s="14">
        <f t="shared" si="19"/>
        <v>16583650.494200272</v>
      </c>
      <c r="AI66" s="14">
        <f t="shared" si="19"/>
        <v>16068956.800938897</v>
      </c>
      <c r="AJ66" s="14">
        <f t="shared" si="19"/>
        <v>15533308.790692542</v>
      </c>
      <c r="AK66" s="14">
        <f t="shared" si="19"/>
        <v>14975853.366937866</v>
      </c>
      <c r="AL66" s="14">
        <f t="shared" si="19"/>
        <v>14395702.701707948</v>
      </c>
      <c r="AM66" s="14">
        <f t="shared" si="19"/>
        <v>13791932.821598509</v>
      </c>
      <c r="AN66" s="14">
        <f t="shared" si="19"/>
        <v>13163582.136207333</v>
      </c>
      <c r="AO66" s="14">
        <f t="shared" si="19"/>
        <v>12509649.906663198</v>
      </c>
      <c r="AP66" s="14">
        <f t="shared" si="19"/>
        <v>11829094.651805241</v>
      </c>
      <c r="AQ66" s="14">
        <f t="shared" si="19"/>
        <v>11120832.489474365</v>
      </c>
      <c r="AR66" s="14">
        <f t="shared" si="19"/>
        <v>10383735.410274962</v>
      </c>
      <c r="AS66" s="14">
        <f t="shared" si="19"/>
        <v>9616629.4810576458</v>
      </c>
      <c r="AT66" s="14">
        <f t="shared" si="19"/>
        <v>8818292.9752618168</v>
      </c>
      <c r="AU66" s="14">
        <f t="shared" si="19"/>
        <v>7987454.4271403374</v>
      </c>
      <c r="AV66" s="14">
        <f t="shared" si="19"/>
        <v>7122790.6067673936</v>
      </c>
      <c r="AW66" s="14">
        <f t="shared" si="19"/>
        <v>6222924.4126044596</v>
      </c>
      <c r="AX66" s="14">
        <f t="shared" si="19"/>
        <v>5286422.6782679614</v>
      </c>
      <c r="AY66" s="14">
        <f t="shared" si="19"/>
        <v>4311793.8900056165</v>
      </c>
      <c r="AZ66" s="14">
        <f t="shared" si="19"/>
        <v>3297485.8112461874</v>
      </c>
      <c r="BA66" s="14">
        <f t="shared" si="19"/>
        <v>2241883.0104394127</v>
      </c>
      <c r="BB66" s="14">
        <f t="shared" si="19"/>
        <v>1143304.288248841</v>
      </c>
      <c r="BC66" s="14">
        <f t="shared" si="19"/>
        <v>3.0267983675003052E-9</v>
      </c>
      <c r="BD66" s="14" t="e">
        <f t="shared" si="19"/>
        <v>#N/A</v>
      </c>
      <c r="BE66" s="14" t="e">
        <f t="shared" si="19"/>
        <v>#N/A</v>
      </c>
      <c r="BF66" s="14" t="e">
        <f t="shared" si="19"/>
        <v>#N/A</v>
      </c>
      <c r="BG66" s="14" t="e">
        <f t="shared" si="19"/>
        <v>#N/A</v>
      </c>
      <c r="BH66" s="14" t="e">
        <f t="shared" si="19"/>
        <v>#N/A</v>
      </c>
      <c r="BI66" s="14" t="e">
        <f t="shared" si="19"/>
        <v>#N/A</v>
      </c>
      <c r="BJ66" s="14" t="e">
        <f t="shared" si="19"/>
        <v>#N/A</v>
      </c>
      <c r="BK66" s="14" t="e">
        <f t="shared" si="19"/>
        <v>#N/A</v>
      </c>
      <c r="BL66" s="14" t="e">
        <f t="shared" si="19"/>
        <v>#N/A</v>
      </c>
      <c r="BM66" s="14" t="e">
        <f t="shared" si="19"/>
        <v>#N/A</v>
      </c>
      <c r="BN66" s="14" t="e">
        <f t="shared" si="19"/>
        <v>#N/A</v>
      </c>
      <c r="BO66" s="14" t="e">
        <f t="shared" si="19"/>
        <v>#N/A</v>
      </c>
      <c r="BP66" s="14" t="e">
        <f t="shared" si="19"/>
        <v>#N/A</v>
      </c>
      <c r="BQ66" s="14" t="e">
        <f t="shared" si="19"/>
        <v>#N/A</v>
      </c>
      <c r="BR66" s="14" t="e">
        <f t="shared" si="19"/>
        <v>#N/A</v>
      </c>
      <c r="BS66" s="14" t="e">
        <f t="shared" si="19"/>
        <v>#N/A</v>
      </c>
      <c r="BT66" s="14" t="e">
        <f t="shared" si="19"/>
        <v>#N/A</v>
      </c>
      <c r="BU66" s="14" t="e">
        <f t="shared" ref="BU66:CH66" si="20">BU62-BU63</f>
        <v>#N/A</v>
      </c>
      <c r="BV66" s="14" t="e">
        <f t="shared" si="20"/>
        <v>#N/A</v>
      </c>
      <c r="BW66" s="14" t="e">
        <f t="shared" si="20"/>
        <v>#N/A</v>
      </c>
      <c r="BX66" s="14" t="e">
        <f t="shared" si="20"/>
        <v>#N/A</v>
      </c>
      <c r="BY66" s="14" t="e">
        <f t="shared" si="20"/>
        <v>#N/A</v>
      </c>
      <c r="BZ66" s="14" t="e">
        <f t="shared" si="20"/>
        <v>#N/A</v>
      </c>
      <c r="CA66" s="14" t="e">
        <f t="shared" si="20"/>
        <v>#N/A</v>
      </c>
      <c r="CB66" s="14" t="e">
        <f t="shared" si="20"/>
        <v>#N/A</v>
      </c>
      <c r="CC66" s="14" t="e">
        <f t="shared" si="20"/>
        <v>#N/A</v>
      </c>
      <c r="CD66" s="14" t="e">
        <f t="shared" si="20"/>
        <v>#N/A</v>
      </c>
      <c r="CE66" s="14" t="e">
        <f t="shared" si="20"/>
        <v>#N/A</v>
      </c>
      <c r="CF66" s="14" t="e">
        <f t="shared" si="20"/>
        <v>#N/A</v>
      </c>
      <c r="CG66" s="14" t="e">
        <f t="shared" si="20"/>
        <v>#N/A</v>
      </c>
      <c r="CH66" s="14" t="e">
        <f t="shared" si="20"/>
        <v>#N/A</v>
      </c>
    </row>
    <row r="67" spans="1:86" x14ac:dyDescent="0.25">
      <c r="A67" t="s">
        <v>708</v>
      </c>
      <c r="B67">
        <f>IF(($C$56-B60+'2020 Opening RAB'!$C$49)&lt;$C$56,$C$56-B60+'2020 Opening RAB'!$C$49+1,$C$56)</f>
        <v>50</v>
      </c>
      <c r="C67">
        <f>IF(($C$56-C60+'2020 Opening RAB'!$C$49)&lt;$C$56,$C$56-C60+'2020 Opening RAB'!$C$49+1,$C$56)</f>
        <v>50</v>
      </c>
      <c r="D67">
        <f>IF(($C$56-D60+'2020 Opening RAB'!$C$49)&lt;$C$56,$C$56-D60+'2020 Opening RAB'!$C$49+1,$C$56)</f>
        <v>50</v>
      </c>
      <c r="E67">
        <f>IF(($C$56-E60+'2020 Opening RAB'!$C$49)&lt;$C$56,$C$56-E60+'2020 Opening RAB'!$C$49+1,$C$56)</f>
        <v>50</v>
      </c>
      <c r="F67">
        <f>IF(($C$56-F60+'2020 Opening RAB'!$C$49)&lt;$C$56,$C$56-F60+'2020 Opening RAB'!$C$49+1,$C$56)</f>
        <v>50</v>
      </c>
      <c r="G67">
        <f>IF(($C$56-G60+'2020 Opening RAB'!$C$49)&lt;$C$56,$C$56-G60+'2020 Opening RAB'!$C$49+1,$C$56)</f>
        <v>49</v>
      </c>
      <c r="H67">
        <f>IF(($C$56-H60+'2020 Opening RAB'!$C$49)&lt;$C$56,$C$56-H60+'2020 Opening RAB'!$C$49+1,$C$56)</f>
        <v>48</v>
      </c>
      <c r="I67">
        <f>IF(($C$56-I60+'2020 Opening RAB'!$C$49)&lt;$C$56,$C$56-I60+'2020 Opening RAB'!$C$49+1,$C$56)</f>
        <v>47</v>
      </c>
      <c r="J67">
        <f>IF(($C$56-J60+'2020 Opening RAB'!$C$49)&lt;$C$56,$C$56-J60+'2020 Opening RAB'!$C$49+1,$C$56)</f>
        <v>46</v>
      </c>
      <c r="K67">
        <f>IF(($C$56-K60+'2020 Opening RAB'!$C$49)&lt;$C$56,$C$56-K60+'2020 Opening RAB'!$C$49+1,$C$56)</f>
        <v>45</v>
      </c>
      <c r="L67">
        <f>IF(($C$56-L60+'2020 Opening RAB'!$C$49)&lt;$C$56,$C$56-L60+'2020 Opening RAB'!$C$49+1,$C$56)</f>
        <v>44</v>
      </c>
      <c r="M67">
        <f>IF(($C$56-M60+'2020 Opening RAB'!$C$49)&lt;$C$56,$C$56-M60+'2020 Opening RAB'!$C$49+1,$C$56)</f>
        <v>43</v>
      </c>
      <c r="N67">
        <f>IF(($C$56-N60+'2020 Opening RAB'!$C$49)&lt;$C$56,$C$56-N60+'2020 Opening RAB'!$C$49+1,$C$56)</f>
        <v>42</v>
      </c>
      <c r="O67">
        <f>IF(($C$56-O60+'2020 Opening RAB'!$C$49)&lt;$C$56,$C$56-O60+'2020 Opening RAB'!$C$49+1,$C$56)</f>
        <v>41</v>
      </c>
      <c r="P67">
        <f>IF(($C$56-P60+'2020 Opening RAB'!$C$49)&lt;$C$56,$C$56-P60+'2020 Opening RAB'!$C$49+1,$C$56)</f>
        <v>40</v>
      </c>
      <c r="Q67">
        <f>IF(($C$56-Q60+'2020 Opening RAB'!$C$49)&lt;$C$56,$C$56-Q60+'2020 Opening RAB'!$C$49+1,$C$56)</f>
        <v>39</v>
      </c>
      <c r="R67">
        <f>IF(($C$56-R60+'2020 Opening RAB'!$C$49)&lt;$C$56,$C$56-R60+'2020 Opening RAB'!$C$49+1,$C$56)</f>
        <v>38</v>
      </c>
      <c r="S67">
        <f>IF(($C$56-S60+'2020 Opening RAB'!$C$49)&lt;$C$56,$C$56-S60+'2020 Opening RAB'!$C$49+1,$C$56)</f>
        <v>37</v>
      </c>
      <c r="T67">
        <f>IF(($C$56-T60+'2020 Opening RAB'!$C$49)&lt;$C$56,$C$56-T60+'2020 Opening RAB'!$C$49+1,$C$56)</f>
        <v>36</v>
      </c>
      <c r="U67">
        <f>IF(($C$56-U60+'2020 Opening RAB'!$C$49)&lt;$C$56,$C$56-U60+'2020 Opening RAB'!$C$49+1,$C$56)</f>
        <v>35</v>
      </c>
      <c r="V67">
        <f>IF(($C$56-V60+'2020 Opening RAB'!$C$49)&lt;$C$56,$C$56-V60+'2020 Opening RAB'!$C$49+1,$C$56)</f>
        <v>34</v>
      </c>
      <c r="W67">
        <f>IF(($C$56-W60+'2020 Opening RAB'!$C$49)&lt;$C$56,$C$56-W60+'2020 Opening RAB'!$C$49+1,$C$56)</f>
        <v>33</v>
      </c>
      <c r="X67">
        <f>IF(($C$56-X60+'2020 Opening RAB'!$C$49)&lt;$C$56,$C$56-X60+'2020 Opening RAB'!$C$49+1,$C$56)</f>
        <v>32</v>
      </c>
      <c r="Y67">
        <f>IF(($C$56-Y60+'2020 Opening RAB'!$C$49)&lt;$C$56,$C$56-Y60+'2020 Opening RAB'!$C$49+1,$C$56)</f>
        <v>31</v>
      </c>
      <c r="Z67">
        <f>IF(($C$56-Z60+'2020 Opening RAB'!$C$49)&lt;$C$56,$C$56-Z60+'2020 Opening RAB'!$C$49+1,$C$56)</f>
        <v>30</v>
      </c>
      <c r="AA67">
        <f>IF(($C$56-AA60+'2020 Opening RAB'!$C$49)&lt;$C$56,$C$56-AA60+'2020 Opening RAB'!$C$49+1,$C$56)</f>
        <v>29</v>
      </c>
      <c r="AB67">
        <f>IF(($C$56-AB60+'2020 Opening RAB'!$C$49)&lt;$C$56,$C$56-AB60+'2020 Opening RAB'!$C$49+1,$C$56)</f>
        <v>28</v>
      </c>
      <c r="AC67">
        <f>IF(($C$56-AC60+'2020 Opening RAB'!$C$49)&lt;$C$56,$C$56-AC60+'2020 Opening RAB'!$C$49+1,$C$56)</f>
        <v>27</v>
      </c>
      <c r="AD67">
        <f>IF(($C$56-AD60+'2020 Opening RAB'!$C$49)&lt;$C$56,$C$56-AD60+'2020 Opening RAB'!$C$49+1,$C$56)</f>
        <v>26</v>
      </c>
      <c r="AE67">
        <f>IF(($C$56-AE60+'2020 Opening RAB'!$C$49)&lt;$C$56,$C$56-AE60+'2020 Opening RAB'!$C$49+1,$C$56)</f>
        <v>25</v>
      </c>
      <c r="AF67">
        <f>IF(($C$56-AF60+'2020 Opening RAB'!$C$49)&lt;$C$56,$C$56-AF60+'2020 Opening RAB'!$C$49+1,$C$56)</f>
        <v>24</v>
      </c>
      <c r="AG67">
        <f>IF(($C$56-AG60+'2020 Opening RAB'!$C$49)&lt;$C$56,$C$56-AG60+'2020 Opening RAB'!$C$49+1,$C$56)</f>
        <v>23</v>
      </c>
      <c r="AH67">
        <f>IF(($C$56-AH60+'2020 Opening RAB'!$C$49)&lt;$C$56,$C$56-AH60+'2020 Opening RAB'!$C$49+1,$C$56)</f>
        <v>22</v>
      </c>
      <c r="AI67">
        <f>IF(($C$56-AI60+'2020 Opening RAB'!$C$49)&lt;$C$56,$C$56-AI60+'2020 Opening RAB'!$C$49+1,$C$56)</f>
        <v>21</v>
      </c>
      <c r="AJ67">
        <f>IF(($C$56-AJ60+'2020 Opening RAB'!$C$49)&lt;$C$56,$C$56-AJ60+'2020 Opening RAB'!$C$49+1,$C$56)</f>
        <v>20</v>
      </c>
      <c r="AK67">
        <f>IF(($C$56-AK60+'2020 Opening RAB'!$C$49)&lt;$C$56,$C$56-AK60+'2020 Opening RAB'!$C$49+1,$C$56)</f>
        <v>19</v>
      </c>
      <c r="AL67">
        <f>IF(($C$56-AL60+'2020 Opening RAB'!$C$49)&lt;$C$56,$C$56-AL60+'2020 Opening RAB'!$C$49+1,$C$56)</f>
        <v>18</v>
      </c>
      <c r="AM67">
        <f>IF(($C$56-AM60+'2020 Opening RAB'!$C$49)&lt;$C$56,$C$56-AM60+'2020 Opening RAB'!$C$49+1,$C$56)</f>
        <v>17</v>
      </c>
      <c r="AN67">
        <f>IF(($C$56-AN60+'2020 Opening RAB'!$C$49)&lt;$C$56,$C$56-AN60+'2020 Opening RAB'!$C$49+1,$C$56)</f>
        <v>16</v>
      </c>
      <c r="AO67">
        <f>IF(($C$56-AO60+'2020 Opening RAB'!$C$49)&lt;$C$56,$C$56-AO60+'2020 Opening RAB'!$C$49+1,$C$56)</f>
        <v>15</v>
      </c>
      <c r="AP67">
        <f>IF(($C$56-AP60+'2020 Opening RAB'!$C$49)&lt;$C$56,$C$56-AP60+'2020 Opening RAB'!$C$49+1,$C$56)</f>
        <v>14</v>
      </c>
      <c r="AQ67">
        <f>IF(($C$56-AQ60+'2020 Opening RAB'!$C$49)&lt;$C$56,$C$56-AQ60+'2020 Opening RAB'!$C$49+1,$C$56)</f>
        <v>13</v>
      </c>
      <c r="AR67">
        <f>IF(($C$56-AR60+'2020 Opening RAB'!$C$49)&lt;$C$56,$C$56-AR60+'2020 Opening RAB'!$C$49+1,$C$56)</f>
        <v>12</v>
      </c>
      <c r="AS67">
        <f>IF(($C$56-AS60+'2020 Opening RAB'!$C$49)&lt;$C$56,$C$56-AS60+'2020 Opening RAB'!$C$49+1,$C$56)</f>
        <v>11</v>
      </c>
      <c r="AT67">
        <f>IF(($C$56-AT60+'2020 Opening RAB'!$C$49)&lt;$C$56,$C$56-AT60+'2020 Opening RAB'!$C$49+1,$C$56)</f>
        <v>10</v>
      </c>
      <c r="AU67">
        <f>IF(($C$56-AU60+'2020 Opening RAB'!$C$49)&lt;$C$56,$C$56-AU60+'2020 Opening RAB'!$C$49+1,$C$56)</f>
        <v>9</v>
      </c>
      <c r="AV67">
        <f>IF(($C$56-AV60+'2020 Opening RAB'!$C$49)&lt;$C$56,$C$56-AV60+'2020 Opening RAB'!$C$49+1,$C$56)</f>
        <v>8</v>
      </c>
      <c r="AW67">
        <f>IF(($C$56-AW60+'2020 Opening RAB'!$C$49)&lt;$C$56,$C$56-AW60+'2020 Opening RAB'!$C$49+1,$C$56)</f>
        <v>7</v>
      </c>
      <c r="AX67">
        <f>IF(($C$56-AX60+'2020 Opening RAB'!$C$49)&lt;$C$56,$C$56-AX60+'2020 Opening RAB'!$C$49+1,$C$56)</f>
        <v>6</v>
      </c>
      <c r="AY67">
        <f>IF(($C$56-AY60+'2020 Opening RAB'!$C$49)&lt;$C$56,$C$56-AY60+'2020 Opening RAB'!$C$49+1,$C$56)</f>
        <v>5</v>
      </c>
      <c r="AZ67">
        <f>IF(($C$56-AZ60+'2020 Opening RAB'!$C$49)&lt;$C$56,$C$56-AZ60+'2020 Opening RAB'!$C$49+1,$C$56)</f>
        <v>4</v>
      </c>
      <c r="BA67">
        <f>IF(($C$56-BA60+'2020 Opening RAB'!$C$49)&lt;$C$56,$C$56-BA60+'2020 Opening RAB'!$C$49+1,$C$56)</f>
        <v>3</v>
      </c>
      <c r="BB67">
        <f>IF(($C$56-BB60+'2020 Opening RAB'!$C$49)&lt;$C$56,$C$56-BB60+'2020 Opening RAB'!$C$49+1,$C$56)</f>
        <v>2</v>
      </c>
      <c r="BC67">
        <f>IF(($C$56-BC60+'2020 Opening RAB'!$C$49)&lt;$C$56,$C$56-BC60+'2020 Opening RAB'!$C$49+1,$C$56)</f>
        <v>1</v>
      </c>
      <c r="BD67">
        <f>IF(($C$56-BD60+'2020 Opening RAB'!$C$49)&lt;$C$56,$C$56-BD60+'2020 Opening RAB'!$C$49+1,$C$56)</f>
        <v>0</v>
      </c>
    </row>
    <row r="68" spans="1:86" ht="30" x14ac:dyDescent="0.25">
      <c r="A68" s="85" t="s">
        <v>709</v>
      </c>
    </row>
    <row r="70" spans="1:86" x14ac:dyDescent="0.25">
      <c r="A70" t="s">
        <v>710</v>
      </c>
      <c r="B70" s="14">
        <f>SUMIF(B63:CH63,"&lt;&gt;#n/a")</f>
        <v>24724168.29745597</v>
      </c>
    </row>
    <row r="71" spans="1:86" x14ac:dyDescent="0.25">
      <c r="A71" t="s">
        <v>711</v>
      </c>
      <c r="B71" t="b">
        <f>B70=B56</f>
        <v>1</v>
      </c>
    </row>
    <row r="74" spans="1:86" x14ac:dyDescent="0.25">
      <c r="B74" s="169">
        <v>2015</v>
      </c>
      <c r="C74" s="169">
        <v>2016</v>
      </c>
      <c r="D74" s="169">
        <v>2017</v>
      </c>
      <c r="E74" s="169">
        <v>2018</v>
      </c>
      <c r="F74" s="169">
        <v>2019</v>
      </c>
      <c r="G74" s="79">
        <v>2020</v>
      </c>
      <c r="H74" s="79">
        <v>2021</v>
      </c>
      <c r="I74" s="79">
        <v>2022</v>
      </c>
      <c r="J74" s="79">
        <v>2023</v>
      </c>
      <c r="K74" s="79">
        <v>2024</v>
      </c>
      <c r="L74" s="79">
        <v>2025</v>
      </c>
      <c r="M74" s="79">
        <v>2026</v>
      </c>
      <c r="N74" s="79">
        <v>2027</v>
      </c>
      <c r="O74" s="79">
        <v>2028</v>
      </c>
      <c r="P74" s="79">
        <v>2029</v>
      </c>
      <c r="Q74" s="79">
        <v>2030</v>
      </c>
      <c r="R74" s="79">
        <v>2031</v>
      </c>
      <c r="S74" s="79">
        <v>2032</v>
      </c>
      <c r="T74" s="79">
        <v>2033</v>
      </c>
      <c r="U74" s="79">
        <v>2034</v>
      </c>
      <c r="V74" s="79">
        <v>2035</v>
      </c>
      <c r="W74" s="79">
        <v>2036</v>
      </c>
      <c r="X74" s="79">
        <v>2037</v>
      </c>
      <c r="Y74" s="79">
        <v>2038</v>
      </c>
      <c r="Z74" s="79">
        <v>2039</v>
      </c>
      <c r="AA74" s="79">
        <v>2040</v>
      </c>
      <c r="AB74" s="79">
        <v>2041</v>
      </c>
      <c r="AC74" s="79">
        <v>2042</v>
      </c>
      <c r="AD74" s="79">
        <v>2043</v>
      </c>
      <c r="AE74" s="79">
        <v>2044</v>
      </c>
      <c r="AF74" s="79">
        <v>2045</v>
      </c>
      <c r="AG74" s="79">
        <v>2046</v>
      </c>
      <c r="AH74" s="79">
        <v>2047</v>
      </c>
      <c r="AI74" s="79">
        <v>2048</v>
      </c>
      <c r="AJ74" s="79">
        <v>2049</v>
      </c>
      <c r="AK74" s="79">
        <v>2050</v>
      </c>
      <c r="AL74" s="79">
        <v>2051</v>
      </c>
      <c r="AM74" s="79">
        <v>2052</v>
      </c>
      <c r="AN74" s="79">
        <v>2053</v>
      </c>
      <c r="AO74" s="79">
        <v>2054</v>
      </c>
      <c r="AP74" s="79">
        <v>2055</v>
      </c>
      <c r="AQ74" s="79">
        <v>2056</v>
      </c>
      <c r="AR74" s="79">
        <v>2057</v>
      </c>
      <c r="AS74" s="79">
        <v>2058</v>
      </c>
      <c r="AT74" s="79">
        <v>2059</v>
      </c>
      <c r="AU74" s="79">
        <v>2060</v>
      </c>
      <c r="AV74" s="79">
        <v>2061</v>
      </c>
      <c r="AW74" s="79">
        <v>2062</v>
      </c>
      <c r="AX74" s="79">
        <v>2063</v>
      </c>
      <c r="AY74" s="79">
        <v>2064</v>
      </c>
      <c r="AZ74" s="79">
        <v>2065</v>
      </c>
      <c r="BA74" s="79">
        <v>2066</v>
      </c>
      <c r="BB74" s="79">
        <v>2067</v>
      </c>
      <c r="BC74" s="79">
        <v>2068</v>
      </c>
      <c r="BD74" s="79">
        <v>2069</v>
      </c>
      <c r="BE74" s="79">
        <v>2070</v>
      </c>
      <c r="BF74" s="79">
        <v>2071</v>
      </c>
      <c r="BG74" s="79">
        <v>2072</v>
      </c>
      <c r="BH74" s="79">
        <v>2073</v>
      </c>
      <c r="BI74" s="79">
        <v>2074</v>
      </c>
      <c r="BJ74" s="79">
        <v>2075</v>
      </c>
      <c r="BK74" s="79">
        <v>2076</v>
      </c>
      <c r="BL74" s="79">
        <v>2077</v>
      </c>
      <c r="BM74" s="79">
        <v>2078</v>
      </c>
      <c r="BN74" s="79">
        <v>2079</v>
      </c>
      <c r="BO74" s="79">
        <v>2080</v>
      </c>
      <c r="BP74" s="79">
        <v>2081</v>
      </c>
      <c r="BQ74" s="79">
        <v>2082</v>
      </c>
      <c r="BR74" s="79">
        <v>2083</v>
      </c>
      <c r="BS74" s="79">
        <v>2084</v>
      </c>
      <c r="BT74" s="79">
        <v>2085</v>
      </c>
      <c r="BU74" s="79">
        <v>2086</v>
      </c>
      <c r="BV74" s="79">
        <v>2087</v>
      </c>
      <c r="BW74" s="79">
        <v>2088</v>
      </c>
      <c r="BX74" s="79">
        <v>2089</v>
      </c>
      <c r="BY74" s="79">
        <v>2090</v>
      </c>
      <c r="BZ74" s="79">
        <v>2091</v>
      </c>
      <c r="CA74" s="79">
        <v>2092</v>
      </c>
      <c r="CB74" s="79">
        <v>2093</v>
      </c>
      <c r="CC74" s="79">
        <v>2094</v>
      </c>
      <c r="CD74" s="79">
        <v>2095</v>
      </c>
      <c r="CE74" s="79">
        <v>2096</v>
      </c>
      <c r="CF74" s="79">
        <v>2097</v>
      </c>
      <c r="CG74" s="79">
        <v>2098</v>
      </c>
      <c r="CH74" s="79">
        <v>2099</v>
      </c>
    </row>
    <row r="75" spans="1:86" x14ac:dyDescent="0.25">
      <c r="A75" s="15" t="s">
        <v>635</v>
      </c>
    </row>
    <row r="76" spans="1:86" x14ac:dyDescent="0.25">
      <c r="A76" t="s">
        <v>342</v>
      </c>
      <c r="B76">
        <f>IF(('2020 Opening RAB'!$C$52)='Opening RAB Cals'!B74,'Opening RAB Cals'!$B$57,0)</f>
        <v>0</v>
      </c>
      <c r="C76">
        <f>IF(('2020 Opening RAB'!$C$52)='Opening RAB Cals'!C74,'Opening RAB Cals'!$B$57,0)</f>
        <v>0</v>
      </c>
      <c r="D76">
        <f>IF(('2020 Opening RAB'!$C$52)='Opening RAB Cals'!D74,'Opening RAB Cals'!$B$57,0)</f>
        <v>0</v>
      </c>
      <c r="E76">
        <f>IF(('2020 Opening RAB'!$C$52)='Opening RAB Cals'!E74,'Opening RAB Cals'!$B$57,0)</f>
        <v>0</v>
      </c>
      <c r="F76">
        <f>IF(('2020 Opening RAB'!$C$52)='Opening RAB Cals'!F74,'Opening RAB Cals'!$B$57,0)</f>
        <v>0</v>
      </c>
      <c r="G76">
        <f>IF('2020 Opening RAB'!C65="y",'Opening RAB Cals'!F80,(-SUM('Opening RAB Cals'!B79:F79)))</f>
        <v>0</v>
      </c>
      <c r="H76">
        <f>G80</f>
        <v>0</v>
      </c>
      <c r="I76">
        <f t="shared" ref="I76:BT76" si="21">H80</f>
        <v>0</v>
      </c>
      <c r="J76">
        <f t="shared" si="21"/>
        <v>0</v>
      </c>
      <c r="K76">
        <f t="shared" si="21"/>
        <v>0</v>
      </c>
      <c r="L76">
        <f t="shared" si="21"/>
        <v>0</v>
      </c>
      <c r="M76">
        <f t="shared" si="21"/>
        <v>0</v>
      </c>
      <c r="N76">
        <f t="shared" si="21"/>
        <v>0</v>
      </c>
      <c r="O76">
        <f t="shared" si="21"/>
        <v>0</v>
      </c>
      <c r="P76">
        <f t="shared" si="21"/>
        <v>0</v>
      </c>
      <c r="Q76">
        <f t="shared" si="21"/>
        <v>0</v>
      </c>
      <c r="R76">
        <f t="shared" si="21"/>
        <v>0</v>
      </c>
      <c r="S76">
        <f t="shared" si="21"/>
        <v>0</v>
      </c>
      <c r="T76">
        <f t="shared" si="21"/>
        <v>0</v>
      </c>
      <c r="U76">
        <f t="shared" si="21"/>
        <v>0</v>
      </c>
      <c r="V76">
        <f t="shared" si="21"/>
        <v>0</v>
      </c>
      <c r="W76">
        <f t="shared" si="21"/>
        <v>0</v>
      </c>
      <c r="X76">
        <f t="shared" si="21"/>
        <v>0</v>
      </c>
      <c r="Y76">
        <f t="shared" si="21"/>
        <v>0</v>
      </c>
      <c r="Z76">
        <f t="shared" si="21"/>
        <v>0</v>
      </c>
      <c r="AA76">
        <f t="shared" si="21"/>
        <v>0</v>
      </c>
      <c r="AB76">
        <f t="shared" si="21"/>
        <v>0</v>
      </c>
      <c r="AC76">
        <f t="shared" si="21"/>
        <v>0</v>
      </c>
      <c r="AD76">
        <f t="shared" si="21"/>
        <v>0</v>
      </c>
      <c r="AE76">
        <f t="shared" si="21"/>
        <v>0</v>
      </c>
      <c r="AF76">
        <f t="shared" si="21"/>
        <v>0</v>
      </c>
      <c r="AG76">
        <f t="shared" si="21"/>
        <v>0</v>
      </c>
      <c r="AH76">
        <f t="shared" si="21"/>
        <v>0</v>
      </c>
      <c r="AI76">
        <f t="shared" si="21"/>
        <v>0</v>
      </c>
      <c r="AJ76">
        <f t="shared" si="21"/>
        <v>0</v>
      </c>
      <c r="AK76">
        <f t="shared" si="21"/>
        <v>0</v>
      </c>
      <c r="AL76">
        <f t="shared" si="21"/>
        <v>0</v>
      </c>
      <c r="AM76">
        <f t="shared" si="21"/>
        <v>0</v>
      </c>
      <c r="AN76">
        <f t="shared" si="21"/>
        <v>0</v>
      </c>
      <c r="AO76">
        <f t="shared" si="21"/>
        <v>0</v>
      </c>
      <c r="AP76">
        <f t="shared" si="21"/>
        <v>0</v>
      </c>
      <c r="AQ76">
        <f t="shared" si="21"/>
        <v>0</v>
      </c>
      <c r="AR76">
        <f t="shared" si="21"/>
        <v>0</v>
      </c>
      <c r="AS76">
        <f t="shared" si="21"/>
        <v>0</v>
      </c>
      <c r="AT76">
        <f t="shared" si="21"/>
        <v>0</v>
      </c>
      <c r="AU76">
        <f t="shared" si="21"/>
        <v>0</v>
      </c>
      <c r="AV76">
        <f t="shared" si="21"/>
        <v>0</v>
      </c>
      <c r="AW76">
        <f t="shared" si="21"/>
        <v>0</v>
      </c>
      <c r="AX76">
        <f t="shared" si="21"/>
        <v>0</v>
      </c>
      <c r="AY76">
        <f t="shared" si="21"/>
        <v>0</v>
      </c>
      <c r="AZ76">
        <f t="shared" si="21"/>
        <v>0</v>
      </c>
      <c r="BA76">
        <f t="shared" si="21"/>
        <v>0</v>
      </c>
      <c r="BB76">
        <f t="shared" si="21"/>
        <v>0</v>
      </c>
      <c r="BC76">
        <f t="shared" si="21"/>
        <v>0</v>
      </c>
      <c r="BD76">
        <f t="shared" si="21"/>
        <v>0</v>
      </c>
      <c r="BE76">
        <f t="shared" si="21"/>
        <v>0</v>
      </c>
      <c r="BF76">
        <f t="shared" si="21"/>
        <v>0</v>
      </c>
      <c r="BG76">
        <f t="shared" si="21"/>
        <v>0</v>
      </c>
      <c r="BH76">
        <f t="shared" si="21"/>
        <v>0</v>
      </c>
      <c r="BI76">
        <f t="shared" si="21"/>
        <v>0</v>
      </c>
      <c r="BJ76">
        <f t="shared" si="21"/>
        <v>0</v>
      </c>
      <c r="BK76">
        <f t="shared" si="21"/>
        <v>0</v>
      </c>
      <c r="BL76">
        <f t="shared" si="21"/>
        <v>0</v>
      </c>
      <c r="BM76">
        <f t="shared" si="21"/>
        <v>0</v>
      </c>
      <c r="BN76">
        <f t="shared" si="21"/>
        <v>0</v>
      </c>
      <c r="BO76">
        <f t="shared" si="21"/>
        <v>0</v>
      </c>
      <c r="BP76">
        <f t="shared" si="21"/>
        <v>0</v>
      </c>
      <c r="BQ76">
        <f t="shared" si="21"/>
        <v>0</v>
      </c>
      <c r="BR76">
        <f t="shared" si="21"/>
        <v>0</v>
      </c>
      <c r="BS76">
        <f t="shared" si="21"/>
        <v>0</v>
      </c>
      <c r="BT76">
        <f t="shared" si="21"/>
        <v>0</v>
      </c>
      <c r="BU76">
        <f t="shared" ref="BU76:CH76" si="22">BT80</f>
        <v>0</v>
      </c>
      <c r="BV76">
        <f t="shared" si="22"/>
        <v>0</v>
      </c>
      <c r="BW76">
        <f t="shared" si="22"/>
        <v>0</v>
      </c>
      <c r="BX76">
        <f t="shared" si="22"/>
        <v>0</v>
      </c>
      <c r="BY76">
        <f t="shared" si="22"/>
        <v>0</v>
      </c>
      <c r="BZ76">
        <f t="shared" si="22"/>
        <v>0</v>
      </c>
      <c r="CA76">
        <f t="shared" si="22"/>
        <v>0</v>
      </c>
      <c r="CB76">
        <f t="shared" si="22"/>
        <v>0</v>
      </c>
      <c r="CC76">
        <f t="shared" si="22"/>
        <v>0</v>
      </c>
      <c r="CD76">
        <f t="shared" si="22"/>
        <v>0</v>
      </c>
      <c r="CE76">
        <f t="shared" si="22"/>
        <v>0</v>
      </c>
      <c r="CF76">
        <f t="shared" si="22"/>
        <v>0</v>
      </c>
      <c r="CG76">
        <f t="shared" si="22"/>
        <v>0</v>
      </c>
      <c r="CH76">
        <f t="shared" si="22"/>
        <v>0</v>
      </c>
    </row>
    <row r="77" spans="1:86" x14ac:dyDescent="0.25">
      <c r="A77" t="s">
        <v>471</v>
      </c>
      <c r="B77">
        <f>(1+$B$52/2)*B79-$B$52*B76</f>
        <v>0</v>
      </c>
      <c r="C77">
        <f>(1+$B$52/2)*C79-$B$52*C76</f>
        <v>0</v>
      </c>
      <c r="D77">
        <f>(1+$B$52/2)*D79-$B$52*D76</f>
        <v>0</v>
      </c>
      <c r="E77">
        <f>(1+$B$52/2)*E79-$B$52*E76</f>
        <v>0</v>
      </c>
      <c r="F77">
        <f>(1+$B$52/2)*F79-$B$52*F76</f>
        <v>0</v>
      </c>
      <c r="G77">
        <f>$G76/HLOOKUP($G81,'Annuity Calc'!$H$7:$BE$12,2,FALSE)*HLOOKUP(G81,'Annuity Calc'!$H$7:$BE$12,3,FALSE)</f>
        <v>0</v>
      </c>
      <c r="H77">
        <f>$G76/HLOOKUP($G81,'Annuity Calc'!$H$7:$BE$12,2,FALSE)*HLOOKUP(H81,'Annuity Calc'!$H$7:$BE$12,3,FALSE)</f>
        <v>0</v>
      </c>
      <c r="I77">
        <f>$G76/HLOOKUP($G81,'Annuity Calc'!$H$7:$BE$12,2,FALSE)*HLOOKUP(I81,'Annuity Calc'!$H$7:$BE$12,3,FALSE)</f>
        <v>0</v>
      </c>
      <c r="J77">
        <f>$G76/HLOOKUP($G81,'Annuity Calc'!$H$7:$BE$12,2,FALSE)*HLOOKUP(J81,'Annuity Calc'!$H$7:$BE$12,3,FALSE)</f>
        <v>0</v>
      </c>
      <c r="K77">
        <f>$G76/HLOOKUP($G81,'Annuity Calc'!$H$7:$BE$12,2,FALSE)*HLOOKUP(K81,'Annuity Calc'!$H$7:$BE$12,3,FALSE)</f>
        <v>0</v>
      </c>
      <c r="L77">
        <f>$G76/HLOOKUP($G81,'Annuity Calc'!$H$7:$BE$12,2,FALSE)*HLOOKUP(L81,'Annuity Calc'!$H$7:$BE$12,3,FALSE)</f>
        <v>0</v>
      </c>
      <c r="M77">
        <f>$G76/HLOOKUP($G81,'Annuity Calc'!$H$7:$BE$12,2,FALSE)*HLOOKUP(M81,'Annuity Calc'!$H$7:$BE$12,3,FALSE)</f>
        <v>0</v>
      </c>
      <c r="N77">
        <f>$G76/HLOOKUP($G81,'Annuity Calc'!$H$7:$BE$12,2,FALSE)*HLOOKUP(N81,'Annuity Calc'!$H$7:$BE$12,3,FALSE)</f>
        <v>0</v>
      </c>
      <c r="O77">
        <f>$G76/HLOOKUP($G81,'Annuity Calc'!$H$7:$BE$12,2,FALSE)*HLOOKUP(O81,'Annuity Calc'!$H$7:$BE$12,3,FALSE)</f>
        <v>0</v>
      </c>
      <c r="P77">
        <f>$G76/HLOOKUP($G81,'Annuity Calc'!$H$7:$BE$12,2,FALSE)*HLOOKUP(P81,'Annuity Calc'!$H$7:$BE$12,3,FALSE)</f>
        <v>0</v>
      </c>
      <c r="Q77">
        <f>$G76/HLOOKUP($G81,'Annuity Calc'!$H$7:$BE$12,2,FALSE)*HLOOKUP(Q81,'Annuity Calc'!$H$7:$BE$12,3,FALSE)</f>
        <v>0</v>
      </c>
      <c r="R77">
        <f>$G76/HLOOKUP($G81,'Annuity Calc'!$H$7:$BE$12,2,FALSE)*HLOOKUP(R81,'Annuity Calc'!$H$7:$BE$12,3,FALSE)</f>
        <v>0</v>
      </c>
      <c r="S77">
        <f>$G76/HLOOKUP($G81,'Annuity Calc'!$H$7:$BE$12,2,FALSE)*HLOOKUP(S81,'Annuity Calc'!$H$7:$BE$12,3,FALSE)</f>
        <v>0</v>
      </c>
      <c r="T77">
        <f>$G76/HLOOKUP($G81,'Annuity Calc'!$H$7:$BE$12,2,FALSE)*HLOOKUP(T81,'Annuity Calc'!$H$7:$BE$12,3,FALSE)</f>
        <v>0</v>
      </c>
      <c r="U77">
        <f>$G76/HLOOKUP($G81,'Annuity Calc'!$H$7:$BE$12,2,FALSE)*HLOOKUP(U81,'Annuity Calc'!$H$7:$BE$12,3,FALSE)</f>
        <v>0</v>
      </c>
      <c r="V77">
        <f>$G76/HLOOKUP($G81,'Annuity Calc'!$H$7:$BE$12,2,FALSE)*HLOOKUP(V81,'Annuity Calc'!$H$7:$BE$12,3,FALSE)</f>
        <v>0</v>
      </c>
      <c r="W77">
        <f>$G76/HLOOKUP($G81,'Annuity Calc'!$H$7:$BE$12,2,FALSE)*HLOOKUP(W81,'Annuity Calc'!$H$7:$BE$12,3,FALSE)</f>
        <v>0</v>
      </c>
      <c r="X77">
        <f>$G76/HLOOKUP($G81,'Annuity Calc'!$H$7:$BE$12,2,FALSE)*HLOOKUP(X81,'Annuity Calc'!$H$7:$BE$12,3,FALSE)</f>
        <v>0</v>
      </c>
      <c r="Y77">
        <f>$G76/HLOOKUP($G81,'Annuity Calc'!$H$7:$BE$12,2,FALSE)*HLOOKUP(Y81,'Annuity Calc'!$H$7:$BE$12,3,FALSE)</f>
        <v>0</v>
      </c>
      <c r="Z77">
        <f>$G76/HLOOKUP($G81,'Annuity Calc'!$H$7:$BE$12,2,FALSE)*HLOOKUP(Z81,'Annuity Calc'!$H$7:$BE$12,3,FALSE)</f>
        <v>0</v>
      </c>
      <c r="AA77">
        <f>$G76/HLOOKUP($G81,'Annuity Calc'!$H$7:$BE$12,2,FALSE)*HLOOKUP(AA81,'Annuity Calc'!$H$7:$BE$12,3,FALSE)</f>
        <v>0</v>
      </c>
      <c r="AB77">
        <f>$G76/HLOOKUP($G81,'Annuity Calc'!$H$7:$BE$12,2,FALSE)*HLOOKUP(AB81,'Annuity Calc'!$H$7:$BE$12,3,FALSE)</f>
        <v>0</v>
      </c>
      <c r="AC77">
        <f>$G76/HLOOKUP($G81,'Annuity Calc'!$H$7:$BE$12,2,FALSE)*HLOOKUP(AC81,'Annuity Calc'!$H$7:$BE$12,3,FALSE)</f>
        <v>0</v>
      </c>
      <c r="AD77">
        <f>$G76/HLOOKUP($G81,'Annuity Calc'!$H$7:$BE$12,2,FALSE)*HLOOKUP(AD81,'Annuity Calc'!$H$7:$BE$12,3,FALSE)</f>
        <v>0</v>
      </c>
      <c r="AE77">
        <f>$G76/HLOOKUP($G81,'Annuity Calc'!$H$7:$BE$12,2,FALSE)*HLOOKUP(AE81,'Annuity Calc'!$H$7:$BE$12,3,FALSE)</f>
        <v>0</v>
      </c>
      <c r="AF77">
        <f>$G76/HLOOKUP($G81,'Annuity Calc'!$H$7:$BE$12,2,FALSE)*HLOOKUP(AF81,'Annuity Calc'!$H$7:$BE$12,3,FALSE)</f>
        <v>0</v>
      </c>
      <c r="AG77">
        <f>$G76/HLOOKUP($G81,'Annuity Calc'!$H$7:$BE$12,2,FALSE)*HLOOKUP(AG81,'Annuity Calc'!$H$7:$BE$12,3,FALSE)</f>
        <v>0</v>
      </c>
      <c r="AH77">
        <f>$G76/HLOOKUP($G81,'Annuity Calc'!$H$7:$BE$12,2,FALSE)*HLOOKUP(AH81,'Annuity Calc'!$H$7:$BE$12,3,FALSE)</f>
        <v>0</v>
      </c>
      <c r="AI77">
        <f>$G76/HLOOKUP($G81,'Annuity Calc'!$H$7:$BE$12,2,FALSE)*HLOOKUP(AI81,'Annuity Calc'!$H$7:$BE$12,3,FALSE)</f>
        <v>0</v>
      </c>
      <c r="AJ77">
        <f>$G76/HLOOKUP($G81,'Annuity Calc'!$H$7:$BE$12,2,FALSE)*HLOOKUP(AJ81,'Annuity Calc'!$H$7:$BE$12,3,FALSE)</f>
        <v>0</v>
      </c>
      <c r="AK77">
        <f>$G76/HLOOKUP($G81,'Annuity Calc'!$H$7:$BE$12,2,FALSE)*HLOOKUP(AK81,'Annuity Calc'!$H$7:$BE$12,3,FALSE)</f>
        <v>0</v>
      </c>
      <c r="AL77">
        <f>$G76/HLOOKUP($G81,'Annuity Calc'!$H$7:$BE$12,2,FALSE)*HLOOKUP(AL81,'Annuity Calc'!$H$7:$BE$12,3,FALSE)</f>
        <v>0</v>
      </c>
      <c r="AM77">
        <f>$G76/HLOOKUP($G81,'Annuity Calc'!$H$7:$BE$12,2,FALSE)*HLOOKUP(AM81,'Annuity Calc'!$H$7:$BE$12,3,FALSE)</f>
        <v>0</v>
      </c>
      <c r="AN77">
        <f>$G76/HLOOKUP($G81,'Annuity Calc'!$H$7:$BE$12,2,FALSE)*HLOOKUP(AN81,'Annuity Calc'!$H$7:$BE$12,3,FALSE)</f>
        <v>0</v>
      </c>
      <c r="AO77">
        <f>$G76/HLOOKUP($G81,'Annuity Calc'!$H$7:$BE$12,2,FALSE)*HLOOKUP(AO81,'Annuity Calc'!$H$7:$BE$12,3,FALSE)</f>
        <v>0</v>
      </c>
      <c r="AP77">
        <f>$G76/HLOOKUP($G81,'Annuity Calc'!$H$7:$BE$12,2,FALSE)*HLOOKUP(AP81,'Annuity Calc'!$H$7:$BE$12,3,FALSE)</f>
        <v>0</v>
      </c>
      <c r="AQ77">
        <f>$G76/HLOOKUP($G81,'Annuity Calc'!$H$7:$BE$12,2,FALSE)*HLOOKUP(AQ81,'Annuity Calc'!$H$7:$BE$12,3,FALSE)</f>
        <v>0</v>
      </c>
      <c r="AR77">
        <f>$G76/HLOOKUP($G81,'Annuity Calc'!$H$7:$BE$12,2,FALSE)*HLOOKUP(AR81,'Annuity Calc'!$H$7:$BE$12,3,FALSE)</f>
        <v>0</v>
      </c>
      <c r="AS77">
        <f>$G76/HLOOKUP($G81,'Annuity Calc'!$H$7:$BE$12,2,FALSE)*HLOOKUP(AS81,'Annuity Calc'!$H$7:$BE$12,3,FALSE)</f>
        <v>0</v>
      </c>
      <c r="AT77">
        <f>$G76/HLOOKUP($G81,'Annuity Calc'!$H$7:$BE$12,2,FALSE)*HLOOKUP(AT81,'Annuity Calc'!$H$7:$BE$12,3,FALSE)</f>
        <v>0</v>
      </c>
      <c r="AU77">
        <f>$G76/HLOOKUP($G81,'Annuity Calc'!$H$7:$BE$12,2,FALSE)*HLOOKUP(AU81,'Annuity Calc'!$H$7:$BE$12,3,FALSE)</f>
        <v>0</v>
      </c>
      <c r="AV77">
        <f>$G76/HLOOKUP($G81,'Annuity Calc'!$H$7:$BE$12,2,FALSE)*HLOOKUP(AV81,'Annuity Calc'!$H$7:$BE$12,3,FALSE)</f>
        <v>0</v>
      </c>
      <c r="AW77">
        <f>$G76/HLOOKUP($G81,'Annuity Calc'!$H$7:$BE$12,2,FALSE)*HLOOKUP(AW81,'Annuity Calc'!$H$7:$BE$12,3,FALSE)</f>
        <v>0</v>
      </c>
      <c r="AX77">
        <f>$G76/HLOOKUP($G81,'Annuity Calc'!$H$7:$BE$12,2,FALSE)*HLOOKUP(AX81,'Annuity Calc'!$H$7:$BE$12,3,FALSE)</f>
        <v>0</v>
      </c>
      <c r="AY77">
        <f>$G76/HLOOKUP($G81,'Annuity Calc'!$H$7:$BE$12,2,FALSE)*HLOOKUP(AY81,'Annuity Calc'!$H$7:$BE$12,3,FALSE)</f>
        <v>0</v>
      </c>
      <c r="AZ77">
        <f>$G76/HLOOKUP($G81,'Annuity Calc'!$H$7:$BE$12,2,FALSE)*HLOOKUP(AZ81,'Annuity Calc'!$H$7:$BE$12,3,FALSE)</f>
        <v>0</v>
      </c>
      <c r="BA77">
        <f>$G76/HLOOKUP($G81,'Annuity Calc'!$H$7:$BE$12,2,FALSE)*HLOOKUP(BA81,'Annuity Calc'!$H$7:$BE$12,3,FALSE)</f>
        <v>0</v>
      </c>
      <c r="BB77">
        <f>$G76/HLOOKUP($G81,'Annuity Calc'!$H$7:$BE$12,2,FALSE)*HLOOKUP(BB81,'Annuity Calc'!$H$7:$BE$12,3,FALSE)</f>
        <v>0</v>
      </c>
      <c r="BC77">
        <f>$G76/HLOOKUP($G81,'Annuity Calc'!$H$7:$BE$12,2,FALSE)*HLOOKUP(BC81,'Annuity Calc'!$H$7:$BE$12,3,FALSE)</f>
        <v>0</v>
      </c>
      <c r="BD77">
        <f>$G76/HLOOKUP($G81,'Annuity Calc'!$H$7:$BE$12,2,FALSE)*HLOOKUP(BD81,'Annuity Calc'!$H$7:$BE$12,3,FALSE)</f>
        <v>0</v>
      </c>
      <c r="BE77">
        <f>$G76/HLOOKUP($G81,'Annuity Calc'!$H$7:$BE$12,2,FALSE)*HLOOKUP(BE81,'Annuity Calc'!$H$7:$BE$12,3,FALSE)</f>
        <v>0</v>
      </c>
      <c r="BF77">
        <f>$G76/HLOOKUP($G81,'Annuity Calc'!$H$7:$BE$12,2,FALSE)*HLOOKUP(BF81,'Annuity Calc'!$H$7:$BE$12,3,FALSE)</f>
        <v>0</v>
      </c>
      <c r="BG77">
        <f>$G76/HLOOKUP($G81,'Annuity Calc'!$H$7:$BE$12,2,FALSE)*HLOOKUP(BG81,'Annuity Calc'!$H$7:$BE$12,3,FALSE)</f>
        <v>0</v>
      </c>
      <c r="BH77">
        <f>$G76/HLOOKUP($G81,'Annuity Calc'!$H$7:$BE$12,2,FALSE)*HLOOKUP(BH81,'Annuity Calc'!$H$7:$BE$12,3,FALSE)</f>
        <v>0</v>
      </c>
      <c r="BI77">
        <f>$G76/HLOOKUP($G81,'Annuity Calc'!$H$7:$BE$12,2,FALSE)*HLOOKUP(BI81,'Annuity Calc'!$H$7:$BE$12,3,FALSE)</f>
        <v>0</v>
      </c>
      <c r="BJ77">
        <f>$G76/HLOOKUP($G81,'Annuity Calc'!$H$7:$BE$12,2,FALSE)*HLOOKUP(BJ81,'Annuity Calc'!$H$7:$BE$12,3,FALSE)</f>
        <v>0</v>
      </c>
      <c r="BK77">
        <f>$G76/HLOOKUP($G81,'Annuity Calc'!$H$7:$BE$12,2,FALSE)*HLOOKUP(BK81,'Annuity Calc'!$H$7:$BE$12,3,FALSE)</f>
        <v>0</v>
      </c>
      <c r="BL77">
        <f>$G76/HLOOKUP($G81,'Annuity Calc'!$H$7:$BE$12,2,FALSE)*HLOOKUP(BL81,'Annuity Calc'!$H$7:$BE$12,3,FALSE)</f>
        <v>0</v>
      </c>
      <c r="BM77">
        <f>$G76/HLOOKUP($G81,'Annuity Calc'!$H$7:$BE$12,2,FALSE)*HLOOKUP(BM81,'Annuity Calc'!$H$7:$BE$12,3,FALSE)</f>
        <v>0</v>
      </c>
      <c r="BN77">
        <f>$G76/HLOOKUP($G81,'Annuity Calc'!$H$7:$BE$12,2,FALSE)*HLOOKUP(BN81,'Annuity Calc'!$H$7:$BE$12,3,FALSE)</f>
        <v>0</v>
      </c>
      <c r="BO77">
        <f>$G76/HLOOKUP($G81,'Annuity Calc'!$H$7:$BE$12,2,FALSE)*HLOOKUP(BO81,'Annuity Calc'!$H$7:$BE$12,3,FALSE)</f>
        <v>0</v>
      </c>
      <c r="BP77">
        <f>$G76/HLOOKUP($G81,'Annuity Calc'!$H$7:$BE$12,2,FALSE)*HLOOKUP(BP81,'Annuity Calc'!$H$7:$BE$12,3,FALSE)</f>
        <v>0</v>
      </c>
      <c r="BQ77">
        <f>$G76/HLOOKUP($G81,'Annuity Calc'!$H$7:$BE$12,2,FALSE)*HLOOKUP(BQ81,'Annuity Calc'!$H$7:$BE$12,3,FALSE)</f>
        <v>0</v>
      </c>
      <c r="BR77">
        <f>$G76/HLOOKUP($G81,'Annuity Calc'!$H$7:$BE$12,2,FALSE)*HLOOKUP(BR81,'Annuity Calc'!$H$7:$BE$12,3,FALSE)</f>
        <v>0</v>
      </c>
      <c r="BS77">
        <f>$G76/HLOOKUP($G81,'Annuity Calc'!$H$7:$BE$12,2,FALSE)*HLOOKUP(BS81,'Annuity Calc'!$H$7:$BE$12,3,FALSE)</f>
        <v>0</v>
      </c>
      <c r="BT77">
        <f>$G76/HLOOKUP($G81,'Annuity Calc'!$H$7:$BE$12,2,FALSE)*HLOOKUP(BT81,'Annuity Calc'!$H$7:$BE$12,3,FALSE)</f>
        <v>0</v>
      </c>
      <c r="BU77">
        <f>$G76/HLOOKUP($G81,'Annuity Calc'!$H$7:$BE$12,2,FALSE)*HLOOKUP(BU81,'Annuity Calc'!$H$7:$BE$12,3,FALSE)</f>
        <v>0</v>
      </c>
      <c r="BV77">
        <f>$G76/HLOOKUP($G81,'Annuity Calc'!$H$7:$BE$12,2,FALSE)*HLOOKUP(BV81,'Annuity Calc'!$H$7:$BE$12,3,FALSE)</f>
        <v>0</v>
      </c>
      <c r="BW77">
        <f>$G76/HLOOKUP($G81,'Annuity Calc'!$H$7:$BE$12,2,FALSE)*HLOOKUP(BW81,'Annuity Calc'!$H$7:$BE$12,3,FALSE)</f>
        <v>0</v>
      </c>
      <c r="BX77">
        <f>$G76/HLOOKUP($G81,'Annuity Calc'!$H$7:$BE$12,2,FALSE)*HLOOKUP(BX81,'Annuity Calc'!$H$7:$BE$12,3,FALSE)</f>
        <v>0</v>
      </c>
      <c r="BY77">
        <f>$G76/HLOOKUP($G81,'Annuity Calc'!$H$7:$BE$12,2,FALSE)*HLOOKUP(BY81,'Annuity Calc'!$H$7:$BE$12,3,FALSE)</f>
        <v>0</v>
      </c>
      <c r="BZ77">
        <f>$G76/HLOOKUP($G81,'Annuity Calc'!$H$7:$BE$12,2,FALSE)*HLOOKUP(BZ81,'Annuity Calc'!$H$7:$BE$12,3,FALSE)</f>
        <v>0</v>
      </c>
      <c r="CA77">
        <f>$G76/HLOOKUP($G81,'Annuity Calc'!$H$7:$BE$12,2,FALSE)*HLOOKUP(CA81,'Annuity Calc'!$H$7:$BE$12,3,FALSE)</f>
        <v>0</v>
      </c>
      <c r="CB77">
        <f>$G76/HLOOKUP($G81,'Annuity Calc'!$H$7:$BE$12,2,FALSE)*HLOOKUP(CB81,'Annuity Calc'!$H$7:$BE$12,3,FALSE)</f>
        <v>0</v>
      </c>
      <c r="CC77">
        <f>$G76/HLOOKUP($G81,'Annuity Calc'!$H$7:$BE$12,2,FALSE)*HLOOKUP(CC81,'Annuity Calc'!$H$7:$BE$12,3,FALSE)</f>
        <v>0</v>
      </c>
      <c r="CD77">
        <f>$G76/HLOOKUP($G81,'Annuity Calc'!$H$7:$BE$12,2,FALSE)*HLOOKUP(CD81,'Annuity Calc'!$H$7:$BE$12,3,FALSE)</f>
        <v>0</v>
      </c>
      <c r="CE77">
        <f>$G76/HLOOKUP($G81,'Annuity Calc'!$H$7:$BE$12,2,FALSE)*HLOOKUP(CE81,'Annuity Calc'!$H$7:$BE$12,3,FALSE)</f>
        <v>0</v>
      </c>
      <c r="CF77">
        <f>$G76/HLOOKUP($G81,'Annuity Calc'!$H$7:$BE$12,2,FALSE)*HLOOKUP(CF81,'Annuity Calc'!$H$7:$BE$12,3,FALSE)</f>
        <v>0</v>
      </c>
      <c r="CG77">
        <f>$G76/HLOOKUP($G81,'Annuity Calc'!$H$7:$BE$12,2,FALSE)*HLOOKUP(CG81,'Annuity Calc'!$H$7:$BE$12,3,FALSE)</f>
        <v>0</v>
      </c>
      <c r="CH77">
        <f>$G76/HLOOKUP($G81,'Annuity Calc'!$H$7:$BE$12,2,FALSE)*HLOOKUP(CH81,'Annuity Calc'!$H$7:$BE$12,3,FALSE)</f>
        <v>0</v>
      </c>
    </row>
    <row r="78" spans="1:86" x14ac:dyDescent="0.25">
      <c r="A78" t="s">
        <v>480</v>
      </c>
      <c r="B78">
        <f>B79-B77</f>
        <v>0</v>
      </c>
      <c r="C78">
        <f t="shared" ref="C78:F78" si="23">C79-C77</f>
        <v>0</v>
      </c>
      <c r="D78">
        <f t="shared" si="23"/>
        <v>0</v>
      </c>
      <c r="E78">
        <f t="shared" si="23"/>
        <v>0</v>
      </c>
      <c r="F78">
        <f t="shared" si="23"/>
        <v>0</v>
      </c>
      <c r="G78">
        <f>AVERAGE(G76,G80)*('2020 Opening RAB'!$C$91/(1+0.5*'2020 Opening RAB'!$C$91))</f>
        <v>0</v>
      </c>
      <c r="H78">
        <f>AVERAGE(H76,H80)*('2020 Opening RAB'!$C$91/(1+0.5*'2020 Opening RAB'!$C$91))</f>
        <v>0</v>
      </c>
      <c r="I78">
        <f>AVERAGE(I76,I80)*('2020 Opening RAB'!$C$91/(1+0.5*'2020 Opening RAB'!$C$91))</f>
        <v>0</v>
      </c>
      <c r="J78">
        <f>AVERAGE(J76,J80)*('2020 Opening RAB'!$C$91/(1+0.5*'2020 Opening RAB'!$C$91))</f>
        <v>0</v>
      </c>
      <c r="K78">
        <f>AVERAGE(K76,K80)*('2020 Opening RAB'!$C$91/(1+0.5*'2020 Opening RAB'!$C$91))</f>
        <v>0</v>
      </c>
      <c r="L78">
        <f>AVERAGE(L76,L80)*('2020 Opening RAB'!$C$91/(1+0.5*'2020 Opening RAB'!$C$91))</f>
        <v>0</v>
      </c>
      <c r="M78">
        <f>AVERAGE(M76,M80)*('2020 Opening RAB'!$C$91/(1+0.5*'2020 Opening RAB'!$C$91))</f>
        <v>0</v>
      </c>
      <c r="N78">
        <f>AVERAGE(N76,N80)*('2020 Opening RAB'!$C$91/(1+0.5*'2020 Opening RAB'!$C$91))</f>
        <v>0</v>
      </c>
      <c r="O78">
        <f>AVERAGE(O76,O80)*('2020 Opening RAB'!$C$91/(1+0.5*'2020 Opening RAB'!$C$91))</f>
        <v>0</v>
      </c>
      <c r="P78">
        <f>AVERAGE(P76,P80)*('2020 Opening RAB'!$C$91/(1+0.5*'2020 Opening RAB'!$C$91))</f>
        <v>0</v>
      </c>
      <c r="Q78">
        <f>AVERAGE(Q76,Q80)*('2020 Opening RAB'!$C$91/(1+0.5*'2020 Opening RAB'!$C$91))</f>
        <v>0</v>
      </c>
      <c r="R78">
        <f>AVERAGE(R76,R80)*('2020 Opening RAB'!$C$91/(1+0.5*'2020 Opening RAB'!$C$91))</f>
        <v>0</v>
      </c>
      <c r="S78">
        <f>AVERAGE(S76,S80)*('2020 Opening RAB'!$C$91/(1+0.5*'2020 Opening RAB'!$C$91))</f>
        <v>0</v>
      </c>
      <c r="T78">
        <f>AVERAGE(T76,T80)*('2020 Opening RAB'!$C$91/(1+0.5*'2020 Opening RAB'!$C$91))</f>
        <v>0</v>
      </c>
      <c r="U78">
        <f>AVERAGE(U76,U80)*('2020 Opening RAB'!$C$91/(1+0.5*'2020 Opening RAB'!$C$91))</f>
        <v>0</v>
      </c>
      <c r="V78">
        <f>AVERAGE(V76,V80)*('2020 Opening RAB'!$C$91/(1+0.5*'2020 Opening RAB'!$C$91))</f>
        <v>0</v>
      </c>
      <c r="W78">
        <f>AVERAGE(W76,W80)*('2020 Opening RAB'!$C$91/(1+0.5*'2020 Opening RAB'!$C$91))</f>
        <v>0</v>
      </c>
      <c r="X78">
        <f>AVERAGE(X76,X80)*('2020 Opening RAB'!$C$91/(1+0.5*'2020 Opening RAB'!$C$91))</f>
        <v>0</v>
      </c>
      <c r="Y78">
        <f>AVERAGE(Y76,Y80)*('2020 Opening RAB'!$C$91/(1+0.5*'2020 Opening RAB'!$C$91))</f>
        <v>0</v>
      </c>
      <c r="Z78">
        <f>AVERAGE(Z76,Z80)*('2020 Opening RAB'!$C$91/(1+0.5*'2020 Opening RAB'!$C$91))</f>
        <v>0</v>
      </c>
      <c r="AA78">
        <f>AVERAGE(AA76,AA80)*('2020 Opening RAB'!$C$91/(1+0.5*'2020 Opening RAB'!$C$91))</f>
        <v>0</v>
      </c>
      <c r="AB78">
        <f>AVERAGE(AB76,AB80)*('2020 Opening RAB'!$C$91/(1+0.5*'2020 Opening RAB'!$C$91))</f>
        <v>0</v>
      </c>
      <c r="AC78">
        <f>AVERAGE(AC76,AC80)*('2020 Opening RAB'!$C$91/(1+0.5*'2020 Opening RAB'!$C$91))</f>
        <v>0</v>
      </c>
      <c r="AD78">
        <f>AVERAGE(AD76,AD80)*('2020 Opening RAB'!$C$91/(1+0.5*'2020 Opening RAB'!$C$91))</f>
        <v>0</v>
      </c>
      <c r="AE78">
        <f>AVERAGE(AE76,AE80)*('2020 Opening RAB'!$C$91/(1+0.5*'2020 Opening RAB'!$C$91))</f>
        <v>0</v>
      </c>
      <c r="AF78">
        <f>AVERAGE(AF76,AF80)*('2020 Opening RAB'!$C$91/(1+0.5*'2020 Opening RAB'!$C$91))</f>
        <v>0</v>
      </c>
      <c r="AG78">
        <f>AVERAGE(AG76,AG80)*('2020 Opening RAB'!$C$91/(1+0.5*'2020 Opening RAB'!$C$91))</f>
        <v>0</v>
      </c>
      <c r="AH78">
        <f>AVERAGE(AH76,AH80)*('2020 Opening RAB'!$C$91/(1+0.5*'2020 Opening RAB'!$C$91))</f>
        <v>0</v>
      </c>
      <c r="AI78">
        <f>AVERAGE(AI76,AI80)*('2020 Opening RAB'!$C$91/(1+0.5*'2020 Opening RAB'!$C$91))</f>
        <v>0</v>
      </c>
      <c r="AJ78">
        <f>AVERAGE(AJ76,AJ80)*('2020 Opening RAB'!$C$91/(1+0.5*'2020 Opening RAB'!$C$91))</f>
        <v>0</v>
      </c>
      <c r="AK78">
        <f>AVERAGE(AK76,AK80)*('2020 Opening RAB'!$C$91/(1+0.5*'2020 Opening RAB'!$C$91))</f>
        <v>0</v>
      </c>
      <c r="AL78">
        <f>AVERAGE(AL76,AL80)*('2020 Opening RAB'!$C$91/(1+0.5*'2020 Opening RAB'!$C$91))</f>
        <v>0</v>
      </c>
      <c r="AM78">
        <f>AVERAGE(AM76,AM80)*('2020 Opening RAB'!$C$91/(1+0.5*'2020 Opening RAB'!$C$91))</f>
        <v>0</v>
      </c>
      <c r="AN78">
        <f>AVERAGE(AN76,AN80)*('2020 Opening RAB'!$C$91/(1+0.5*'2020 Opening RAB'!$C$91))</f>
        <v>0</v>
      </c>
      <c r="AO78">
        <f>AVERAGE(AO76,AO80)*('2020 Opening RAB'!$C$91/(1+0.5*'2020 Opening RAB'!$C$91))</f>
        <v>0</v>
      </c>
      <c r="AP78">
        <f>AVERAGE(AP76,AP80)*('2020 Opening RAB'!$C$91/(1+0.5*'2020 Opening RAB'!$C$91))</f>
        <v>0</v>
      </c>
      <c r="AQ78">
        <f>AVERAGE(AQ76,AQ80)*('2020 Opening RAB'!$C$91/(1+0.5*'2020 Opening RAB'!$C$91))</f>
        <v>0</v>
      </c>
      <c r="AR78">
        <f>AVERAGE(AR76,AR80)*('2020 Opening RAB'!$C$91/(1+0.5*'2020 Opening RAB'!$C$91))</f>
        <v>0</v>
      </c>
      <c r="AS78">
        <f>AVERAGE(AS76,AS80)*('2020 Opening RAB'!$C$91/(1+0.5*'2020 Opening RAB'!$C$91))</f>
        <v>0</v>
      </c>
      <c r="AT78">
        <f>AVERAGE(AT76,AT80)*('2020 Opening RAB'!$C$91/(1+0.5*'2020 Opening RAB'!$C$91))</f>
        <v>0</v>
      </c>
      <c r="AU78">
        <f>AVERAGE(AU76,AU80)*('2020 Opening RAB'!$C$91/(1+0.5*'2020 Opening RAB'!$C$91))</f>
        <v>0</v>
      </c>
      <c r="AV78">
        <f>AVERAGE(AV76,AV80)*('2020 Opening RAB'!$C$91/(1+0.5*'2020 Opening RAB'!$C$91))</f>
        <v>0</v>
      </c>
      <c r="AW78">
        <f>AVERAGE(AW76,AW80)*('2020 Opening RAB'!$C$91/(1+0.5*'2020 Opening RAB'!$C$91))</f>
        <v>0</v>
      </c>
      <c r="AX78">
        <f>AVERAGE(AX76,AX80)*('2020 Opening RAB'!$C$91/(1+0.5*'2020 Opening RAB'!$C$91))</f>
        <v>0</v>
      </c>
      <c r="AY78">
        <f>AVERAGE(AY76,AY80)*('2020 Opening RAB'!$C$91/(1+0.5*'2020 Opening RAB'!$C$91))</f>
        <v>0</v>
      </c>
      <c r="AZ78">
        <f>AVERAGE(AZ76,AZ80)*('2020 Opening RAB'!$C$91/(1+0.5*'2020 Opening RAB'!$C$91))</f>
        <v>0</v>
      </c>
      <c r="BA78">
        <f>AVERAGE(BA76,BA80)*('2020 Opening RAB'!$C$91/(1+0.5*'2020 Opening RAB'!$C$91))</f>
        <v>0</v>
      </c>
      <c r="BB78">
        <f>AVERAGE(BB76,BB80)*('2020 Opening RAB'!$C$91/(1+0.5*'2020 Opening RAB'!$C$91))</f>
        <v>0</v>
      </c>
      <c r="BC78">
        <f>AVERAGE(BC76,BC80)*('2020 Opening RAB'!$C$91/(1+0.5*'2020 Opening RAB'!$C$91))</f>
        <v>0</v>
      </c>
      <c r="BD78">
        <f>AVERAGE(BD76,BD80)*('2020 Opening RAB'!$C$91/(1+0.5*'2020 Opening RAB'!$C$91))</f>
        <v>0</v>
      </c>
      <c r="BE78">
        <f>AVERAGE(BE76,BE80)*('2020 Opening RAB'!$C$91/(1+0.5*'2020 Opening RAB'!$C$91))</f>
        <v>0</v>
      </c>
      <c r="BF78">
        <f>AVERAGE(BF76,BF80)*('2020 Opening RAB'!$C$91/(1+0.5*'2020 Opening RAB'!$C$91))</f>
        <v>0</v>
      </c>
      <c r="BG78">
        <f>AVERAGE(BG76,BG80)*('2020 Opening RAB'!$C$91/(1+0.5*'2020 Opening RAB'!$C$91))</f>
        <v>0</v>
      </c>
      <c r="BH78">
        <f>AVERAGE(BH76,BH80)*('2020 Opening RAB'!$C$91/(1+0.5*'2020 Opening RAB'!$C$91))</f>
        <v>0</v>
      </c>
      <c r="BI78">
        <f>AVERAGE(BI76,BI80)*('2020 Opening RAB'!$C$91/(1+0.5*'2020 Opening RAB'!$C$91))</f>
        <v>0</v>
      </c>
      <c r="BJ78">
        <f>AVERAGE(BJ76,BJ80)*('2020 Opening RAB'!$C$91/(1+0.5*'2020 Opening RAB'!$C$91))</f>
        <v>0</v>
      </c>
      <c r="BK78">
        <f>AVERAGE(BK76,BK80)*('2020 Opening RAB'!$C$91/(1+0.5*'2020 Opening RAB'!$C$91))</f>
        <v>0</v>
      </c>
      <c r="BL78">
        <f>AVERAGE(BL76,BL80)*('2020 Opening RAB'!$C$91/(1+0.5*'2020 Opening RAB'!$C$91))</f>
        <v>0</v>
      </c>
      <c r="BM78">
        <f>AVERAGE(BM76,BM80)*('2020 Opening RAB'!$C$91/(1+0.5*'2020 Opening RAB'!$C$91))</f>
        <v>0</v>
      </c>
      <c r="BN78">
        <f>AVERAGE(BN76,BN80)*('2020 Opening RAB'!$C$91/(1+0.5*'2020 Opening RAB'!$C$91))</f>
        <v>0</v>
      </c>
      <c r="BO78">
        <f>AVERAGE(BO76,BO80)*('2020 Opening RAB'!$C$91/(1+0.5*'2020 Opening RAB'!$C$91))</f>
        <v>0</v>
      </c>
      <c r="BP78">
        <f>AVERAGE(BP76,BP80)*('2020 Opening RAB'!$C$91/(1+0.5*'2020 Opening RAB'!$C$91))</f>
        <v>0</v>
      </c>
      <c r="BQ78">
        <f>AVERAGE(BQ76,BQ80)*('2020 Opening RAB'!$C$91/(1+0.5*'2020 Opening RAB'!$C$91))</f>
        <v>0</v>
      </c>
      <c r="BR78">
        <f>AVERAGE(BR76,BR80)*('2020 Opening RAB'!$C$91/(1+0.5*'2020 Opening RAB'!$C$91))</f>
        <v>0</v>
      </c>
      <c r="BS78">
        <f>AVERAGE(BS76,BS80)*('2020 Opening RAB'!$C$91/(1+0.5*'2020 Opening RAB'!$C$91))</f>
        <v>0</v>
      </c>
      <c r="BT78">
        <f>AVERAGE(BT76,BT80)*('2020 Opening RAB'!$C$91/(1+0.5*'2020 Opening RAB'!$C$91))</f>
        <v>0</v>
      </c>
      <c r="BU78">
        <f>AVERAGE(BU76,BU80)*('2020 Opening RAB'!$C$91/(1+0.5*'2020 Opening RAB'!$C$91))</f>
        <v>0</v>
      </c>
      <c r="BV78">
        <f>AVERAGE(BV76,BV80)*('2020 Opening RAB'!$C$91/(1+0.5*'2020 Opening RAB'!$C$91))</f>
        <v>0</v>
      </c>
      <c r="BW78">
        <f>AVERAGE(BW76,BW80)*('2020 Opening RAB'!$C$91/(1+0.5*'2020 Opening RAB'!$C$91))</f>
        <v>0</v>
      </c>
      <c r="BX78">
        <f>AVERAGE(BX76,BX80)*('2020 Opening RAB'!$C$91/(1+0.5*'2020 Opening RAB'!$C$91))</f>
        <v>0</v>
      </c>
      <c r="BY78">
        <f>AVERAGE(BY76,BY80)*('2020 Opening RAB'!$C$91/(1+0.5*'2020 Opening RAB'!$C$91))</f>
        <v>0</v>
      </c>
      <c r="BZ78">
        <f>AVERAGE(BZ76,BZ80)*('2020 Opening RAB'!$C$91/(1+0.5*'2020 Opening RAB'!$C$91))</f>
        <v>0</v>
      </c>
      <c r="CA78">
        <f>AVERAGE(CA76,CA80)*('2020 Opening RAB'!$C$91/(1+0.5*'2020 Opening RAB'!$C$91))</f>
        <v>0</v>
      </c>
      <c r="CB78">
        <f>AVERAGE(CB76,CB80)*('2020 Opening RAB'!$C$91/(1+0.5*'2020 Opening RAB'!$C$91))</f>
        <v>0</v>
      </c>
      <c r="CC78">
        <f>AVERAGE(CC76,CC80)*('2020 Opening RAB'!$C$91/(1+0.5*'2020 Opening RAB'!$C$91))</f>
        <v>0</v>
      </c>
      <c r="CD78">
        <f>AVERAGE(CD76,CD80)*('2020 Opening RAB'!$C$91/(1+0.5*'2020 Opening RAB'!$C$91))</f>
        <v>0</v>
      </c>
      <c r="CE78">
        <f>AVERAGE(CE76,CE80)*('2020 Opening RAB'!$C$91/(1+0.5*'2020 Opening RAB'!$C$91))</f>
        <v>0</v>
      </c>
      <c r="CF78">
        <f>AVERAGE(CF76,CF80)*('2020 Opening RAB'!$C$91/(1+0.5*'2020 Opening RAB'!$C$91))</f>
        <v>0</v>
      </c>
      <c r="CG78">
        <f>AVERAGE(CG76,CG80)*('2020 Opening RAB'!$C$91/(1+0.5*'2020 Opening RAB'!$C$91))</f>
        <v>0</v>
      </c>
      <c r="CH78">
        <f>AVERAGE(CH76,CH80)*('2020 Opening RAB'!$C$91/(1+0.5*'2020 Opening RAB'!$C$91))</f>
        <v>0</v>
      </c>
    </row>
    <row r="79" spans="1:86" x14ac:dyDescent="0.25">
      <c r="A79" t="s">
        <v>472</v>
      </c>
      <c r="B79">
        <f>IF(('2020 Opening RAB'!$C$52)&lt;='Opening RAB Cals'!B74,'Opening RAB Cals'!$D$57*'Opening RAB Cals'!B51,0)</f>
        <v>0</v>
      </c>
      <c r="C79">
        <f>IF(('2020 Opening RAB'!$C$52)&lt;='Opening RAB Cals'!C74,'Opening RAB Cals'!$D$57*'Opening RAB Cals'!C51,0)</f>
        <v>0</v>
      </c>
      <c r="D79">
        <f>IF(('2020 Opening RAB'!$C$52)&lt;='Opening RAB Cals'!D74,'Opening RAB Cals'!$D$57*'Opening RAB Cals'!D51,0)</f>
        <v>0</v>
      </c>
      <c r="E79">
        <f>IF(('2020 Opening RAB'!$C$52)&lt;='Opening RAB Cals'!E74,'Opening RAB Cals'!$D$57*'Opening RAB Cals'!E51,0)</f>
        <v>0</v>
      </c>
      <c r="F79">
        <f>IF(('2020 Opening RAB'!$C$52)&lt;='Opening RAB Cals'!F74,'Opening RAB Cals'!$D$57*'Opening RAB Cals'!F51,0)</f>
        <v>0</v>
      </c>
      <c r="G79">
        <f>G78+G77</f>
        <v>0</v>
      </c>
      <c r="H79">
        <f>H78+H77</f>
        <v>0</v>
      </c>
      <c r="I79">
        <f t="shared" ref="I79:BT79" si="24">I78+I77</f>
        <v>0</v>
      </c>
      <c r="J79">
        <f t="shared" si="24"/>
        <v>0</v>
      </c>
      <c r="K79">
        <f t="shared" si="24"/>
        <v>0</v>
      </c>
      <c r="L79">
        <f t="shared" si="24"/>
        <v>0</v>
      </c>
      <c r="M79">
        <f t="shared" si="24"/>
        <v>0</v>
      </c>
      <c r="N79">
        <f t="shared" si="24"/>
        <v>0</v>
      </c>
      <c r="O79">
        <f t="shared" si="24"/>
        <v>0</v>
      </c>
      <c r="P79">
        <f t="shared" si="24"/>
        <v>0</v>
      </c>
      <c r="Q79">
        <f t="shared" si="24"/>
        <v>0</v>
      </c>
      <c r="R79">
        <f t="shared" si="24"/>
        <v>0</v>
      </c>
      <c r="S79">
        <f t="shared" si="24"/>
        <v>0</v>
      </c>
      <c r="T79">
        <f t="shared" si="24"/>
        <v>0</v>
      </c>
      <c r="U79">
        <f t="shared" si="24"/>
        <v>0</v>
      </c>
      <c r="V79">
        <f t="shared" si="24"/>
        <v>0</v>
      </c>
      <c r="W79">
        <f t="shared" si="24"/>
        <v>0</v>
      </c>
      <c r="X79">
        <f t="shared" si="24"/>
        <v>0</v>
      </c>
      <c r="Y79">
        <f t="shared" si="24"/>
        <v>0</v>
      </c>
      <c r="Z79">
        <f t="shared" si="24"/>
        <v>0</v>
      </c>
      <c r="AA79">
        <f t="shared" si="24"/>
        <v>0</v>
      </c>
      <c r="AB79">
        <f t="shared" si="24"/>
        <v>0</v>
      </c>
      <c r="AC79">
        <f t="shared" si="24"/>
        <v>0</v>
      </c>
      <c r="AD79">
        <f t="shared" si="24"/>
        <v>0</v>
      </c>
      <c r="AE79">
        <f t="shared" si="24"/>
        <v>0</v>
      </c>
      <c r="AF79">
        <f t="shared" si="24"/>
        <v>0</v>
      </c>
      <c r="AG79">
        <f t="shared" si="24"/>
        <v>0</v>
      </c>
      <c r="AH79">
        <f t="shared" si="24"/>
        <v>0</v>
      </c>
      <c r="AI79">
        <f t="shared" si="24"/>
        <v>0</v>
      </c>
      <c r="AJ79">
        <f t="shared" si="24"/>
        <v>0</v>
      </c>
      <c r="AK79">
        <f t="shared" si="24"/>
        <v>0</v>
      </c>
      <c r="AL79">
        <f t="shared" si="24"/>
        <v>0</v>
      </c>
      <c r="AM79">
        <f t="shared" si="24"/>
        <v>0</v>
      </c>
      <c r="AN79">
        <f t="shared" si="24"/>
        <v>0</v>
      </c>
      <c r="AO79">
        <f t="shared" si="24"/>
        <v>0</v>
      </c>
      <c r="AP79">
        <f t="shared" si="24"/>
        <v>0</v>
      </c>
      <c r="AQ79">
        <f t="shared" si="24"/>
        <v>0</v>
      </c>
      <c r="AR79">
        <f t="shared" si="24"/>
        <v>0</v>
      </c>
      <c r="AS79">
        <f t="shared" si="24"/>
        <v>0</v>
      </c>
      <c r="AT79">
        <f t="shared" si="24"/>
        <v>0</v>
      </c>
      <c r="AU79">
        <f t="shared" si="24"/>
        <v>0</v>
      </c>
      <c r="AV79">
        <f t="shared" si="24"/>
        <v>0</v>
      </c>
      <c r="AW79">
        <f t="shared" si="24"/>
        <v>0</v>
      </c>
      <c r="AX79">
        <f t="shared" si="24"/>
        <v>0</v>
      </c>
      <c r="AY79">
        <f t="shared" si="24"/>
        <v>0</v>
      </c>
      <c r="AZ79">
        <f t="shared" si="24"/>
        <v>0</v>
      </c>
      <c r="BA79">
        <f t="shared" si="24"/>
        <v>0</v>
      </c>
      <c r="BB79">
        <f t="shared" si="24"/>
        <v>0</v>
      </c>
      <c r="BC79">
        <f t="shared" si="24"/>
        <v>0</v>
      </c>
      <c r="BD79">
        <f t="shared" si="24"/>
        <v>0</v>
      </c>
      <c r="BE79">
        <f t="shared" si="24"/>
        <v>0</v>
      </c>
      <c r="BF79">
        <f t="shared" si="24"/>
        <v>0</v>
      </c>
      <c r="BG79">
        <f t="shared" si="24"/>
        <v>0</v>
      </c>
      <c r="BH79">
        <f t="shared" si="24"/>
        <v>0</v>
      </c>
      <c r="BI79">
        <f t="shared" si="24"/>
        <v>0</v>
      </c>
      <c r="BJ79">
        <f t="shared" si="24"/>
        <v>0</v>
      </c>
      <c r="BK79">
        <f t="shared" si="24"/>
        <v>0</v>
      </c>
      <c r="BL79">
        <f t="shared" si="24"/>
        <v>0</v>
      </c>
      <c r="BM79">
        <f t="shared" si="24"/>
        <v>0</v>
      </c>
      <c r="BN79">
        <f t="shared" si="24"/>
        <v>0</v>
      </c>
      <c r="BO79">
        <f t="shared" si="24"/>
        <v>0</v>
      </c>
      <c r="BP79">
        <f t="shared" si="24"/>
        <v>0</v>
      </c>
      <c r="BQ79">
        <f t="shared" si="24"/>
        <v>0</v>
      </c>
      <c r="BR79">
        <f t="shared" si="24"/>
        <v>0</v>
      </c>
      <c r="BS79">
        <f t="shared" si="24"/>
        <v>0</v>
      </c>
      <c r="BT79">
        <f t="shared" si="24"/>
        <v>0</v>
      </c>
      <c r="BU79">
        <f t="shared" ref="BU79:CH79" si="25">BU78+BU77</f>
        <v>0</v>
      </c>
      <c r="BV79">
        <f t="shared" si="25"/>
        <v>0</v>
      </c>
      <c r="BW79">
        <f t="shared" si="25"/>
        <v>0</v>
      </c>
      <c r="BX79">
        <f t="shared" si="25"/>
        <v>0</v>
      </c>
      <c r="BY79">
        <f t="shared" si="25"/>
        <v>0</v>
      </c>
      <c r="BZ79">
        <f t="shared" si="25"/>
        <v>0</v>
      </c>
      <c r="CA79">
        <f t="shared" si="25"/>
        <v>0</v>
      </c>
      <c r="CB79">
        <f t="shared" si="25"/>
        <v>0</v>
      </c>
      <c r="CC79">
        <f t="shared" si="25"/>
        <v>0</v>
      </c>
      <c r="CD79">
        <f t="shared" si="25"/>
        <v>0</v>
      </c>
      <c r="CE79">
        <f t="shared" si="25"/>
        <v>0</v>
      </c>
      <c r="CF79">
        <f t="shared" si="25"/>
        <v>0</v>
      </c>
      <c r="CG79">
        <f t="shared" si="25"/>
        <v>0</v>
      </c>
      <c r="CH79">
        <f t="shared" si="25"/>
        <v>0</v>
      </c>
    </row>
    <row r="80" spans="1:86" x14ac:dyDescent="0.25">
      <c r="A80" t="s">
        <v>343</v>
      </c>
      <c r="B80">
        <f>B76-B77</f>
        <v>0</v>
      </c>
      <c r="C80">
        <f t="shared" ref="C80:F80" si="26">C76-C77</f>
        <v>0</v>
      </c>
      <c r="D80">
        <f t="shared" si="26"/>
        <v>0</v>
      </c>
      <c r="E80">
        <f t="shared" si="26"/>
        <v>0</v>
      </c>
      <c r="F80">
        <f t="shared" si="26"/>
        <v>0</v>
      </c>
      <c r="G80">
        <f>G76-G77</f>
        <v>0</v>
      </c>
      <c r="H80">
        <f>H76-H77</f>
        <v>0</v>
      </c>
      <c r="I80">
        <f t="shared" ref="I80:BT80" si="27">I76-I77</f>
        <v>0</v>
      </c>
      <c r="J80">
        <f t="shared" si="27"/>
        <v>0</v>
      </c>
      <c r="K80">
        <f t="shared" si="27"/>
        <v>0</v>
      </c>
      <c r="L80">
        <f t="shared" si="27"/>
        <v>0</v>
      </c>
      <c r="M80">
        <f t="shared" si="27"/>
        <v>0</v>
      </c>
      <c r="N80">
        <f t="shared" si="27"/>
        <v>0</v>
      </c>
      <c r="O80">
        <f t="shared" si="27"/>
        <v>0</v>
      </c>
      <c r="P80">
        <f t="shared" si="27"/>
        <v>0</v>
      </c>
      <c r="Q80">
        <f t="shared" si="27"/>
        <v>0</v>
      </c>
      <c r="R80">
        <f t="shared" si="27"/>
        <v>0</v>
      </c>
      <c r="S80">
        <f t="shared" si="27"/>
        <v>0</v>
      </c>
      <c r="T80">
        <f t="shared" si="27"/>
        <v>0</v>
      </c>
      <c r="U80">
        <f t="shared" si="27"/>
        <v>0</v>
      </c>
      <c r="V80">
        <f t="shared" si="27"/>
        <v>0</v>
      </c>
      <c r="W80">
        <f t="shared" si="27"/>
        <v>0</v>
      </c>
      <c r="X80">
        <f t="shared" si="27"/>
        <v>0</v>
      </c>
      <c r="Y80">
        <f t="shared" si="27"/>
        <v>0</v>
      </c>
      <c r="Z80">
        <f t="shared" si="27"/>
        <v>0</v>
      </c>
      <c r="AA80">
        <f t="shared" si="27"/>
        <v>0</v>
      </c>
      <c r="AB80">
        <f t="shared" si="27"/>
        <v>0</v>
      </c>
      <c r="AC80">
        <f t="shared" si="27"/>
        <v>0</v>
      </c>
      <c r="AD80">
        <f t="shared" si="27"/>
        <v>0</v>
      </c>
      <c r="AE80">
        <f t="shared" si="27"/>
        <v>0</v>
      </c>
      <c r="AF80">
        <f t="shared" si="27"/>
        <v>0</v>
      </c>
      <c r="AG80">
        <f t="shared" si="27"/>
        <v>0</v>
      </c>
      <c r="AH80">
        <f t="shared" si="27"/>
        <v>0</v>
      </c>
      <c r="AI80">
        <f t="shared" si="27"/>
        <v>0</v>
      </c>
      <c r="AJ80">
        <f t="shared" si="27"/>
        <v>0</v>
      </c>
      <c r="AK80">
        <f t="shared" si="27"/>
        <v>0</v>
      </c>
      <c r="AL80">
        <f t="shared" si="27"/>
        <v>0</v>
      </c>
      <c r="AM80">
        <f t="shared" si="27"/>
        <v>0</v>
      </c>
      <c r="AN80">
        <f t="shared" si="27"/>
        <v>0</v>
      </c>
      <c r="AO80">
        <f t="shared" si="27"/>
        <v>0</v>
      </c>
      <c r="AP80">
        <f t="shared" si="27"/>
        <v>0</v>
      </c>
      <c r="AQ80">
        <f t="shared" si="27"/>
        <v>0</v>
      </c>
      <c r="AR80">
        <f t="shared" si="27"/>
        <v>0</v>
      </c>
      <c r="AS80">
        <f t="shared" si="27"/>
        <v>0</v>
      </c>
      <c r="AT80">
        <f t="shared" si="27"/>
        <v>0</v>
      </c>
      <c r="AU80">
        <f t="shared" si="27"/>
        <v>0</v>
      </c>
      <c r="AV80">
        <f t="shared" si="27"/>
        <v>0</v>
      </c>
      <c r="AW80">
        <f t="shared" si="27"/>
        <v>0</v>
      </c>
      <c r="AX80">
        <f t="shared" si="27"/>
        <v>0</v>
      </c>
      <c r="AY80">
        <f t="shared" si="27"/>
        <v>0</v>
      </c>
      <c r="AZ80">
        <f t="shared" si="27"/>
        <v>0</v>
      </c>
      <c r="BA80">
        <f t="shared" si="27"/>
        <v>0</v>
      </c>
      <c r="BB80">
        <f t="shared" si="27"/>
        <v>0</v>
      </c>
      <c r="BC80">
        <f t="shared" si="27"/>
        <v>0</v>
      </c>
      <c r="BD80">
        <f t="shared" si="27"/>
        <v>0</v>
      </c>
      <c r="BE80">
        <f t="shared" si="27"/>
        <v>0</v>
      </c>
      <c r="BF80">
        <f t="shared" si="27"/>
        <v>0</v>
      </c>
      <c r="BG80">
        <f t="shared" si="27"/>
        <v>0</v>
      </c>
      <c r="BH80">
        <f t="shared" si="27"/>
        <v>0</v>
      </c>
      <c r="BI80">
        <f t="shared" si="27"/>
        <v>0</v>
      </c>
      <c r="BJ80">
        <f t="shared" si="27"/>
        <v>0</v>
      </c>
      <c r="BK80">
        <f t="shared" si="27"/>
        <v>0</v>
      </c>
      <c r="BL80">
        <f t="shared" si="27"/>
        <v>0</v>
      </c>
      <c r="BM80">
        <f t="shared" si="27"/>
        <v>0</v>
      </c>
      <c r="BN80">
        <f t="shared" si="27"/>
        <v>0</v>
      </c>
      <c r="BO80">
        <f t="shared" si="27"/>
        <v>0</v>
      </c>
      <c r="BP80">
        <f t="shared" si="27"/>
        <v>0</v>
      </c>
      <c r="BQ80">
        <f t="shared" si="27"/>
        <v>0</v>
      </c>
      <c r="BR80">
        <f t="shared" si="27"/>
        <v>0</v>
      </c>
      <c r="BS80">
        <f t="shared" si="27"/>
        <v>0</v>
      </c>
      <c r="BT80">
        <f t="shared" si="27"/>
        <v>0</v>
      </c>
      <c r="BU80">
        <f t="shared" ref="BU80:CH80" si="28">BU76-BU77</f>
        <v>0</v>
      </c>
      <c r="BV80">
        <f t="shared" si="28"/>
        <v>0</v>
      </c>
      <c r="BW80">
        <f t="shared" si="28"/>
        <v>0</v>
      </c>
      <c r="BX80">
        <f t="shared" si="28"/>
        <v>0</v>
      </c>
      <c r="BY80">
        <f t="shared" si="28"/>
        <v>0</v>
      </c>
      <c r="BZ80">
        <f t="shared" si="28"/>
        <v>0</v>
      </c>
      <c r="CA80">
        <f t="shared" si="28"/>
        <v>0</v>
      </c>
      <c r="CB80">
        <f t="shared" si="28"/>
        <v>0</v>
      </c>
      <c r="CC80">
        <f t="shared" si="28"/>
        <v>0</v>
      </c>
      <c r="CD80">
        <f t="shared" si="28"/>
        <v>0</v>
      </c>
      <c r="CE80">
        <f t="shared" si="28"/>
        <v>0</v>
      </c>
      <c r="CF80">
        <f t="shared" si="28"/>
        <v>0</v>
      </c>
      <c r="CG80">
        <f t="shared" si="28"/>
        <v>0</v>
      </c>
      <c r="CH80">
        <f t="shared" si="28"/>
        <v>0</v>
      </c>
    </row>
    <row r="81" spans="1:86" x14ac:dyDescent="0.25">
      <c r="A81" t="s">
        <v>708</v>
      </c>
      <c r="B81">
        <f>IF(($C$57-B74+'2020 Opening RAB'!$C$52)&lt;'Opening RAB Cals'!$C$57,$C$57-'Opening RAB Cals'!B74+'2020 Opening RAB'!$C$52+1,$C$57)</f>
        <v>10</v>
      </c>
      <c r="C81">
        <f>IF(($C$57-C74+'2020 Opening RAB'!$C$52)&lt;'Opening RAB Cals'!$C$57,$C$57-'Opening RAB Cals'!C74+'2020 Opening RAB'!$C$52+1,$C$57)</f>
        <v>10</v>
      </c>
      <c r="D81">
        <f>IF(($C$57-D74+'2020 Opening RAB'!$C$52)&lt;'Opening RAB Cals'!$C$57,$C$57-'Opening RAB Cals'!D74+'2020 Opening RAB'!$C$52+1,$C$57)</f>
        <v>10</v>
      </c>
      <c r="E81">
        <f>IF(($C$57-E74+'2020 Opening RAB'!$C$52)&lt;'Opening RAB Cals'!$C$57,$C$57-'Opening RAB Cals'!E74+'2020 Opening RAB'!$C$52+1,$C$57)</f>
        <v>10</v>
      </c>
      <c r="F81">
        <f>IF(($C$57-F74+'2020 Opening RAB'!$C$52)&lt;'Opening RAB Cals'!$C$57,$C$57-'Opening RAB Cals'!F74+'2020 Opening RAB'!$C$52+1,$C$57)</f>
        <v>10</v>
      </c>
      <c r="G81">
        <f>IF(($C$57-G74+'2020 Opening RAB'!$C$52)&lt;'Opening RAB Cals'!$C$57,$C$57-'Opening RAB Cals'!G74+'2020 Opening RAB'!$C$52+1,$C$57)</f>
        <v>10</v>
      </c>
      <c r="H81">
        <f>IF(($C$57-H74+'2020 Opening RAB'!$C$52)&lt;'Opening RAB Cals'!$C$57,$C$57-'Opening RAB Cals'!H74+'2020 Opening RAB'!$C$52+1,$C$57)</f>
        <v>10</v>
      </c>
      <c r="I81">
        <f>IF(($C$57-I74+'2020 Opening RAB'!$C$52)&lt;'Opening RAB Cals'!$C$57,$C$57-'Opening RAB Cals'!I74+'2020 Opening RAB'!$C$52+1,$C$57)</f>
        <v>10</v>
      </c>
      <c r="J81">
        <f>IF(($C$57-J74+'2020 Opening RAB'!$C$52)&lt;'Opening RAB Cals'!$C$57,$C$57-'Opening RAB Cals'!J74+'2020 Opening RAB'!$C$52+1,$C$57)</f>
        <v>10</v>
      </c>
      <c r="K81">
        <f>IF(($C$57-K74+'2020 Opening RAB'!$C$52)&lt;'Opening RAB Cals'!$C$57,$C$57-'Opening RAB Cals'!K74+'2020 Opening RAB'!$C$52+1,$C$57)</f>
        <v>10</v>
      </c>
      <c r="L81">
        <f>IF(($C$57-L74+'2020 Opening RAB'!$C$52)&lt;'Opening RAB Cals'!$C$57,$C$57-'Opening RAB Cals'!L74+'2020 Opening RAB'!$C$52+1,$C$57)</f>
        <v>10</v>
      </c>
      <c r="M81">
        <f>IF(($C$57-M74+'2020 Opening RAB'!$C$52)&lt;'Opening RAB Cals'!$C$57,$C$57-'Opening RAB Cals'!M74+'2020 Opening RAB'!$C$52+1,$C$57)</f>
        <v>10</v>
      </c>
      <c r="N81">
        <f>IF(($C$57-N74+'2020 Opening RAB'!$C$52)&lt;'Opening RAB Cals'!$C$57,$C$57-'Opening RAB Cals'!N74+'2020 Opening RAB'!$C$52+1,$C$57)</f>
        <v>10</v>
      </c>
      <c r="O81">
        <f>IF(($C$57-O74+'2020 Opening RAB'!$C$52)&lt;'Opening RAB Cals'!$C$57,$C$57-'Opening RAB Cals'!O74+'2020 Opening RAB'!$C$52+1,$C$57)</f>
        <v>10</v>
      </c>
      <c r="P81">
        <f>IF(($C$57-P74+'2020 Opening RAB'!$C$52)&lt;'Opening RAB Cals'!$C$57,$C$57-'Opening RAB Cals'!P74+'2020 Opening RAB'!$C$52+1,$C$57)</f>
        <v>10</v>
      </c>
      <c r="Q81">
        <f>IF(($C$57-Q74+'2020 Opening RAB'!$C$52)&lt;'Opening RAB Cals'!$C$57,$C$57-'Opening RAB Cals'!Q74+'2020 Opening RAB'!$C$52+1,$C$57)</f>
        <v>10</v>
      </c>
      <c r="R81">
        <f>IF(($C$57-R74+'2020 Opening RAB'!$C$52)&lt;'Opening RAB Cals'!$C$57,$C$57-'Opening RAB Cals'!R74+'2020 Opening RAB'!$C$52+1,$C$57)</f>
        <v>10</v>
      </c>
      <c r="S81">
        <f>IF(($C$57-S74+'2020 Opening RAB'!$C$52)&lt;'Opening RAB Cals'!$C$57,$C$57-'Opening RAB Cals'!S74+'2020 Opening RAB'!$C$52+1,$C$57)</f>
        <v>10</v>
      </c>
      <c r="T81">
        <f>IF(($C$57-T74+'2020 Opening RAB'!$C$52)&lt;'Opening RAB Cals'!$C$57,$C$57-'Opening RAB Cals'!T74+'2020 Opening RAB'!$C$52+1,$C$57)</f>
        <v>10</v>
      </c>
      <c r="U81">
        <f>IF(($C$57-U74+'2020 Opening RAB'!$C$52)&lt;'Opening RAB Cals'!$C$57,$C$57-'Opening RAB Cals'!U74+'2020 Opening RAB'!$C$52+1,$C$57)</f>
        <v>10</v>
      </c>
      <c r="V81">
        <f>IF(($C$57-V74+'2020 Opening RAB'!$C$52)&lt;'Opening RAB Cals'!$C$57,$C$57-'Opening RAB Cals'!V74+'2020 Opening RAB'!$C$52+1,$C$57)</f>
        <v>10</v>
      </c>
      <c r="W81">
        <f>IF(($C$57-W74+'2020 Opening RAB'!$C$52)&lt;'Opening RAB Cals'!$C$57,$C$57-'Opening RAB Cals'!W74+'2020 Opening RAB'!$C$52+1,$C$57)</f>
        <v>10</v>
      </c>
      <c r="X81">
        <f>IF(($C$57-X74+'2020 Opening RAB'!$C$52)&lt;'Opening RAB Cals'!$C$57,$C$57-'Opening RAB Cals'!X74+'2020 Opening RAB'!$C$52+1,$C$57)</f>
        <v>10</v>
      </c>
      <c r="Y81">
        <f>IF(($C$57-Y74+'2020 Opening RAB'!$C$52)&lt;'Opening RAB Cals'!$C$57,$C$57-'Opening RAB Cals'!Y74+'2020 Opening RAB'!$C$52+1,$C$57)</f>
        <v>10</v>
      </c>
      <c r="Z81">
        <f>IF(($C$57-Z74+'2020 Opening RAB'!$C$52)&lt;'Opening RAB Cals'!$C$57,$C$57-'Opening RAB Cals'!Z74+'2020 Opening RAB'!$C$52+1,$C$57)</f>
        <v>10</v>
      </c>
      <c r="AA81">
        <f>IF(($C$57-AA74+'2020 Opening RAB'!$C$52)&lt;'Opening RAB Cals'!$C$57,$C$57-'Opening RAB Cals'!AA74+'2020 Opening RAB'!$C$52+1,$C$57)</f>
        <v>10</v>
      </c>
      <c r="AB81">
        <f>IF(($C$57-AB74+'2020 Opening RAB'!$C$52)&lt;'Opening RAB Cals'!$C$57,$C$57-'Opening RAB Cals'!AB74+'2020 Opening RAB'!$C$52+1,$C$57)</f>
        <v>10</v>
      </c>
      <c r="AC81">
        <f>IF(($C$57-AC74+'2020 Opening RAB'!$C$52)&lt;'Opening RAB Cals'!$C$57,$C$57-'Opening RAB Cals'!AC74+'2020 Opening RAB'!$C$52+1,$C$57)</f>
        <v>10</v>
      </c>
      <c r="AD81">
        <f>IF(($C$57-AD74+'2020 Opening RAB'!$C$52)&lt;'Opening RAB Cals'!$C$57,$C$57-'Opening RAB Cals'!AD74+'2020 Opening RAB'!$C$52+1,$C$57)</f>
        <v>10</v>
      </c>
      <c r="AE81">
        <f>IF(($C$57-AE74+'2020 Opening RAB'!$C$52)&lt;'Opening RAB Cals'!$C$57,$C$57-'Opening RAB Cals'!AE74+'2020 Opening RAB'!$C$52+1,$C$57)</f>
        <v>10</v>
      </c>
      <c r="AF81">
        <f>IF(($C$57-AF74+'2020 Opening RAB'!$C$52)&lt;'Opening RAB Cals'!$C$57,$C$57-'Opening RAB Cals'!AF74+'2020 Opening RAB'!$C$52+1,$C$57)</f>
        <v>10</v>
      </c>
      <c r="AG81">
        <f>IF(($C$57-AG74+'2020 Opening RAB'!$C$52)&lt;'Opening RAB Cals'!$C$57,$C$57-'Opening RAB Cals'!AG74+'2020 Opening RAB'!$C$52+1,$C$57)</f>
        <v>10</v>
      </c>
      <c r="AH81">
        <f>IF(($C$57-AH74+'2020 Opening RAB'!$C$52)&lt;'Opening RAB Cals'!$C$57,$C$57-'Opening RAB Cals'!AH74+'2020 Opening RAB'!$C$52+1,$C$57)</f>
        <v>10</v>
      </c>
      <c r="AI81">
        <f>IF(($C$57-AI74+'2020 Opening RAB'!$C$52)&lt;'Opening RAB Cals'!$C$57,$C$57-'Opening RAB Cals'!AI74+'2020 Opening RAB'!$C$52+1,$C$57)</f>
        <v>10</v>
      </c>
      <c r="AJ81">
        <f>IF(($C$57-AJ74+'2020 Opening RAB'!$C$52)&lt;'Opening RAB Cals'!$C$57,$C$57-'Opening RAB Cals'!AJ74+'2020 Opening RAB'!$C$52+1,$C$57)</f>
        <v>10</v>
      </c>
      <c r="AK81">
        <f>IF(($C$57-AK74+'2020 Opening RAB'!$C$52)&lt;'Opening RAB Cals'!$C$57,$C$57-'Opening RAB Cals'!AK74+'2020 Opening RAB'!$C$52+1,$C$57)</f>
        <v>10</v>
      </c>
      <c r="AL81">
        <f>IF(($C$57-AL74+'2020 Opening RAB'!$C$52)&lt;'Opening RAB Cals'!$C$57,$C$57-'Opening RAB Cals'!AL74+'2020 Opening RAB'!$C$52+1,$C$57)</f>
        <v>10</v>
      </c>
      <c r="AM81">
        <f>IF(($C$57-AM74+'2020 Opening RAB'!$C$52)&lt;'Opening RAB Cals'!$C$57,$C$57-'Opening RAB Cals'!AM74+'2020 Opening RAB'!$C$52+1,$C$57)</f>
        <v>10</v>
      </c>
      <c r="AN81">
        <f>IF(($C$57-AN74+'2020 Opening RAB'!$C$52)&lt;'Opening RAB Cals'!$C$57,$C$57-'Opening RAB Cals'!AN74+'2020 Opening RAB'!$C$52+1,$C$57)</f>
        <v>10</v>
      </c>
      <c r="AO81">
        <f>IF(($C$57-AO74+'2020 Opening RAB'!$C$52)&lt;'Opening RAB Cals'!$C$57,$C$57-'Opening RAB Cals'!AO74+'2020 Opening RAB'!$C$52+1,$C$57)</f>
        <v>10</v>
      </c>
      <c r="AP81">
        <f>IF(($C$57-AP74+'2020 Opening RAB'!$C$52)&lt;'Opening RAB Cals'!$C$57,$C$57-'Opening RAB Cals'!AP74+'2020 Opening RAB'!$C$52+1,$C$57)</f>
        <v>10</v>
      </c>
      <c r="AQ81">
        <f>IF(($C$57-AQ74+'2020 Opening RAB'!$C$52)&lt;'Opening RAB Cals'!$C$57,$C$57-'Opening RAB Cals'!AQ74+'2020 Opening RAB'!$C$52+1,$C$57)</f>
        <v>10</v>
      </c>
      <c r="AR81">
        <f>IF(($C$57-AR74+'2020 Opening RAB'!$C$52)&lt;'Opening RAB Cals'!$C$57,$C$57-'Opening RAB Cals'!AR74+'2020 Opening RAB'!$C$52+1,$C$57)</f>
        <v>10</v>
      </c>
      <c r="AS81">
        <f>IF(($C$57-AS74+'2020 Opening RAB'!$C$52)&lt;'Opening RAB Cals'!$C$57,$C$57-'Opening RAB Cals'!AS74+'2020 Opening RAB'!$C$52+1,$C$57)</f>
        <v>10</v>
      </c>
      <c r="AT81">
        <f>IF(($C$57-AT74+'2020 Opening RAB'!$C$52)&lt;'Opening RAB Cals'!$C$57,$C$57-'Opening RAB Cals'!AT74+'2020 Opening RAB'!$C$52+1,$C$57)</f>
        <v>10</v>
      </c>
      <c r="AU81">
        <f>IF(($C$57-AU74+'2020 Opening RAB'!$C$52)&lt;'Opening RAB Cals'!$C$57,$C$57-'Opening RAB Cals'!AU74+'2020 Opening RAB'!$C$52+1,$C$57)</f>
        <v>10</v>
      </c>
      <c r="AV81">
        <f>IF(($C$57-AV74+'2020 Opening RAB'!$C$52)&lt;'Opening RAB Cals'!$C$57,$C$57-'Opening RAB Cals'!AV74+'2020 Opening RAB'!$C$52+1,$C$57)</f>
        <v>10</v>
      </c>
      <c r="AW81">
        <f>IF(($C$57-AW74+'2020 Opening RAB'!$C$52)&lt;'Opening RAB Cals'!$C$57,$C$57-'Opening RAB Cals'!AW74+'2020 Opening RAB'!$C$52+1,$C$57)</f>
        <v>10</v>
      </c>
      <c r="AX81">
        <f>IF(($C$57-AX74+'2020 Opening RAB'!$C$52)&lt;'Opening RAB Cals'!$C$57,$C$57-'Opening RAB Cals'!AX74+'2020 Opening RAB'!$C$52+1,$C$57)</f>
        <v>10</v>
      </c>
      <c r="AY81">
        <f>IF(($C$57-AY74+'2020 Opening RAB'!$C$52)&lt;'Opening RAB Cals'!$C$57,$C$57-'Opening RAB Cals'!AY74+'2020 Opening RAB'!$C$52+1,$C$57)</f>
        <v>10</v>
      </c>
      <c r="AZ81">
        <f>IF(($C$57-AZ74+'2020 Opening RAB'!$C$52)&lt;'Opening RAB Cals'!$C$57,$C$57-'Opening RAB Cals'!AZ74+'2020 Opening RAB'!$C$52+1,$C$57)</f>
        <v>10</v>
      </c>
      <c r="BA81">
        <f>IF(($C$57-BA74+'2020 Opening RAB'!$C$52)&lt;'Opening RAB Cals'!$C$57,$C$57-'Opening RAB Cals'!BA74+'2020 Opening RAB'!$C$52+1,$C$57)</f>
        <v>10</v>
      </c>
      <c r="BB81">
        <f>IF(($C$57-BB74+'2020 Opening RAB'!$C$52)&lt;'Opening RAB Cals'!$C$57,$C$57-'Opening RAB Cals'!BB74+'2020 Opening RAB'!$C$52+1,$C$57)</f>
        <v>10</v>
      </c>
      <c r="BC81">
        <f>IF(($C$57-BC74+'2020 Opening RAB'!$C$52)&lt;'Opening RAB Cals'!$C$57,$C$57-'Opening RAB Cals'!BC74+'2020 Opening RAB'!$C$52+1,$C$57)</f>
        <v>10</v>
      </c>
      <c r="BD81">
        <f>IF(($C$57-BD74+'2020 Opening RAB'!$C$52)&lt;'Opening RAB Cals'!$C$57,$C$57-'Opening RAB Cals'!BD74+'2020 Opening RAB'!$C$52+1,$C$57)</f>
        <v>10</v>
      </c>
      <c r="BE81">
        <f>IF(($C$57-BE74+'2020 Opening RAB'!$C$52)&lt;'Opening RAB Cals'!$C$57,$C$57-'Opening RAB Cals'!BE74+'2020 Opening RAB'!$C$52+1,$C$57)</f>
        <v>10</v>
      </c>
      <c r="BF81">
        <f>IF(($C$57-BF74+'2020 Opening RAB'!$C$52)&lt;'Opening RAB Cals'!$C$57,$C$57-'Opening RAB Cals'!BF74+'2020 Opening RAB'!$C$52+1,$C$57)</f>
        <v>10</v>
      </c>
      <c r="BG81">
        <f>IF(($C$57-BG74+'2020 Opening RAB'!$C$52)&lt;'Opening RAB Cals'!$C$57,$C$57-'Opening RAB Cals'!BG74+'2020 Opening RAB'!$C$52+1,$C$57)</f>
        <v>10</v>
      </c>
      <c r="BH81">
        <f>IF(($C$57-BH74+'2020 Opening RAB'!$C$52)&lt;'Opening RAB Cals'!$C$57,$C$57-'Opening RAB Cals'!BH74+'2020 Opening RAB'!$C$52+1,$C$57)</f>
        <v>10</v>
      </c>
      <c r="BI81">
        <f>IF(($C$57-BI74+'2020 Opening RAB'!$C$52)&lt;'Opening RAB Cals'!$C$57,$C$57-'Opening RAB Cals'!BI74+'2020 Opening RAB'!$C$52+1,$C$57)</f>
        <v>10</v>
      </c>
      <c r="BJ81">
        <f>IF(($C$57-BJ74+'2020 Opening RAB'!$C$52)&lt;'Opening RAB Cals'!$C$57,$C$57-'Opening RAB Cals'!BJ74+'2020 Opening RAB'!$C$52+1,$C$57)</f>
        <v>10</v>
      </c>
      <c r="BK81">
        <f>IF(($C$57-BK74+'2020 Opening RAB'!$C$52)&lt;'Opening RAB Cals'!$C$57,$C$57-'Opening RAB Cals'!BK74+'2020 Opening RAB'!$C$52+1,$C$57)</f>
        <v>10</v>
      </c>
      <c r="BL81">
        <f>IF(($C$57-BL74+'2020 Opening RAB'!$C$52)&lt;'Opening RAB Cals'!$C$57,$C$57-'Opening RAB Cals'!BL74+'2020 Opening RAB'!$C$52+1,$C$57)</f>
        <v>10</v>
      </c>
      <c r="BM81">
        <f>IF(($C$57-BM74+'2020 Opening RAB'!$C$52)&lt;'Opening RAB Cals'!$C$57,$C$57-'Opening RAB Cals'!BM74+'2020 Opening RAB'!$C$52+1,$C$57)</f>
        <v>10</v>
      </c>
      <c r="BN81">
        <f>IF(($C$57-BN74+'2020 Opening RAB'!$C$52)&lt;'Opening RAB Cals'!$C$57,$C$57-'Opening RAB Cals'!BN74+'2020 Opening RAB'!$C$52+1,$C$57)</f>
        <v>10</v>
      </c>
      <c r="BO81">
        <f>IF(($C$57-BO74+'2020 Opening RAB'!$C$52)&lt;'Opening RAB Cals'!$C$57,$C$57-'Opening RAB Cals'!BO74+'2020 Opening RAB'!$C$52+1,$C$57)</f>
        <v>10</v>
      </c>
      <c r="BP81">
        <f>IF(($C$57-BP74+'2020 Opening RAB'!$C$52)&lt;'Opening RAB Cals'!$C$57,$C$57-'Opening RAB Cals'!BP74+'2020 Opening RAB'!$C$52+1,$C$57)</f>
        <v>10</v>
      </c>
      <c r="BQ81">
        <f>IF(($C$57-BQ74+'2020 Opening RAB'!$C$52)&lt;'Opening RAB Cals'!$C$57,$C$57-'Opening RAB Cals'!BQ74+'2020 Opening RAB'!$C$52+1,$C$57)</f>
        <v>10</v>
      </c>
      <c r="BR81">
        <f>IF(($C$57-BR74+'2020 Opening RAB'!$C$52)&lt;'Opening RAB Cals'!$C$57,$C$57-'Opening RAB Cals'!BR74+'2020 Opening RAB'!$C$52+1,$C$57)</f>
        <v>10</v>
      </c>
      <c r="BS81">
        <f>IF(($C$57-BS74+'2020 Opening RAB'!$C$52)&lt;'Opening RAB Cals'!$C$57,$C$57-'Opening RAB Cals'!BS74+'2020 Opening RAB'!$C$52+1,$C$57)</f>
        <v>10</v>
      </c>
      <c r="BT81">
        <f>IF(($C$57-BT74+'2020 Opening RAB'!$C$52)&lt;'Opening RAB Cals'!$C$57,$C$57-'Opening RAB Cals'!BT74+'2020 Opening RAB'!$C$52+1,$C$57)</f>
        <v>10</v>
      </c>
      <c r="BU81">
        <f>IF(($C$57-BU74+'2020 Opening RAB'!$C$52)&lt;'Opening RAB Cals'!$C$57,$C$57-'Opening RAB Cals'!BU74+'2020 Opening RAB'!$C$52+1,$C$57)</f>
        <v>10</v>
      </c>
      <c r="BV81">
        <f>IF(($C$57-BV74+'2020 Opening RAB'!$C$52)&lt;'Opening RAB Cals'!$C$57,$C$57-'Opening RAB Cals'!BV74+'2020 Opening RAB'!$C$52+1,$C$57)</f>
        <v>10</v>
      </c>
      <c r="BW81">
        <f>IF(($C$57-BW74+'2020 Opening RAB'!$C$52)&lt;'Opening RAB Cals'!$C$57,$C$57-'Opening RAB Cals'!BW74+'2020 Opening RAB'!$C$52+1,$C$57)</f>
        <v>10</v>
      </c>
      <c r="BX81">
        <f>IF(($C$57-BX74+'2020 Opening RAB'!$C$52)&lt;'Opening RAB Cals'!$C$57,$C$57-'Opening RAB Cals'!BX74+'2020 Opening RAB'!$C$52+1,$C$57)</f>
        <v>10</v>
      </c>
      <c r="BY81">
        <f>IF(($C$57-BY74+'2020 Opening RAB'!$C$52)&lt;'Opening RAB Cals'!$C$57,$C$57-'Opening RAB Cals'!BY74+'2020 Opening RAB'!$C$52+1,$C$57)</f>
        <v>10</v>
      </c>
      <c r="BZ81">
        <f>IF(($C$57-BZ74+'2020 Opening RAB'!$C$52)&lt;'Opening RAB Cals'!$C$57,$C$57-'Opening RAB Cals'!BZ74+'2020 Opening RAB'!$C$52+1,$C$57)</f>
        <v>10</v>
      </c>
      <c r="CA81">
        <f>IF(($C$57-CA74+'2020 Opening RAB'!$C$52)&lt;'Opening RAB Cals'!$C$57,$C$57-'Opening RAB Cals'!CA74+'2020 Opening RAB'!$C$52+1,$C$57)</f>
        <v>10</v>
      </c>
      <c r="CB81">
        <f>IF(($C$57-CB74+'2020 Opening RAB'!$C$52)&lt;'Opening RAB Cals'!$C$57,$C$57-'Opening RAB Cals'!CB74+'2020 Opening RAB'!$C$52+1,$C$57)</f>
        <v>10</v>
      </c>
      <c r="CC81">
        <f>IF(($C$57-CC74+'2020 Opening RAB'!$C$52)&lt;'Opening RAB Cals'!$C$57,$C$57-'Opening RAB Cals'!CC74+'2020 Opening RAB'!$C$52+1,$C$57)</f>
        <v>10</v>
      </c>
      <c r="CD81">
        <f>IF(($C$57-CD74+'2020 Opening RAB'!$C$52)&lt;'Opening RAB Cals'!$C$57,$C$57-'Opening RAB Cals'!CD74+'2020 Opening RAB'!$C$52+1,$C$57)</f>
        <v>10</v>
      </c>
      <c r="CE81">
        <f>IF(($C$57-CE74+'2020 Opening RAB'!$C$52)&lt;'Opening RAB Cals'!$C$57,$C$57-'Opening RAB Cals'!CE74+'2020 Opening RAB'!$C$52+1,$C$57)</f>
        <v>10</v>
      </c>
      <c r="CF81">
        <f>IF(($C$57-CF74+'2020 Opening RAB'!$C$52)&lt;'Opening RAB Cals'!$C$57,$C$57-'Opening RAB Cals'!CF74+'2020 Opening RAB'!$C$52+1,$C$57)</f>
        <v>10</v>
      </c>
      <c r="CG81">
        <f>IF(($C$57-CG74+'2020 Opening RAB'!$C$52)&lt;'Opening RAB Cals'!$C$57,$C$57-'Opening RAB Cals'!CG74+'2020 Opening RAB'!$C$52+1,$C$57)</f>
        <v>10</v>
      </c>
      <c r="CH81">
        <f>IF(($C$57-CH74+'2020 Opening RAB'!$C$52)&lt;'Opening RAB Cals'!$C$57,$C$57-'Opening RAB Cals'!CH74+'2020 Opening RAB'!$C$52+1,$C$57)</f>
        <v>10</v>
      </c>
    </row>
    <row r="83" spans="1:86" x14ac:dyDescent="0.25">
      <c r="A83" t="s">
        <v>712</v>
      </c>
      <c r="B83">
        <f>SUMIF(B76:CH76,"&lt;&gt;#n/a")</f>
        <v>0</v>
      </c>
    </row>
    <row r="84" spans="1:86" x14ac:dyDescent="0.25">
      <c r="A84" t="s">
        <v>713</v>
      </c>
      <c r="B84" t="b">
        <f>B83=B57</f>
        <v>1</v>
      </c>
    </row>
    <row r="87" spans="1:86" x14ac:dyDescent="0.25">
      <c r="B87" s="169">
        <v>2015</v>
      </c>
      <c r="C87" s="169">
        <v>2016</v>
      </c>
      <c r="D87" s="169">
        <v>2017</v>
      </c>
      <c r="E87" s="169">
        <v>2018</v>
      </c>
      <c r="F87" s="169">
        <v>2019</v>
      </c>
      <c r="G87" s="79">
        <v>2020</v>
      </c>
      <c r="H87" s="79">
        <v>2021</v>
      </c>
      <c r="I87" s="79">
        <v>2022</v>
      </c>
      <c r="J87" s="79">
        <v>2023</v>
      </c>
      <c r="K87" s="79">
        <v>2024</v>
      </c>
      <c r="L87" s="79">
        <v>2025</v>
      </c>
      <c r="M87" s="79">
        <v>2026</v>
      </c>
      <c r="N87" s="79">
        <v>2027</v>
      </c>
      <c r="O87" s="79">
        <v>2028</v>
      </c>
      <c r="P87" s="79">
        <v>2029</v>
      </c>
      <c r="Q87" s="79">
        <v>2030</v>
      </c>
      <c r="R87" s="79">
        <v>2031</v>
      </c>
      <c r="S87" s="79">
        <v>2032</v>
      </c>
      <c r="T87" s="79">
        <v>2033</v>
      </c>
      <c r="U87" s="79">
        <v>2034</v>
      </c>
      <c r="V87" s="79">
        <v>2035</v>
      </c>
      <c r="W87" s="79">
        <v>2036</v>
      </c>
      <c r="X87" s="79">
        <v>2037</v>
      </c>
      <c r="Y87" s="79">
        <v>2038</v>
      </c>
      <c r="Z87" s="79">
        <v>2039</v>
      </c>
      <c r="AA87" s="79">
        <v>2040</v>
      </c>
      <c r="AB87" s="79">
        <v>2041</v>
      </c>
      <c r="AC87" s="79">
        <v>2042</v>
      </c>
      <c r="AD87" s="79">
        <v>2043</v>
      </c>
      <c r="AE87" s="79">
        <v>2044</v>
      </c>
      <c r="AF87" s="79">
        <v>2045</v>
      </c>
      <c r="AG87" s="79">
        <v>2046</v>
      </c>
      <c r="AH87" s="79">
        <v>2047</v>
      </c>
      <c r="AI87" s="79">
        <v>2048</v>
      </c>
      <c r="AJ87" s="79">
        <v>2049</v>
      </c>
      <c r="AK87" s="79">
        <v>2050</v>
      </c>
      <c r="AL87" s="79">
        <v>2051</v>
      </c>
      <c r="AM87" s="79">
        <v>2052</v>
      </c>
      <c r="AN87" s="79">
        <v>2053</v>
      </c>
      <c r="AO87" s="79">
        <v>2054</v>
      </c>
      <c r="AP87" s="79">
        <v>2055</v>
      </c>
      <c r="AQ87" s="79">
        <v>2056</v>
      </c>
      <c r="AR87" s="79">
        <v>2057</v>
      </c>
      <c r="AS87" s="79">
        <v>2058</v>
      </c>
      <c r="AT87" s="79">
        <v>2059</v>
      </c>
      <c r="AU87" s="79">
        <v>2060</v>
      </c>
      <c r="AV87" s="79">
        <v>2061</v>
      </c>
      <c r="AW87" s="79">
        <v>2062</v>
      </c>
      <c r="AX87" s="79">
        <v>2063</v>
      </c>
      <c r="AY87" s="79">
        <v>2064</v>
      </c>
      <c r="AZ87" s="79">
        <v>2065</v>
      </c>
      <c r="BA87" s="79">
        <v>2066</v>
      </c>
      <c r="BB87" s="79">
        <v>2067</v>
      </c>
      <c r="BC87" s="79">
        <v>2068</v>
      </c>
      <c r="BD87" s="79">
        <v>2069</v>
      </c>
      <c r="BE87" s="79">
        <v>2070</v>
      </c>
      <c r="BF87" s="79">
        <v>2071</v>
      </c>
      <c r="BG87" s="79">
        <v>2072</v>
      </c>
      <c r="BH87" s="79">
        <v>2073</v>
      </c>
      <c r="BI87" s="79">
        <v>2074</v>
      </c>
      <c r="BJ87" s="79">
        <v>2075</v>
      </c>
      <c r="BK87" s="79">
        <v>2076</v>
      </c>
      <c r="BL87" s="79">
        <v>2077</v>
      </c>
      <c r="BM87" s="79">
        <v>2078</v>
      </c>
      <c r="BN87" s="79">
        <v>2079</v>
      </c>
      <c r="BO87" s="79">
        <v>2080</v>
      </c>
      <c r="BP87" s="79">
        <v>2081</v>
      </c>
      <c r="BQ87" s="79">
        <v>2082</v>
      </c>
      <c r="BR87" s="79">
        <v>2083</v>
      </c>
      <c r="BS87" s="79">
        <v>2084</v>
      </c>
      <c r="BT87" s="79">
        <v>2085</v>
      </c>
      <c r="BU87" s="79">
        <v>2086</v>
      </c>
      <c r="BV87" s="79">
        <v>2087</v>
      </c>
      <c r="BW87" s="79">
        <v>2088</v>
      </c>
      <c r="BX87" s="79">
        <v>2089</v>
      </c>
      <c r="BY87" s="79">
        <v>2090</v>
      </c>
      <c r="BZ87" s="79">
        <v>2091</v>
      </c>
      <c r="CA87" s="79">
        <v>2092</v>
      </c>
      <c r="CB87" s="79">
        <v>2093</v>
      </c>
      <c r="CC87" s="79">
        <v>2094</v>
      </c>
      <c r="CD87" s="79">
        <v>2095</v>
      </c>
      <c r="CE87" s="79">
        <v>2096</v>
      </c>
      <c r="CF87" s="79">
        <v>2097</v>
      </c>
      <c r="CG87" s="79">
        <v>2098</v>
      </c>
      <c r="CH87" s="79">
        <v>2099</v>
      </c>
    </row>
    <row r="88" spans="1:86" x14ac:dyDescent="0.25">
      <c r="A88" s="15" t="s">
        <v>564</v>
      </c>
    </row>
    <row r="89" spans="1:86" x14ac:dyDescent="0.25">
      <c r="A89" t="s">
        <v>342</v>
      </c>
      <c r="B89" s="14">
        <f>IF(('2020 Opening RAB'!$C$53)='Opening RAB Cals'!B87,'Opening RAB Cals'!$B$58,0)</f>
        <v>0</v>
      </c>
      <c r="C89" s="14">
        <f>IF(('2020 Opening RAB'!$C$53)='Opening RAB Cals'!C87,'Opening RAB Cals'!$B$58,0)+B93</f>
        <v>0</v>
      </c>
      <c r="D89" s="14">
        <f>IF(('2020 Opening RAB'!$C$53)='Opening RAB Cals'!D87,'Opening RAB Cals'!$B$58,0)+C93</f>
        <v>18158020.031449705</v>
      </c>
      <c r="E89" s="14">
        <f>IF(('2020 Opening RAB'!$C$53)='Opening RAB Cals'!E87,'Opening RAB Cals'!$B$58,0)+D93</f>
        <v>17760344.679342918</v>
      </c>
      <c r="F89" s="14">
        <f>IF(('2020 Opening RAB'!$C$53)='Opening RAB Cals'!F87,'Opening RAB Cals'!$B$58,0)+E93</f>
        <v>17297617.86189831</v>
      </c>
      <c r="G89" s="14">
        <f>IF('2020 Opening RAB'!C66="y",'Opening RAB Cals'!F93,(-SUM('Opening RAB Cals'!B92:F92)))</f>
        <v>16765008.536194682</v>
      </c>
      <c r="H89" s="14">
        <f>G93</f>
        <v>16115547.659639148</v>
      </c>
      <c r="I89" s="14">
        <f t="shared" ref="I89:BT89" si="29">H93</f>
        <v>15439645.796425212</v>
      </c>
      <c r="J89" s="14">
        <f t="shared" si="29"/>
        <v>14736226.475589486</v>
      </c>
      <c r="K89" s="14">
        <f t="shared" si="29"/>
        <v>14004169.400658209</v>
      </c>
      <c r="L89" s="14">
        <f t="shared" si="29"/>
        <v>13242308.665413929</v>
      </c>
      <c r="M89" s="14">
        <f t="shared" si="29"/>
        <v>12449430.897022109</v>
      </c>
      <c r="N89" s="14">
        <f t="shared" si="29"/>
        <v>11624273.323560311</v>
      </c>
      <c r="O89" s="14">
        <f t="shared" si="29"/>
        <v>10765521.762872221</v>
      </c>
      <c r="P89" s="14">
        <f t="shared" si="29"/>
        <v>9871808.5295434948</v>
      </c>
      <c r="Q89" s="14">
        <f t="shared" si="29"/>
        <v>8941710.2566659544</v>
      </c>
      <c r="R89" s="14">
        <f t="shared" si="29"/>
        <v>7973745.6289209947</v>
      </c>
      <c r="S89" s="14">
        <f t="shared" si="29"/>
        <v>6966373.0233718175</v>
      </c>
      <c r="T89" s="14">
        <f t="shared" si="29"/>
        <v>5917988.0542070977</v>
      </c>
      <c r="U89" s="14">
        <f t="shared" si="29"/>
        <v>4826921.0175257493</v>
      </c>
      <c r="V89" s="14">
        <f t="shared" si="29"/>
        <v>3691434.232093229</v>
      </c>
      <c r="W89" s="14">
        <f t="shared" si="29"/>
        <v>2509719.2718341616</v>
      </c>
      <c r="X89" s="14">
        <f t="shared" si="29"/>
        <v>1279894.085653624</v>
      </c>
      <c r="Y89" s="14">
        <f t="shared" si="29"/>
        <v>-4.8894435167312622E-9</v>
      </c>
      <c r="Z89" s="14" t="e">
        <f t="shared" si="29"/>
        <v>#N/A</v>
      </c>
      <c r="AA89" s="14" t="e">
        <f t="shared" si="29"/>
        <v>#N/A</v>
      </c>
      <c r="AB89" s="14" t="e">
        <f t="shared" si="29"/>
        <v>#N/A</v>
      </c>
      <c r="AC89" s="14" t="e">
        <f t="shared" si="29"/>
        <v>#N/A</v>
      </c>
      <c r="AD89" s="14" t="e">
        <f t="shared" si="29"/>
        <v>#N/A</v>
      </c>
      <c r="AE89" s="14" t="e">
        <f t="shared" si="29"/>
        <v>#N/A</v>
      </c>
      <c r="AF89" s="14" t="e">
        <f t="shared" si="29"/>
        <v>#N/A</v>
      </c>
      <c r="AG89" s="14" t="e">
        <f t="shared" si="29"/>
        <v>#N/A</v>
      </c>
      <c r="AH89" s="14" t="e">
        <f t="shared" si="29"/>
        <v>#N/A</v>
      </c>
      <c r="AI89" s="14" t="e">
        <f t="shared" si="29"/>
        <v>#N/A</v>
      </c>
      <c r="AJ89" s="14" t="e">
        <f t="shared" si="29"/>
        <v>#N/A</v>
      </c>
      <c r="AK89" s="14" t="e">
        <f t="shared" si="29"/>
        <v>#N/A</v>
      </c>
      <c r="AL89" s="14" t="e">
        <f t="shared" si="29"/>
        <v>#N/A</v>
      </c>
      <c r="AM89" s="14" t="e">
        <f t="shared" si="29"/>
        <v>#N/A</v>
      </c>
      <c r="AN89" s="14" t="e">
        <f t="shared" si="29"/>
        <v>#N/A</v>
      </c>
      <c r="AO89" s="14" t="e">
        <f t="shared" si="29"/>
        <v>#N/A</v>
      </c>
      <c r="AP89" s="14" t="e">
        <f t="shared" si="29"/>
        <v>#N/A</v>
      </c>
      <c r="AQ89" s="14" t="e">
        <f t="shared" si="29"/>
        <v>#N/A</v>
      </c>
      <c r="AR89" s="14" t="e">
        <f t="shared" si="29"/>
        <v>#N/A</v>
      </c>
      <c r="AS89" s="14" t="e">
        <f t="shared" si="29"/>
        <v>#N/A</v>
      </c>
      <c r="AT89" s="14" t="e">
        <f t="shared" si="29"/>
        <v>#N/A</v>
      </c>
      <c r="AU89" s="14" t="e">
        <f t="shared" si="29"/>
        <v>#N/A</v>
      </c>
      <c r="AV89" s="14" t="e">
        <f t="shared" si="29"/>
        <v>#N/A</v>
      </c>
      <c r="AW89" s="14" t="e">
        <f t="shared" si="29"/>
        <v>#N/A</v>
      </c>
      <c r="AX89" s="14" t="e">
        <f t="shared" si="29"/>
        <v>#N/A</v>
      </c>
      <c r="AY89" s="14" t="e">
        <f t="shared" si="29"/>
        <v>#N/A</v>
      </c>
      <c r="AZ89" s="14" t="e">
        <f t="shared" si="29"/>
        <v>#N/A</v>
      </c>
      <c r="BA89" s="14" t="e">
        <f t="shared" si="29"/>
        <v>#N/A</v>
      </c>
      <c r="BB89" s="14" t="e">
        <f t="shared" si="29"/>
        <v>#N/A</v>
      </c>
      <c r="BC89" s="14" t="e">
        <f t="shared" si="29"/>
        <v>#N/A</v>
      </c>
      <c r="BD89" s="14" t="e">
        <f t="shared" si="29"/>
        <v>#N/A</v>
      </c>
      <c r="BE89" s="14" t="e">
        <f t="shared" si="29"/>
        <v>#N/A</v>
      </c>
      <c r="BF89" s="14" t="e">
        <f t="shared" si="29"/>
        <v>#N/A</v>
      </c>
      <c r="BG89" s="14" t="e">
        <f t="shared" si="29"/>
        <v>#N/A</v>
      </c>
      <c r="BH89" s="14" t="e">
        <f t="shared" si="29"/>
        <v>#N/A</v>
      </c>
      <c r="BI89" s="14" t="e">
        <f t="shared" si="29"/>
        <v>#N/A</v>
      </c>
      <c r="BJ89" s="14" t="e">
        <f t="shared" si="29"/>
        <v>#N/A</v>
      </c>
      <c r="BK89" s="14" t="e">
        <f t="shared" si="29"/>
        <v>#N/A</v>
      </c>
      <c r="BL89" s="14" t="e">
        <f t="shared" si="29"/>
        <v>#N/A</v>
      </c>
      <c r="BM89" s="14" t="e">
        <f t="shared" si="29"/>
        <v>#N/A</v>
      </c>
      <c r="BN89" s="14" t="e">
        <f t="shared" si="29"/>
        <v>#N/A</v>
      </c>
      <c r="BO89" s="14" t="e">
        <f t="shared" si="29"/>
        <v>#N/A</v>
      </c>
      <c r="BP89" s="14" t="e">
        <f t="shared" si="29"/>
        <v>#N/A</v>
      </c>
      <c r="BQ89" s="14" t="e">
        <f t="shared" si="29"/>
        <v>#N/A</v>
      </c>
      <c r="BR89" s="14" t="e">
        <f t="shared" si="29"/>
        <v>#N/A</v>
      </c>
      <c r="BS89" s="14" t="e">
        <f t="shared" si="29"/>
        <v>#N/A</v>
      </c>
      <c r="BT89" s="14" t="e">
        <f t="shared" si="29"/>
        <v>#N/A</v>
      </c>
      <c r="BU89" s="14" t="e">
        <f t="shared" ref="BU89:CH89" si="30">BT93</f>
        <v>#N/A</v>
      </c>
      <c r="BV89" s="14" t="e">
        <f t="shared" si="30"/>
        <v>#N/A</v>
      </c>
      <c r="BW89" s="14" t="e">
        <f t="shared" si="30"/>
        <v>#N/A</v>
      </c>
      <c r="BX89" s="14" t="e">
        <f t="shared" si="30"/>
        <v>#N/A</v>
      </c>
      <c r="BY89" s="14" t="e">
        <f t="shared" si="30"/>
        <v>#N/A</v>
      </c>
      <c r="BZ89" s="14" t="e">
        <f t="shared" si="30"/>
        <v>#N/A</v>
      </c>
      <c r="CA89" s="14" t="e">
        <f t="shared" si="30"/>
        <v>#N/A</v>
      </c>
      <c r="CB89" s="14" t="e">
        <f t="shared" si="30"/>
        <v>#N/A</v>
      </c>
      <c r="CC89" s="14" t="e">
        <f t="shared" si="30"/>
        <v>#N/A</v>
      </c>
      <c r="CD89" s="14" t="e">
        <f t="shared" si="30"/>
        <v>#N/A</v>
      </c>
      <c r="CE89" s="14" t="e">
        <f t="shared" si="30"/>
        <v>#N/A</v>
      </c>
      <c r="CF89" s="14" t="e">
        <f t="shared" si="30"/>
        <v>#N/A</v>
      </c>
      <c r="CG89" s="14" t="e">
        <f t="shared" si="30"/>
        <v>#N/A</v>
      </c>
      <c r="CH89" t="e">
        <f t="shared" si="30"/>
        <v>#N/A</v>
      </c>
    </row>
    <row r="90" spans="1:86" x14ac:dyDescent="0.25">
      <c r="A90" t="s">
        <v>471</v>
      </c>
      <c r="B90" s="14">
        <f>(1+$B$52/2)*B92-$B$52*B89</f>
        <v>0</v>
      </c>
      <c r="C90" s="14">
        <f>(1+$B$52/2)*C92-$B$52*C89</f>
        <v>0</v>
      </c>
      <c r="D90" s="14">
        <f>(1+$B$52/2)*D92-$B$52*D89</f>
        <v>397675.35210678796</v>
      </c>
      <c r="E90" s="14">
        <f>(1+$B$52/2)*E92-$B$52*E89</f>
        <v>462726.81744460715</v>
      </c>
      <c r="F90" s="14">
        <f>(1+$B$52/2)*F92-$B$52*F89</f>
        <v>532609.32570362929</v>
      </c>
      <c r="G90" s="14">
        <f>$G89/HLOOKUP($G94,'Annuity Calc'!$H$7:$BE$12,2,FALSE)*HLOOKUP(G94,'Annuity Calc'!$H$7:$BE$12,3,FALSE)</f>
        <v>649460.87655553396</v>
      </c>
      <c r="H90" s="14">
        <f>$G89/HLOOKUP($G94,'Annuity Calc'!$H$7:$BE$12,2,FALSE)*HLOOKUP(H94,'Annuity Calc'!$H$7:$BE$12,3,FALSE)</f>
        <v>675901.86321393494</v>
      </c>
      <c r="I90" s="14">
        <f>$G89/HLOOKUP($G94,'Annuity Calc'!$H$7:$BE$12,2,FALSE)*HLOOKUP(I94,'Annuity Calc'!$H$7:$BE$12,3,FALSE)</f>
        <v>703419.32083572564</v>
      </c>
      <c r="J90" s="14">
        <f>$G89/HLOOKUP($G94,'Annuity Calc'!$H$7:$BE$12,2,FALSE)*HLOOKUP(J94,'Annuity Calc'!$H$7:$BE$12,3,FALSE)</f>
        <v>732057.07493127731</v>
      </c>
      <c r="K90" s="14">
        <f>$G89/HLOOKUP($G94,'Annuity Calc'!$H$7:$BE$12,2,FALSE)*HLOOKUP(K94,'Annuity Calc'!$H$7:$BE$12,3,FALSE)</f>
        <v>761860.73524427973</v>
      </c>
      <c r="L90" s="14">
        <f>$G89/HLOOKUP($G94,'Annuity Calc'!$H$7:$BE$12,2,FALSE)*HLOOKUP(L94,'Annuity Calc'!$H$7:$BE$12,3,FALSE)</f>
        <v>792877.7683918199</v>
      </c>
      <c r="M90" s="14">
        <f>$G89/HLOOKUP($G94,'Annuity Calc'!$H$7:$BE$12,2,FALSE)*HLOOKUP(M94,'Annuity Calc'!$H$7:$BE$12,3,FALSE)</f>
        <v>825157.57346179965</v>
      </c>
      <c r="N90" s="14">
        <f>$G89/HLOOKUP($G94,'Annuity Calc'!$H$7:$BE$12,2,FALSE)*HLOOKUP(N94,'Annuity Calc'!$H$7:$BE$12,3,FALSE)</f>
        <v>858751.56068808993</v>
      </c>
      <c r="O90" s="14">
        <f>$G89/HLOOKUP($G94,'Annuity Calc'!$H$7:$BE$12,2,FALSE)*HLOOKUP(O94,'Annuity Calc'!$H$7:$BE$12,3,FALSE)</f>
        <v>893713.23332872544</v>
      </c>
      <c r="P90" s="14">
        <f>$G89/HLOOKUP($G94,'Annuity Calc'!$H$7:$BE$12,2,FALSE)*HLOOKUP(P94,'Annuity Calc'!$H$7:$BE$12,3,FALSE)</f>
        <v>930098.27287754056</v>
      </c>
      <c r="Q90" s="14">
        <f>$G89/HLOOKUP($G94,'Annuity Calc'!$H$7:$BE$12,2,FALSE)*HLOOKUP(Q94,'Annuity Calc'!$H$7:$BE$12,3,FALSE)</f>
        <v>967964.6277449592</v>
      </c>
      <c r="R90" s="14">
        <f>$G89/HLOOKUP($G94,'Annuity Calc'!$H$7:$BE$12,2,FALSE)*HLOOKUP(R94,'Annuity Calc'!$H$7:$BE$12,3,FALSE)</f>
        <v>1007372.6055491774</v>
      </c>
      <c r="S90" s="14">
        <f>$G89/HLOOKUP($G94,'Annuity Calc'!$H$7:$BE$12,2,FALSE)*HLOOKUP(S94,'Annuity Calc'!$H$7:$BE$12,3,FALSE)</f>
        <v>1048384.9691647197</v>
      </c>
      <c r="T90" s="14">
        <f>$G89/HLOOKUP($G94,'Annuity Calc'!$H$7:$BE$12,2,FALSE)*HLOOKUP(T94,'Annuity Calc'!$H$7:$BE$12,3,FALSE)</f>
        <v>1091067.0366813487</v>
      </c>
      <c r="U90" s="14">
        <f>$G89/HLOOKUP($G94,'Annuity Calc'!$H$7:$BE$12,2,FALSE)*HLOOKUP(U94,'Annuity Calc'!$H$7:$BE$12,3,FALSE)</f>
        <v>1135486.7854325201</v>
      </c>
      <c r="V90" s="14">
        <f>$G89/HLOOKUP($G94,'Annuity Calc'!$H$7:$BE$12,2,FALSE)*HLOOKUP(V94,'Annuity Calc'!$H$7:$BE$12,3,FALSE)</f>
        <v>1181714.9602590674</v>
      </c>
      <c r="W90" s="14">
        <f>$G89/HLOOKUP($G94,'Annuity Calc'!$H$7:$BE$12,2,FALSE)*HLOOKUP(W94,'Annuity Calc'!$H$7:$BE$12,3,FALSE)</f>
        <v>1229825.1861805376</v>
      </c>
      <c r="X90" s="14">
        <f>$G89/HLOOKUP($G94,'Annuity Calc'!$H$7:$BE$12,2,FALSE)*HLOOKUP(X94,'Annuity Calc'!$H$7:$BE$12,3,FALSE)</f>
        <v>1279894.0856536289</v>
      </c>
      <c r="Y90" s="14" t="e">
        <f>$G89/HLOOKUP($G94,'Annuity Calc'!$H$7:$BE$12,2,FALSE)*HLOOKUP(Y94,'Annuity Calc'!$H$7:$BE$12,3,FALSE)</f>
        <v>#N/A</v>
      </c>
      <c r="Z90" s="14" t="e">
        <f>$G89/HLOOKUP($G94,'Annuity Calc'!$H$7:$BE$12,2,FALSE)*HLOOKUP(Z94,'Annuity Calc'!$H$7:$BE$12,3,FALSE)</f>
        <v>#N/A</v>
      </c>
      <c r="AA90" s="14" t="e">
        <f>$G89/HLOOKUP($G94,'Annuity Calc'!$H$7:$BE$12,2,FALSE)*HLOOKUP(AA94,'Annuity Calc'!$H$7:$BE$12,3,FALSE)</f>
        <v>#N/A</v>
      </c>
      <c r="AB90" s="14" t="e">
        <f>$G89/HLOOKUP($G94,'Annuity Calc'!$H$7:$BE$12,2,FALSE)*HLOOKUP(AB94,'Annuity Calc'!$H$7:$BE$12,3,FALSE)</f>
        <v>#N/A</v>
      </c>
      <c r="AC90" s="14" t="e">
        <f>$G89/HLOOKUP($G94,'Annuity Calc'!$H$7:$BE$12,2,FALSE)*HLOOKUP(AC94,'Annuity Calc'!$H$7:$BE$12,3,FALSE)</f>
        <v>#N/A</v>
      </c>
      <c r="AD90" s="14" t="e">
        <f>$G89/HLOOKUP($G94,'Annuity Calc'!$H$7:$BE$12,2,FALSE)*HLOOKUP(AD94,'Annuity Calc'!$H$7:$BE$12,3,FALSE)</f>
        <v>#N/A</v>
      </c>
      <c r="AE90" s="14" t="e">
        <f>$G89/HLOOKUP($G94,'Annuity Calc'!$H$7:$BE$12,2,FALSE)*HLOOKUP(AE94,'Annuity Calc'!$H$7:$BE$12,3,FALSE)</f>
        <v>#N/A</v>
      </c>
      <c r="AF90" s="14" t="e">
        <f>$G89/HLOOKUP($G94,'Annuity Calc'!$H$7:$BE$12,2,FALSE)*HLOOKUP(AF94,'Annuity Calc'!$H$7:$BE$12,3,FALSE)</f>
        <v>#N/A</v>
      </c>
      <c r="AG90" s="14" t="e">
        <f>$G89/HLOOKUP($G94,'Annuity Calc'!$H$7:$BE$12,2,FALSE)*HLOOKUP(AG94,'Annuity Calc'!$H$7:$BE$12,3,FALSE)</f>
        <v>#N/A</v>
      </c>
      <c r="AH90" s="14" t="e">
        <f>$G89/HLOOKUP($G94,'Annuity Calc'!$H$7:$BE$12,2,FALSE)*HLOOKUP(AH94,'Annuity Calc'!$H$7:$BE$12,3,FALSE)</f>
        <v>#N/A</v>
      </c>
      <c r="AI90" s="14" t="e">
        <f>$G89/HLOOKUP($G94,'Annuity Calc'!$H$7:$BE$12,2,FALSE)*HLOOKUP(AI94,'Annuity Calc'!$H$7:$BE$12,3,FALSE)</f>
        <v>#N/A</v>
      </c>
      <c r="AJ90" s="14" t="e">
        <f>$G89/HLOOKUP($G94,'Annuity Calc'!$H$7:$BE$12,2,FALSE)*HLOOKUP(AJ94,'Annuity Calc'!$H$7:$BE$12,3,FALSE)</f>
        <v>#N/A</v>
      </c>
      <c r="AK90" s="14" t="e">
        <f>$G89/HLOOKUP($G94,'Annuity Calc'!$H$7:$BE$12,2,FALSE)*HLOOKUP(AK94,'Annuity Calc'!$H$7:$BE$12,3,FALSE)</f>
        <v>#N/A</v>
      </c>
      <c r="AL90" s="14" t="e">
        <f>$G89/HLOOKUP($G94,'Annuity Calc'!$H$7:$BE$12,2,FALSE)*HLOOKUP(AL94,'Annuity Calc'!$H$7:$BE$12,3,FALSE)</f>
        <v>#N/A</v>
      </c>
      <c r="AM90" s="14" t="e">
        <f>$G89/HLOOKUP($G94,'Annuity Calc'!$H$7:$BE$12,2,FALSE)*HLOOKUP(AM94,'Annuity Calc'!$H$7:$BE$12,3,FALSE)</f>
        <v>#N/A</v>
      </c>
      <c r="AN90" s="14" t="e">
        <f>$G89/HLOOKUP($G94,'Annuity Calc'!$H$7:$BE$12,2,FALSE)*HLOOKUP(AN94,'Annuity Calc'!$H$7:$BE$12,3,FALSE)</f>
        <v>#N/A</v>
      </c>
      <c r="AO90" s="14" t="e">
        <f>$G89/HLOOKUP($G94,'Annuity Calc'!$H$7:$BE$12,2,FALSE)*HLOOKUP(AO94,'Annuity Calc'!$H$7:$BE$12,3,FALSE)</f>
        <v>#N/A</v>
      </c>
      <c r="AP90" s="14" t="e">
        <f>$G89/HLOOKUP($G94,'Annuity Calc'!$H$7:$BE$12,2,FALSE)*HLOOKUP(AP94,'Annuity Calc'!$H$7:$BE$12,3,FALSE)</f>
        <v>#N/A</v>
      </c>
      <c r="AQ90" s="14" t="e">
        <f>$G89/HLOOKUP($G94,'Annuity Calc'!$H$7:$BE$12,2,FALSE)*HLOOKUP(AQ94,'Annuity Calc'!$H$7:$BE$12,3,FALSE)</f>
        <v>#N/A</v>
      </c>
      <c r="AR90" s="14" t="e">
        <f>$G89/HLOOKUP($G94,'Annuity Calc'!$H$7:$BE$12,2,FALSE)*HLOOKUP(AR94,'Annuity Calc'!$H$7:$BE$12,3,FALSE)</f>
        <v>#N/A</v>
      </c>
      <c r="AS90" s="14" t="e">
        <f>$G89/HLOOKUP($G94,'Annuity Calc'!$H$7:$BE$12,2,FALSE)*HLOOKUP(AS94,'Annuity Calc'!$H$7:$BE$12,3,FALSE)</f>
        <v>#N/A</v>
      </c>
      <c r="AT90" s="14" t="e">
        <f>$G89/HLOOKUP($G94,'Annuity Calc'!$H$7:$BE$12,2,FALSE)*HLOOKUP(AT94,'Annuity Calc'!$H$7:$BE$12,3,FALSE)</f>
        <v>#N/A</v>
      </c>
      <c r="AU90" s="14" t="e">
        <f>$G89/HLOOKUP($G94,'Annuity Calc'!$H$7:$BE$12,2,FALSE)*HLOOKUP(AU94,'Annuity Calc'!$H$7:$BE$12,3,FALSE)</f>
        <v>#N/A</v>
      </c>
      <c r="AV90" s="14" t="e">
        <f>$G89/HLOOKUP($G94,'Annuity Calc'!$H$7:$BE$12,2,FALSE)*HLOOKUP(AV94,'Annuity Calc'!$H$7:$BE$12,3,FALSE)</f>
        <v>#N/A</v>
      </c>
      <c r="AW90" s="14" t="e">
        <f>$G89/HLOOKUP($G94,'Annuity Calc'!$H$7:$BE$12,2,FALSE)*HLOOKUP(AW94,'Annuity Calc'!$H$7:$BE$12,3,FALSE)</f>
        <v>#N/A</v>
      </c>
      <c r="AX90" s="14" t="e">
        <f>$G89/HLOOKUP($G94,'Annuity Calc'!$H$7:$BE$12,2,FALSE)*HLOOKUP(AX94,'Annuity Calc'!$H$7:$BE$12,3,FALSE)</f>
        <v>#N/A</v>
      </c>
      <c r="AY90" s="14" t="e">
        <f>$G89/HLOOKUP($G94,'Annuity Calc'!$H$7:$BE$12,2,FALSE)*HLOOKUP(AY94,'Annuity Calc'!$H$7:$BE$12,3,FALSE)</f>
        <v>#N/A</v>
      </c>
      <c r="AZ90" s="14" t="e">
        <f>$G89/HLOOKUP($G94,'Annuity Calc'!$H$7:$BE$12,2,FALSE)*HLOOKUP(AZ94,'Annuity Calc'!$H$7:$BE$12,3,FALSE)</f>
        <v>#N/A</v>
      </c>
      <c r="BA90" s="14" t="e">
        <f>$G89/HLOOKUP($G94,'Annuity Calc'!$H$7:$BE$12,2,FALSE)*HLOOKUP(BA94,'Annuity Calc'!$H$7:$BE$12,3,FALSE)</f>
        <v>#N/A</v>
      </c>
      <c r="BB90" s="14" t="e">
        <f>$G89/HLOOKUP($G94,'Annuity Calc'!$H$7:$BE$12,2,FALSE)*HLOOKUP(BB94,'Annuity Calc'!$H$7:$BE$12,3,FALSE)</f>
        <v>#N/A</v>
      </c>
      <c r="BC90" s="14" t="e">
        <f>$G89/HLOOKUP($G94,'Annuity Calc'!$H$7:$BE$12,2,FALSE)*HLOOKUP(BC94,'Annuity Calc'!$H$7:$BE$12,3,FALSE)</f>
        <v>#N/A</v>
      </c>
      <c r="BD90" s="14" t="e">
        <f>$G89/HLOOKUP($G94,'Annuity Calc'!$H$7:$BE$12,2,FALSE)*HLOOKUP(BD94,'Annuity Calc'!$H$7:$BE$12,3,FALSE)</f>
        <v>#N/A</v>
      </c>
      <c r="BE90" s="14" t="e">
        <f>$G89/HLOOKUP($G94,'Annuity Calc'!$H$7:$BE$12,2,FALSE)*HLOOKUP(BE94,'Annuity Calc'!$H$7:$BE$12,3,FALSE)</f>
        <v>#N/A</v>
      </c>
      <c r="BF90" s="14" t="e">
        <f>$G89/HLOOKUP($G94,'Annuity Calc'!$H$7:$BE$12,2,FALSE)*HLOOKUP(BF94,'Annuity Calc'!$H$7:$BE$12,3,FALSE)</f>
        <v>#N/A</v>
      </c>
      <c r="BG90" s="14" t="e">
        <f>$G89/HLOOKUP($G94,'Annuity Calc'!$H$7:$BE$12,2,FALSE)*HLOOKUP(BG94,'Annuity Calc'!$H$7:$BE$12,3,FALSE)</f>
        <v>#N/A</v>
      </c>
      <c r="BH90" s="14" t="e">
        <f>$G89/HLOOKUP($G94,'Annuity Calc'!$H$7:$BE$12,2,FALSE)*HLOOKUP(BH94,'Annuity Calc'!$H$7:$BE$12,3,FALSE)</f>
        <v>#N/A</v>
      </c>
      <c r="BI90" s="14" t="e">
        <f>$G89/HLOOKUP($G94,'Annuity Calc'!$H$7:$BE$12,2,FALSE)*HLOOKUP(BI94,'Annuity Calc'!$H$7:$BE$12,3,FALSE)</f>
        <v>#N/A</v>
      </c>
      <c r="BJ90" s="14" t="e">
        <f>$G89/HLOOKUP($G94,'Annuity Calc'!$H$7:$BE$12,2,FALSE)*HLOOKUP(BJ94,'Annuity Calc'!$H$7:$BE$12,3,FALSE)</f>
        <v>#N/A</v>
      </c>
      <c r="BK90" s="14" t="e">
        <f>$G89/HLOOKUP($G94,'Annuity Calc'!$H$7:$BE$12,2,FALSE)*HLOOKUP(BK94,'Annuity Calc'!$H$7:$BE$12,3,FALSE)</f>
        <v>#N/A</v>
      </c>
      <c r="BL90" s="14" t="e">
        <f>$G89/HLOOKUP($G94,'Annuity Calc'!$H$7:$BE$12,2,FALSE)*HLOOKUP(BL94,'Annuity Calc'!$H$7:$BE$12,3,FALSE)</f>
        <v>#N/A</v>
      </c>
      <c r="BM90" s="14" t="e">
        <f>$G89/HLOOKUP($G94,'Annuity Calc'!$H$7:$BE$12,2,FALSE)*HLOOKUP(BM94,'Annuity Calc'!$H$7:$BE$12,3,FALSE)</f>
        <v>#N/A</v>
      </c>
      <c r="BN90" s="14" t="e">
        <f>$G89/HLOOKUP($G94,'Annuity Calc'!$H$7:$BE$12,2,FALSE)*HLOOKUP(BN94,'Annuity Calc'!$H$7:$BE$12,3,FALSE)</f>
        <v>#N/A</v>
      </c>
      <c r="BO90" s="14" t="e">
        <f>$G89/HLOOKUP($G94,'Annuity Calc'!$H$7:$BE$12,2,FALSE)*HLOOKUP(BO94,'Annuity Calc'!$H$7:$BE$12,3,FALSE)</f>
        <v>#N/A</v>
      </c>
      <c r="BP90" s="14" t="e">
        <f>$G89/HLOOKUP($G94,'Annuity Calc'!$H$7:$BE$12,2,FALSE)*HLOOKUP(BP94,'Annuity Calc'!$H$7:$BE$12,3,FALSE)</f>
        <v>#N/A</v>
      </c>
      <c r="BQ90" s="14" t="e">
        <f>$G89/HLOOKUP($G94,'Annuity Calc'!$H$7:$BE$12,2,FALSE)*HLOOKUP(BQ94,'Annuity Calc'!$H$7:$BE$12,3,FALSE)</f>
        <v>#N/A</v>
      </c>
      <c r="BR90" s="14" t="e">
        <f>$G89/HLOOKUP($G94,'Annuity Calc'!$H$7:$BE$12,2,FALSE)*HLOOKUP(BR94,'Annuity Calc'!$H$7:$BE$12,3,FALSE)</f>
        <v>#N/A</v>
      </c>
      <c r="BS90" s="14" t="e">
        <f>$G89/HLOOKUP($G94,'Annuity Calc'!$H$7:$BE$12,2,FALSE)*HLOOKUP(BS94,'Annuity Calc'!$H$7:$BE$12,3,FALSE)</f>
        <v>#N/A</v>
      </c>
      <c r="BT90" s="14" t="e">
        <f>$G89/HLOOKUP($G94,'Annuity Calc'!$H$7:$BE$12,2,FALSE)*HLOOKUP(BT94,'Annuity Calc'!$H$7:$BE$12,3,FALSE)</f>
        <v>#N/A</v>
      </c>
      <c r="BU90" s="14" t="e">
        <f>$G89/HLOOKUP($G94,'Annuity Calc'!$H$7:$BE$12,2,FALSE)*HLOOKUP(BU94,'Annuity Calc'!$H$7:$BE$12,3,FALSE)</f>
        <v>#N/A</v>
      </c>
      <c r="BV90" s="14" t="e">
        <f>$G89/HLOOKUP($G94,'Annuity Calc'!$H$7:$BE$12,2,FALSE)*HLOOKUP(BV94,'Annuity Calc'!$H$7:$BE$12,3,FALSE)</f>
        <v>#N/A</v>
      </c>
      <c r="BW90" s="14" t="e">
        <f>$G89/HLOOKUP($G94,'Annuity Calc'!$H$7:$BE$12,2,FALSE)*HLOOKUP(BW94,'Annuity Calc'!$H$7:$BE$12,3,FALSE)</f>
        <v>#N/A</v>
      </c>
      <c r="BX90" s="14" t="e">
        <f>$G89/HLOOKUP($G94,'Annuity Calc'!$H$7:$BE$12,2,FALSE)*HLOOKUP(BX94,'Annuity Calc'!$H$7:$BE$12,3,FALSE)</f>
        <v>#N/A</v>
      </c>
      <c r="BY90" s="14" t="e">
        <f>$G89/HLOOKUP($G94,'Annuity Calc'!$H$7:$BE$12,2,FALSE)*HLOOKUP(BY94,'Annuity Calc'!$H$7:$BE$12,3,FALSE)</f>
        <v>#N/A</v>
      </c>
      <c r="BZ90" s="14" t="e">
        <f>$G89/HLOOKUP($G94,'Annuity Calc'!$H$7:$BE$12,2,FALSE)*HLOOKUP(BZ94,'Annuity Calc'!$H$7:$BE$12,3,FALSE)</f>
        <v>#N/A</v>
      </c>
      <c r="CA90" s="14" t="e">
        <f>$G89/HLOOKUP($G94,'Annuity Calc'!$H$7:$BE$12,2,FALSE)*HLOOKUP(CA94,'Annuity Calc'!$H$7:$BE$12,3,FALSE)</f>
        <v>#N/A</v>
      </c>
      <c r="CB90" s="14" t="e">
        <f>$G89/HLOOKUP($G94,'Annuity Calc'!$H$7:$BE$12,2,FALSE)*HLOOKUP(CB94,'Annuity Calc'!$H$7:$BE$12,3,FALSE)</f>
        <v>#N/A</v>
      </c>
      <c r="CC90" s="14" t="e">
        <f>$G89/HLOOKUP($G94,'Annuity Calc'!$H$7:$BE$12,2,FALSE)*HLOOKUP(CC94,'Annuity Calc'!$H$7:$BE$12,3,FALSE)</f>
        <v>#N/A</v>
      </c>
      <c r="CD90" s="14" t="e">
        <f>$G89/HLOOKUP($G94,'Annuity Calc'!$H$7:$BE$12,2,FALSE)*HLOOKUP(CD94,'Annuity Calc'!$H$7:$BE$12,3,FALSE)</f>
        <v>#N/A</v>
      </c>
      <c r="CE90" s="14" t="e">
        <f>$G89/HLOOKUP($G94,'Annuity Calc'!$H$7:$BE$12,2,FALSE)*HLOOKUP(CE94,'Annuity Calc'!$H$7:$BE$12,3,FALSE)</f>
        <v>#N/A</v>
      </c>
      <c r="CF90" s="14" t="e">
        <f>$G89/HLOOKUP($G94,'Annuity Calc'!$H$7:$BE$12,2,FALSE)*HLOOKUP(CF94,'Annuity Calc'!$H$7:$BE$12,3,FALSE)</f>
        <v>#N/A</v>
      </c>
      <c r="CG90" s="14" t="e">
        <f>$G89/HLOOKUP($G94,'Annuity Calc'!$H$7:$BE$12,2,FALSE)*HLOOKUP(CG94,'Annuity Calc'!$H$7:$BE$12,3,FALSE)</f>
        <v>#N/A</v>
      </c>
      <c r="CH90" t="e">
        <f>$G89/HLOOKUP($G94,'Annuity Calc'!$H$7:$BE$12,2,FALSE)*HLOOKUP(CH94,'Annuity Calc'!$H$7:$BE$12,3,FALSE)</f>
        <v>#N/A</v>
      </c>
    </row>
    <row r="91" spans="1:86" x14ac:dyDescent="0.25">
      <c r="A91" t="s">
        <v>480</v>
      </c>
      <c r="B91" s="14">
        <f>B92-B90</f>
        <v>0</v>
      </c>
      <c r="C91" s="14">
        <f t="shared" ref="C91:F91" si="31">C92-C90</f>
        <v>0</v>
      </c>
      <c r="D91" s="14">
        <f>D92-D90</f>
        <v>1010580.3570411063</v>
      </c>
      <c r="E91" s="14">
        <f>E92-E90</f>
        <v>986372.53080220963</v>
      </c>
      <c r="F91" s="14">
        <f t="shared" si="31"/>
        <v>958368.27272927947</v>
      </c>
      <c r="G91" s="14">
        <f>AVERAGE(G89,G93)*('2020 Opening RAB'!$C$91/(1+0.5*'2020 Opening RAB'!$C$91))</f>
        <v>643136.52248334233</v>
      </c>
      <c r="H91" s="14">
        <f>AVERAGE(H89,H93)*('2020 Opening RAB'!$C$91/(1+0.5*'2020 Opening RAB'!$C$91))</f>
        <v>617212.71576889453</v>
      </c>
      <c r="I91" s="14">
        <f>AVERAGE(I89,I93)*('2020 Opening RAB'!$C$91/(1+0.5*'2020 Opening RAB'!$C$91))</f>
        <v>590233.49362879875</v>
      </c>
      <c r="J91" s="14">
        <f>AVERAGE(J89,J93)*('2020 Opening RAB'!$C$91/(1+0.5*'2020 Opening RAB'!$C$91))</f>
        <v>562155.88777012751</v>
      </c>
      <c r="K91" s="14">
        <f>AVERAGE(K89,K93)*('2020 Opening RAB'!$C$91/(1+0.5*'2020 Opening RAB'!$C$91))</f>
        <v>532935.18056585046</v>
      </c>
      <c r="L91" s="14">
        <f>AVERAGE(L89,L93)*('2020 Opening RAB'!$C$91/(1+0.5*'2020 Opening RAB'!$C$91))</f>
        <v>502524.83383557916</v>
      </c>
      <c r="M91" s="14">
        <f>AVERAGE(M89,M93)*('2020 Opening RAB'!$C$91/(1+0.5*'2020 Opening RAB'!$C$91))</f>
        <v>470876.4147268192</v>
      </c>
      <c r="N91" s="14">
        <f>AVERAGE(N89,N93)*('2020 Opening RAB'!$C$91/(1+0.5*'2020 Opening RAB'!$C$91))</f>
        <v>437939.51857868425</v>
      </c>
      <c r="O91" s="14">
        <f>AVERAGE(O89,O93)*('2020 Opening RAB'!$C$91/(1+0.5*'2020 Opening RAB'!$C$91))</f>
        <v>403661.68864522141</v>
      </c>
      <c r="P91" s="14">
        <f>AVERAGE(P89,P93)*('2020 Opening RAB'!$C$91/(1+0.5*'2020 Opening RAB'!$C$91))</f>
        <v>367988.33255049615</v>
      </c>
      <c r="Q91" s="14">
        <f>AVERAGE(Q89,Q93)*('2020 Opening RAB'!$C$91/(1+0.5*'2020 Opening RAB'!$C$91))</f>
        <v>330862.63534237916</v>
      </c>
      <c r="R91" s="14">
        <f>AVERAGE(R89,R93)*('2020 Opening RAB'!$C$91/(1+0.5*'2020 Opening RAB'!$C$91))</f>
        <v>292225.46900656074</v>
      </c>
      <c r="S91" s="14">
        <f>AVERAGE(S89,S93)*('2020 Opening RAB'!$C$91/(1+0.5*'2020 Opening RAB'!$C$91))</f>
        <v>252015.29829668059</v>
      </c>
      <c r="T91" s="14">
        <f>AVERAGE(T89,T93)*('2020 Opening RAB'!$C$91/(1+0.5*'2020 Opening RAB'!$C$91))</f>
        <v>210168.08273059494</v>
      </c>
      <c r="U91" s="14">
        <f>AVERAGE(U89,U93)*('2020 Opening RAB'!$C$91/(1+0.5*'2020 Opening RAB'!$C$91))</f>
        <v>166617.17459669456</v>
      </c>
      <c r="V91" s="14">
        <f>AVERAGE(V89,V93)*('2020 Opening RAB'!$C$91/(1+0.5*'2020 Opening RAB'!$C$91))</f>
        <v>121293.21280783515</v>
      </c>
      <c r="W91" s="14">
        <f>AVERAGE(W89,W93)*('2020 Opening RAB'!$C$91/(1+0.5*'2020 Opening RAB'!$C$91))</f>
        <v>74124.012433826487</v>
      </c>
      <c r="X91" s="14">
        <f>AVERAGE(X89,X93)*('2020 Opening RAB'!$C$91/(1+0.5*'2020 Opening RAB'!$C$91))</f>
        <v>25034.449736545619</v>
      </c>
      <c r="Y91" s="14" t="e">
        <f>AVERAGE(Y89,Y93)*('2020 Opening RAB'!$C$91/(1+0.5*'2020 Opening RAB'!$C$91))</f>
        <v>#N/A</v>
      </c>
      <c r="Z91" s="14" t="e">
        <f>AVERAGE(Z89,Z93)*('2020 Opening RAB'!$C$91/(1+0.5*'2020 Opening RAB'!$C$91))</f>
        <v>#N/A</v>
      </c>
      <c r="AA91" s="14" t="e">
        <f>AVERAGE(AA89,AA93)*('2020 Opening RAB'!$C$91/(1+0.5*'2020 Opening RAB'!$C$91))</f>
        <v>#N/A</v>
      </c>
      <c r="AB91" s="14" t="e">
        <f>AVERAGE(AB89,AB93)*('2020 Opening RAB'!$C$91/(1+0.5*'2020 Opening RAB'!$C$91))</f>
        <v>#N/A</v>
      </c>
      <c r="AC91" s="14" t="e">
        <f>AVERAGE(AC89,AC93)*('2020 Opening RAB'!$C$91/(1+0.5*'2020 Opening RAB'!$C$91))</f>
        <v>#N/A</v>
      </c>
      <c r="AD91" s="14" t="e">
        <f>AVERAGE(AD89,AD93)*('2020 Opening RAB'!$C$91/(1+0.5*'2020 Opening RAB'!$C$91))</f>
        <v>#N/A</v>
      </c>
      <c r="AE91" s="14" t="e">
        <f>AVERAGE(AE89,AE93)*('2020 Opening RAB'!$C$91/(1+0.5*'2020 Opening RAB'!$C$91))</f>
        <v>#N/A</v>
      </c>
      <c r="AF91" s="14" t="e">
        <f>AVERAGE(AF89,AF93)*('2020 Opening RAB'!$C$91/(1+0.5*'2020 Opening RAB'!$C$91))</f>
        <v>#N/A</v>
      </c>
      <c r="AG91" s="14" t="e">
        <f>AVERAGE(AG89,AG93)*('2020 Opening RAB'!$C$91/(1+0.5*'2020 Opening RAB'!$C$91))</f>
        <v>#N/A</v>
      </c>
      <c r="AH91" s="14" t="e">
        <f>AVERAGE(AH89,AH93)*('2020 Opening RAB'!$C$91/(1+0.5*'2020 Opening RAB'!$C$91))</f>
        <v>#N/A</v>
      </c>
      <c r="AI91" s="14" t="e">
        <f>AVERAGE(AI89,AI93)*('2020 Opening RAB'!$C$91/(1+0.5*'2020 Opening RAB'!$C$91))</f>
        <v>#N/A</v>
      </c>
      <c r="AJ91" s="14" t="e">
        <f>AVERAGE(AJ89,AJ93)*('2020 Opening RAB'!$C$91/(1+0.5*'2020 Opening RAB'!$C$91))</f>
        <v>#N/A</v>
      </c>
      <c r="AK91" s="14" t="e">
        <f>AVERAGE(AK89,AK93)*('2020 Opening RAB'!$C$91/(1+0.5*'2020 Opening RAB'!$C$91))</f>
        <v>#N/A</v>
      </c>
      <c r="AL91" s="14" t="e">
        <f>AVERAGE(AL89,AL93)*('2020 Opening RAB'!$C$91/(1+0.5*'2020 Opening RAB'!$C$91))</f>
        <v>#N/A</v>
      </c>
      <c r="AM91" s="14" t="e">
        <f>AVERAGE(AM89,AM93)*('2020 Opening RAB'!$C$91/(1+0.5*'2020 Opening RAB'!$C$91))</f>
        <v>#N/A</v>
      </c>
      <c r="AN91" s="14" t="e">
        <f>AVERAGE(AN89,AN93)*('2020 Opening RAB'!$C$91/(1+0.5*'2020 Opening RAB'!$C$91))</f>
        <v>#N/A</v>
      </c>
      <c r="AO91" s="14" t="e">
        <f>AVERAGE(AO89,AO93)*('2020 Opening RAB'!$C$91/(1+0.5*'2020 Opening RAB'!$C$91))</f>
        <v>#N/A</v>
      </c>
      <c r="AP91" s="14" t="e">
        <f>AVERAGE(AP89,AP93)*('2020 Opening RAB'!$C$91/(1+0.5*'2020 Opening RAB'!$C$91))</f>
        <v>#N/A</v>
      </c>
      <c r="AQ91" s="14" t="e">
        <f>AVERAGE(AQ89,AQ93)*('2020 Opening RAB'!$C$91/(1+0.5*'2020 Opening RAB'!$C$91))</f>
        <v>#N/A</v>
      </c>
      <c r="AR91" s="14" t="e">
        <f>AVERAGE(AR89,AR93)*('2020 Opening RAB'!$C$91/(1+0.5*'2020 Opening RAB'!$C$91))</f>
        <v>#N/A</v>
      </c>
      <c r="AS91" s="14" t="e">
        <f>AVERAGE(AS89,AS93)*('2020 Opening RAB'!$C$91/(1+0.5*'2020 Opening RAB'!$C$91))</f>
        <v>#N/A</v>
      </c>
      <c r="AT91" s="14" t="e">
        <f>AVERAGE(AT89,AT93)*('2020 Opening RAB'!$C$91/(1+0.5*'2020 Opening RAB'!$C$91))</f>
        <v>#N/A</v>
      </c>
      <c r="AU91" s="14" t="e">
        <f>AVERAGE(AU89,AU93)*('2020 Opening RAB'!$C$91/(1+0.5*'2020 Opening RAB'!$C$91))</f>
        <v>#N/A</v>
      </c>
      <c r="AV91" s="14" t="e">
        <f>AVERAGE(AV89,AV93)*('2020 Opening RAB'!$C$91/(1+0.5*'2020 Opening RAB'!$C$91))</f>
        <v>#N/A</v>
      </c>
      <c r="AW91" s="14" t="e">
        <f>AVERAGE(AW89,AW93)*('2020 Opening RAB'!$C$91/(1+0.5*'2020 Opening RAB'!$C$91))</f>
        <v>#N/A</v>
      </c>
      <c r="AX91" s="14" t="e">
        <f>AVERAGE(AX89,AX93)*('2020 Opening RAB'!$C$91/(1+0.5*'2020 Opening RAB'!$C$91))</f>
        <v>#N/A</v>
      </c>
      <c r="AY91" s="14" t="e">
        <f>AVERAGE(AY89,AY93)*('2020 Opening RAB'!$C$91/(1+0.5*'2020 Opening RAB'!$C$91))</f>
        <v>#N/A</v>
      </c>
      <c r="AZ91" s="14" t="e">
        <f>AVERAGE(AZ89,AZ93)*('2020 Opening RAB'!$C$91/(1+0.5*'2020 Opening RAB'!$C$91))</f>
        <v>#N/A</v>
      </c>
      <c r="BA91" s="14" t="e">
        <f>AVERAGE(BA89,BA93)*('2020 Opening RAB'!$C$91/(1+0.5*'2020 Opening RAB'!$C$91))</f>
        <v>#N/A</v>
      </c>
      <c r="BB91" s="14" t="e">
        <f>AVERAGE(BB89,BB93)*('2020 Opening RAB'!$C$91/(1+0.5*'2020 Opening RAB'!$C$91))</f>
        <v>#N/A</v>
      </c>
      <c r="BC91" s="14" t="e">
        <f>AVERAGE(BC89,BC93)*('2020 Opening RAB'!$C$91/(1+0.5*'2020 Opening RAB'!$C$91))</f>
        <v>#N/A</v>
      </c>
      <c r="BD91" s="14" t="e">
        <f>AVERAGE(BD89,BD93)*('2020 Opening RAB'!$C$91/(1+0.5*'2020 Opening RAB'!$C$91))</f>
        <v>#N/A</v>
      </c>
      <c r="BE91" s="14" t="e">
        <f>AVERAGE(BE89,BE93)*('2020 Opening RAB'!$C$91/(1+0.5*'2020 Opening RAB'!$C$91))</f>
        <v>#N/A</v>
      </c>
      <c r="BF91" s="14" t="e">
        <f>AVERAGE(BF89,BF93)*('2020 Opening RAB'!$C$91/(1+0.5*'2020 Opening RAB'!$C$91))</f>
        <v>#N/A</v>
      </c>
      <c r="BG91" s="14" t="e">
        <f>AVERAGE(BG89,BG93)*('2020 Opening RAB'!$C$91/(1+0.5*'2020 Opening RAB'!$C$91))</f>
        <v>#N/A</v>
      </c>
      <c r="BH91" s="14" t="e">
        <f>AVERAGE(BH89,BH93)*('2020 Opening RAB'!$C$91/(1+0.5*'2020 Opening RAB'!$C$91))</f>
        <v>#N/A</v>
      </c>
      <c r="BI91" s="14" t="e">
        <f>AVERAGE(BI89,BI93)*('2020 Opening RAB'!$C$91/(1+0.5*'2020 Opening RAB'!$C$91))</f>
        <v>#N/A</v>
      </c>
      <c r="BJ91" s="14" t="e">
        <f>AVERAGE(BJ89,BJ93)*('2020 Opening RAB'!$C$91/(1+0.5*'2020 Opening RAB'!$C$91))</f>
        <v>#N/A</v>
      </c>
      <c r="BK91" s="14" t="e">
        <f>AVERAGE(BK89,BK93)*('2020 Opening RAB'!$C$91/(1+0.5*'2020 Opening RAB'!$C$91))</f>
        <v>#N/A</v>
      </c>
      <c r="BL91" s="14" t="e">
        <f>AVERAGE(BL89,BL93)*('2020 Opening RAB'!$C$91/(1+0.5*'2020 Opening RAB'!$C$91))</f>
        <v>#N/A</v>
      </c>
      <c r="BM91" s="14" t="e">
        <f>AVERAGE(BM89,BM93)*('2020 Opening RAB'!$C$91/(1+0.5*'2020 Opening RAB'!$C$91))</f>
        <v>#N/A</v>
      </c>
      <c r="BN91" s="14" t="e">
        <f>AVERAGE(BN89,BN93)*('2020 Opening RAB'!$C$91/(1+0.5*'2020 Opening RAB'!$C$91))</f>
        <v>#N/A</v>
      </c>
      <c r="BO91" s="14" t="e">
        <f>AVERAGE(BO89,BO93)*('2020 Opening RAB'!$C$91/(1+0.5*'2020 Opening RAB'!$C$91))</f>
        <v>#N/A</v>
      </c>
      <c r="BP91" s="14" t="e">
        <f>AVERAGE(BP89,BP93)*('2020 Opening RAB'!$C$91/(1+0.5*'2020 Opening RAB'!$C$91))</f>
        <v>#N/A</v>
      </c>
      <c r="BQ91" s="14" t="e">
        <f>AVERAGE(BQ89,BQ93)*('2020 Opening RAB'!$C$91/(1+0.5*'2020 Opening RAB'!$C$91))</f>
        <v>#N/A</v>
      </c>
      <c r="BR91" s="14" t="e">
        <f>AVERAGE(BR89,BR93)*('2020 Opening RAB'!$C$91/(1+0.5*'2020 Opening RAB'!$C$91))</f>
        <v>#N/A</v>
      </c>
      <c r="BS91" s="14" t="e">
        <f>AVERAGE(BS89,BS93)*('2020 Opening RAB'!$C$91/(1+0.5*'2020 Opening RAB'!$C$91))</f>
        <v>#N/A</v>
      </c>
      <c r="BT91" s="14" t="e">
        <f>AVERAGE(BT89,BT93)*('2020 Opening RAB'!$C$91/(1+0.5*'2020 Opening RAB'!$C$91))</f>
        <v>#N/A</v>
      </c>
      <c r="BU91" s="14" t="e">
        <f>AVERAGE(BU89,BU93)*('2020 Opening RAB'!$C$91/(1+0.5*'2020 Opening RAB'!$C$91))</f>
        <v>#N/A</v>
      </c>
      <c r="BV91" s="14" t="e">
        <f>AVERAGE(BV89,BV93)*('2020 Opening RAB'!$C$91/(1+0.5*'2020 Opening RAB'!$C$91))</f>
        <v>#N/A</v>
      </c>
      <c r="BW91" s="14" t="e">
        <f>AVERAGE(BW89,BW93)*('2020 Opening RAB'!$C$91/(1+0.5*'2020 Opening RAB'!$C$91))</f>
        <v>#N/A</v>
      </c>
      <c r="BX91" s="14" t="e">
        <f>AVERAGE(BX89,BX93)*('2020 Opening RAB'!$C$91/(1+0.5*'2020 Opening RAB'!$C$91))</f>
        <v>#N/A</v>
      </c>
      <c r="BY91" s="14" t="e">
        <f>AVERAGE(BY89,BY93)*('2020 Opening RAB'!$C$91/(1+0.5*'2020 Opening RAB'!$C$91))</f>
        <v>#N/A</v>
      </c>
      <c r="BZ91" s="14" t="e">
        <f>AVERAGE(BZ89,BZ93)*('2020 Opening RAB'!$C$91/(1+0.5*'2020 Opening RAB'!$C$91))</f>
        <v>#N/A</v>
      </c>
      <c r="CA91" s="14" t="e">
        <f>AVERAGE(CA89,CA93)*('2020 Opening RAB'!$C$91/(1+0.5*'2020 Opening RAB'!$C$91))</f>
        <v>#N/A</v>
      </c>
      <c r="CB91" s="14" t="e">
        <f>AVERAGE(CB89,CB93)*('2020 Opening RAB'!$C$91/(1+0.5*'2020 Opening RAB'!$C$91))</f>
        <v>#N/A</v>
      </c>
      <c r="CC91" s="14" t="e">
        <f>AVERAGE(CC89,CC93)*('2020 Opening RAB'!$C$91/(1+0.5*'2020 Opening RAB'!$C$91))</f>
        <v>#N/A</v>
      </c>
      <c r="CD91" s="14" t="e">
        <f>AVERAGE(CD89,CD93)*('2020 Opening RAB'!$C$91/(1+0.5*'2020 Opening RAB'!$C$91))</f>
        <v>#N/A</v>
      </c>
      <c r="CE91" s="14" t="e">
        <f>AVERAGE(CE89,CE93)*('2020 Opening RAB'!$C$91/(1+0.5*'2020 Opening RAB'!$C$91))</f>
        <v>#N/A</v>
      </c>
      <c r="CF91" s="14" t="e">
        <f>AVERAGE(CF89,CF93)*('2020 Opening RAB'!$C$91/(1+0.5*'2020 Opening RAB'!$C$91))</f>
        <v>#N/A</v>
      </c>
      <c r="CG91" s="14" t="e">
        <f>AVERAGE(CG89,CG93)*('2020 Opening RAB'!$C$91/(1+0.5*'2020 Opening RAB'!$C$91))</f>
        <v>#N/A</v>
      </c>
      <c r="CH91" t="e">
        <f>AVERAGE(CH89,CH93)*('2020 Opening RAB'!$C$91/(1+0.5*'2020 Opening RAB'!$C$91))</f>
        <v>#N/A</v>
      </c>
    </row>
    <row r="92" spans="1:86" x14ac:dyDescent="0.25">
      <c r="A92" t="s">
        <v>472</v>
      </c>
      <c r="B92" s="14">
        <f>IF(('2020 Opening RAB'!$C$53)&lt;='Opening RAB Cals'!B87,'Opening RAB Cals'!$D$58*'Opening RAB Cals'!B51,0)</f>
        <v>0</v>
      </c>
      <c r="C92" s="14">
        <f>IF(('2020 Opening RAB'!$C$53)&lt;='Opening RAB Cals'!C87,'Opening RAB Cals'!$D$58*'Opening RAB Cals'!C51,0)</f>
        <v>0</v>
      </c>
      <c r="D92" s="14">
        <f>IF(('2020 Opening RAB'!$C$53)&lt;='Opening RAB Cals'!D87,'Opening RAB Cals'!$D$58*'Opening RAB Cals'!D51,0)</f>
        <v>1408255.7091478943</v>
      </c>
      <c r="E92" s="14">
        <f>IF(('2020 Opening RAB'!$C$53)&lt;='Opening RAB Cals'!E87,'Opening RAB Cals'!$D$58*'Opening RAB Cals'!E51,0)</f>
        <v>1449099.3482468168</v>
      </c>
      <c r="F92" s="14">
        <f>IF(('2020 Opening RAB'!$C$53)&lt;='Opening RAB Cals'!F87,'Opening RAB Cals'!$D$58*'Opening RAB Cals'!F51,0)</f>
        <v>1490977.5984329088</v>
      </c>
      <c r="G92" s="14">
        <f>G91+G90</f>
        <v>1292597.3990388764</v>
      </c>
      <c r="H92" s="14">
        <f t="shared" ref="H92:BS92" si="32">H91+H90</f>
        <v>1293114.5789828296</v>
      </c>
      <c r="I92" s="14">
        <f t="shared" si="32"/>
        <v>1293652.8144645244</v>
      </c>
      <c r="J92" s="14">
        <f t="shared" si="32"/>
        <v>1294212.9627014049</v>
      </c>
      <c r="K92" s="14">
        <f t="shared" si="32"/>
        <v>1294795.9158101301</v>
      </c>
      <c r="L92" s="14">
        <f t="shared" si="32"/>
        <v>1295402.6022273991</v>
      </c>
      <c r="M92" s="14">
        <f t="shared" si="32"/>
        <v>1296033.9881886188</v>
      </c>
      <c r="N92" s="14">
        <f t="shared" si="32"/>
        <v>1296691.0792667742</v>
      </c>
      <c r="O92" s="14">
        <f t="shared" si="32"/>
        <v>1297374.921973947</v>
      </c>
      <c r="P92" s="14">
        <f t="shared" si="32"/>
        <v>1298086.6054280368</v>
      </c>
      <c r="Q92" s="14">
        <f t="shared" si="32"/>
        <v>1298827.2630873383</v>
      </c>
      <c r="R92" s="14">
        <f t="shared" si="32"/>
        <v>1299598.0745557381</v>
      </c>
      <c r="S92" s="14">
        <f t="shared" si="32"/>
        <v>1300400.2674614002</v>
      </c>
      <c r="T92" s="14">
        <f t="shared" si="32"/>
        <v>1301235.1194119437</v>
      </c>
      <c r="U92" s="14">
        <f t="shared" si="32"/>
        <v>1302103.9600292146</v>
      </c>
      <c r="V92" s="14">
        <f t="shared" si="32"/>
        <v>1303008.1730669024</v>
      </c>
      <c r="W92" s="14">
        <f t="shared" si="32"/>
        <v>1303949.198614364</v>
      </c>
      <c r="X92" s="14">
        <f t="shared" si="32"/>
        <v>1304928.5353901745</v>
      </c>
      <c r="Y92" s="14" t="e">
        <f t="shared" si="32"/>
        <v>#N/A</v>
      </c>
      <c r="Z92" s="14" t="e">
        <f t="shared" si="32"/>
        <v>#N/A</v>
      </c>
      <c r="AA92" s="14" t="e">
        <f t="shared" si="32"/>
        <v>#N/A</v>
      </c>
      <c r="AB92" s="14" t="e">
        <f t="shared" si="32"/>
        <v>#N/A</v>
      </c>
      <c r="AC92" s="14" t="e">
        <f t="shared" si="32"/>
        <v>#N/A</v>
      </c>
      <c r="AD92" s="14" t="e">
        <f t="shared" si="32"/>
        <v>#N/A</v>
      </c>
      <c r="AE92" s="14" t="e">
        <f t="shared" si="32"/>
        <v>#N/A</v>
      </c>
      <c r="AF92" s="14" t="e">
        <f t="shared" si="32"/>
        <v>#N/A</v>
      </c>
      <c r="AG92" s="14" t="e">
        <f t="shared" si="32"/>
        <v>#N/A</v>
      </c>
      <c r="AH92" s="14" t="e">
        <f t="shared" si="32"/>
        <v>#N/A</v>
      </c>
      <c r="AI92" s="14" t="e">
        <f t="shared" si="32"/>
        <v>#N/A</v>
      </c>
      <c r="AJ92" s="14" t="e">
        <f t="shared" si="32"/>
        <v>#N/A</v>
      </c>
      <c r="AK92" s="14" t="e">
        <f t="shared" si="32"/>
        <v>#N/A</v>
      </c>
      <c r="AL92" s="14" t="e">
        <f t="shared" si="32"/>
        <v>#N/A</v>
      </c>
      <c r="AM92" s="14" t="e">
        <f t="shared" si="32"/>
        <v>#N/A</v>
      </c>
      <c r="AN92" s="14" t="e">
        <f t="shared" si="32"/>
        <v>#N/A</v>
      </c>
      <c r="AO92" s="14" t="e">
        <f t="shared" si="32"/>
        <v>#N/A</v>
      </c>
      <c r="AP92" s="14" t="e">
        <f t="shared" si="32"/>
        <v>#N/A</v>
      </c>
      <c r="AQ92" s="14" t="e">
        <f t="shared" si="32"/>
        <v>#N/A</v>
      </c>
      <c r="AR92" s="14" t="e">
        <f t="shared" si="32"/>
        <v>#N/A</v>
      </c>
      <c r="AS92" s="14" t="e">
        <f t="shared" si="32"/>
        <v>#N/A</v>
      </c>
      <c r="AT92" s="14" t="e">
        <f t="shared" si="32"/>
        <v>#N/A</v>
      </c>
      <c r="AU92" s="14" t="e">
        <f t="shared" si="32"/>
        <v>#N/A</v>
      </c>
      <c r="AV92" s="14" t="e">
        <f t="shared" si="32"/>
        <v>#N/A</v>
      </c>
      <c r="AW92" s="14" t="e">
        <f t="shared" si="32"/>
        <v>#N/A</v>
      </c>
      <c r="AX92" s="14" t="e">
        <f t="shared" si="32"/>
        <v>#N/A</v>
      </c>
      <c r="AY92" s="14" t="e">
        <f t="shared" si="32"/>
        <v>#N/A</v>
      </c>
      <c r="AZ92" s="14" t="e">
        <f t="shared" si="32"/>
        <v>#N/A</v>
      </c>
      <c r="BA92" s="14" t="e">
        <f t="shared" si="32"/>
        <v>#N/A</v>
      </c>
      <c r="BB92" s="14" t="e">
        <f t="shared" si="32"/>
        <v>#N/A</v>
      </c>
      <c r="BC92" s="14" t="e">
        <f t="shared" si="32"/>
        <v>#N/A</v>
      </c>
      <c r="BD92" s="14" t="e">
        <f t="shared" si="32"/>
        <v>#N/A</v>
      </c>
      <c r="BE92" s="14" t="e">
        <f t="shared" si="32"/>
        <v>#N/A</v>
      </c>
      <c r="BF92" s="14" t="e">
        <f t="shared" si="32"/>
        <v>#N/A</v>
      </c>
      <c r="BG92" s="14" t="e">
        <f t="shared" si="32"/>
        <v>#N/A</v>
      </c>
      <c r="BH92" s="14" t="e">
        <f t="shared" si="32"/>
        <v>#N/A</v>
      </c>
      <c r="BI92" s="14" t="e">
        <f t="shared" si="32"/>
        <v>#N/A</v>
      </c>
      <c r="BJ92" s="14" t="e">
        <f t="shared" si="32"/>
        <v>#N/A</v>
      </c>
      <c r="BK92" s="14" t="e">
        <f t="shared" si="32"/>
        <v>#N/A</v>
      </c>
      <c r="BL92" s="14" t="e">
        <f t="shared" si="32"/>
        <v>#N/A</v>
      </c>
      <c r="BM92" s="14" t="e">
        <f t="shared" si="32"/>
        <v>#N/A</v>
      </c>
      <c r="BN92" s="14" t="e">
        <f t="shared" si="32"/>
        <v>#N/A</v>
      </c>
      <c r="BO92" s="14" t="e">
        <f t="shared" si="32"/>
        <v>#N/A</v>
      </c>
      <c r="BP92" s="14" t="e">
        <f t="shared" si="32"/>
        <v>#N/A</v>
      </c>
      <c r="BQ92" s="14" t="e">
        <f t="shared" si="32"/>
        <v>#N/A</v>
      </c>
      <c r="BR92" s="14" t="e">
        <f t="shared" si="32"/>
        <v>#N/A</v>
      </c>
      <c r="BS92" s="14" t="e">
        <f t="shared" si="32"/>
        <v>#N/A</v>
      </c>
      <c r="BT92" s="14" t="e">
        <f t="shared" ref="BT92:CH92" si="33">BT91+BT90</f>
        <v>#N/A</v>
      </c>
      <c r="BU92" s="14" t="e">
        <f t="shared" si="33"/>
        <v>#N/A</v>
      </c>
      <c r="BV92" s="14" t="e">
        <f t="shared" si="33"/>
        <v>#N/A</v>
      </c>
      <c r="BW92" s="14" t="e">
        <f t="shared" si="33"/>
        <v>#N/A</v>
      </c>
      <c r="BX92" s="14" t="e">
        <f t="shared" si="33"/>
        <v>#N/A</v>
      </c>
      <c r="BY92" s="14" t="e">
        <f t="shared" si="33"/>
        <v>#N/A</v>
      </c>
      <c r="BZ92" s="14" t="e">
        <f t="shared" si="33"/>
        <v>#N/A</v>
      </c>
      <c r="CA92" s="14" t="e">
        <f t="shared" si="33"/>
        <v>#N/A</v>
      </c>
      <c r="CB92" s="14" t="e">
        <f t="shared" si="33"/>
        <v>#N/A</v>
      </c>
      <c r="CC92" s="14" t="e">
        <f t="shared" si="33"/>
        <v>#N/A</v>
      </c>
      <c r="CD92" s="14" t="e">
        <f t="shared" si="33"/>
        <v>#N/A</v>
      </c>
      <c r="CE92" s="14" t="e">
        <f t="shared" si="33"/>
        <v>#N/A</v>
      </c>
      <c r="CF92" s="14" t="e">
        <f t="shared" si="33"/>
        <v>#N/A</v>
      </c>
      <c r="CG92" s="14" t="e">
        <f t="shared" si="33"/>
        <v>#N/A</v>
      </c>
      <c r="CH92" t="e">
        <f t="shared" si="33"/>
        <v>#N/A</v>
      </c>
    </row>
    <row r="93" spans="1:86" x14ac:dyDescent="0.25">
      <c r="A93" t="s">
        <v>343</v>
      </c>
      <c r="B93" s="14">
        <f>B89-B90</f>
        <v>0</v>
      </c>
      <c r="C93" s="14">
        <f t="shared" ref="C93:F93" si="34">C89-C90</f>
        <v>0</v>
      </c>
      <c r="D93" s="14">
        <f>D89-D90</f>
        <v>17760344.679342918</v>
      </c>
      <c r="E93" s="14">
        <f t="shared" si="34"/>
        <v>17297617.86189831</v>
      </c>
      <c r="F93" s="14">
        <f t="shared" si="34"/>
        <v>16765008.536194682</v>
      </c>
      <c r="G93" s="14">
        <f>G89-G90</f>
        <v>16115547.659639148</v>
      </c>
      <c r="H93" s="14">
        <f t="shared" ref="H93:BS93" si="35">H89-H90</f>
        <v>15439645.796425212</v>
      </c>
      <c r="I93" s="14">
        <f t="shared" si="35"/>
        <v>14736226.475589486</v>
      </c>
      <c r="J93" s="14">
        <f t="shared" si="35"/>
        <v>14004169.400658209</v>
      </c>
      <c r="K93" s="14">
        <f t="shared" si="35"/>
        <v>13242308.665413929</v>
      </c>
      <c r="L93" s="14">
        <f t="shared" si="35"/>
        <v>12449430.897022109</v>
      </c>
      <c r="M93" s="14">
        <f t="shared" si="35"/>
        <v>11624273.323560311</v>
      </c>
      <c r="N93" s="14">
        <f t="shared" si="35"/>
        <v>10765521.762872221</v>
      </c>
      <c r="O93" s="14">
        <f t="shared" si="35"/>
        <v>9871808.5295434948</v>
      </c>
      <c r="P93" s="14">
        <f t="shared" si="35"/>
        <v>8941710.2566659544</v>
      </c>
      <c r="Q93" s="14">
        <f t="shared" si="35"/>
        <v>7973745.6289209947</v>
      </c>
      <c r="R93" s="14">
        <f t="shared" si="35"/>
        <v>6966373.0233718175</v>
      </c>
      <c r="S93" s="14">
        <f t="shared" si="35"/>
        <v>5917988.0542070977</v>
      </c>
      <c r="T93" s="14">
        <f t="shared" si="35"/>
        <v>4826921.0175257493</v>
      </c>
      <c r="U93" s="14">
        <f t="shared" si="35"/>
        <v>3691434.232093229</v>
      </c>
      <c r="V93" s="14">
        <f t="shared" si="35"/>
        <v>2509719.2718341616</v>
      </c>
      <c r="W93" s="14">
        <f t="shared" si="35"/>
        <v>1279894.085653624</v>
      </c>
      <c r="X93" s="14">
        <f t="shared" si="35"/>
        <v>-4.8894435167312622E-9</v>
      </c>
      <c r="Y93" s="14" t="e">
        <f t="shared" si="35"/>
        <v>#N/A</v>
      </c>
      <c r="Z93" s="14" t="e">
        <f t="shared" si="35"/>
        <v>#N/A</v>
      </c>
      <c r="AA93" s="14" t="e">
        <f t="shared" si="35"/>
        <v>#N/A</v>
      </c>
      <c r="AB93" s="14" t="e">
        <f t="shared" si="35"/>
        <v>#N/A</v>
      </c>
      <c r="AC93" s="14" t="e">
        <f t="shared" si="35"/>
        <v>#N/A</v>
      </c>
      <c r="AD93" s="14" t="e">
        <f t="shared" si="35"/>
        <v>#N/A</v>
      </c>
      <c r="AE93" s="14" t="e">
        <f t="shared" si="35"/>
        <v>#N/A</v>
      </c>
      <c r="AF93" s="14" t="e">
        <f t="shared" si="35"/>
        <v>#N/A</v>
      </c>
      <c r="AG93" s="14" t="e">
        <f t="shared" si="35"/>
        <v>#N/A</v>
      </c>
      <c r="AH93" s="14" t="e">
        <f t="shared" si="35"/>
        <v>#N/A</v>
      </c>
      <c r="AI93" s="14" t="e">
        <f t="shared" si="35"/>
        <v>#N/A</v>
      </c>
      <c r="AJ93" s="14" t="e">
        <f t="shared" si="35"/>
        <v>#N/A</v>
      </c>
      <c r="AK93" s="14" t="e">
        <f t="shared" si="35"/>
        <v>#N/A</v>
      </c>
      <c r="AL93" s="14" t="e">
        <f t="shared" si="35"/>
        <v>#N/A</v>
      </c>
      <c r="AM93" s="14" t="e">
        <f t="shared" si="35"/>
        <v>#N/A</v>
      </c>
      <c r="AN93" s="14" t="e">
        <f t="shared" si="35"/>
        <v>#N/A</v>
      </c>
      <c r="AO93" s="14" t="e">
        <f t="shared" si="35"/>
        <v>#N/A</v>
      </c>
      <c r="AP93" s="14" t="e">
        <f t="shared" si="35"/>
        <v>#N/A</v>
      </c>
      <c r="AQ93" s="14" t="e">
        <f t="shared" si="35"/>
        <v>#N/A</v>
      </c>
      <c r="AR93" s="14" t="e">
        <f t="shared" si="35"/>
        <v>#N/A</v>
      </c>
      <c r="AS93" s="14" t="e">
        <f t="shared" si="35"/>
        <v>#N/A</v>
      </c>
      <c r="AT93" s="14" t="e">
        <f t="shared" si="35"/>
        <v>#N/A</v>
      </c>
      <c r="AU93" s="14" t="e">
        <f t="shared" si="35"/>
        <v>#N/A</v>
      </c>
      <c r="AV93" s="14" t="e">
        <f t="shared" si="35"/>
        <v>#N/A</v>
      </c>
      <c r="AW93" s="14" t="e">
        <f t="shared" si="35"/>
        <v>#N/A</v>
      </c>
      <c r="AX93" s="14" t="e">
        <f t="shared" si="35"/>
        <v>#N/A</v>
      </c>
      <c r="AY93" s="14" t="e">
        <f t="shared" si="35"/>
        <v>#N/A</v>
      </c>
      <c r="AZ93" s="14" t="e">
        <f t="shared" si="35"/>
        <v>#N/A</v>
      </c>
      <c r="BA93" s="14" t="e">
        <f t="shared" si="35"/>
        <v>#N/A</v>
      </c>
      <c r="BB93" s="14" t="e">
        <f t="shared" si="35"/>
        <v>#N/A</v>
      </c>
      <c r="BC93" s="14" t="e">
        <f t="shared" si="35"/>
        <v>#N/A</v>
      </c>
      <c r="BD93" s="14" t="e">
        <f t="shared" si="35"/>
        <v>#N/A</v>
      </c>
      <c r="BE93" s="14" t="e">
        <f t="shared" si="35"/>
        <v>#N/A</v>
      </c>
      <c r="BF93" s="14" t="e">
        <f t="shared" si="35"/>
        <v>#N/A</v>
      </c>
      <c r="BG93" s="14" t="e">
        <f t="shared" si="35"/>
        <v>#N/A</v>
      </c>
      <c r="BH93" s="14" t="e">
        <f t="shared" si="35"/>
        <v>#N/A</v>
      </c>
      <c r="BI93" s="14" t="e">
        <f t="shared" si="35"/>
        <v>#N/A</v>
      </c>
      <c r="BJ93" s="14" t="e">
        <f t="shared" si="35"/>
        <v>#N/A</v>
      </c>
      <c r="BK93" s="14" t="e">
        <f t="shared" si="35"/>
        <v>#N/A</v>
      </c>
      <c r="BL93" s="14" t="e">
        <f t="shared" si="35"/>
        <v>#N/A</v>
      </c>
      <c r="BM93" s="14" t="e">
        <f t="shared" si="35"/>
        <v>#N/A</v>
      </c>
      <c r="BN93" s="14" t="e">
        <f t="shared" si="35"/>
        <v>#N/A</v>
      </c>
      <c r="BO93" s="14" t="e">
        <f t="shared" si="35"/>
        <v>#N/A</v>
      </c>
      <c r="BP93" s="14" t="e">
        <f t="shared" si="35"/>
        <v>#N/A</v>
      </c>
      <c r="BQ93" s="14" t="e">
        <f t="shared" si="35"/>
        <v>#N/A</v>
      </c>
      <c r="BR93" s="14" t="e">
        <f t="shared" si="35"/>
        <v>#N/A</v>
      </c>
      <c r="BS93" s="14" t="e">
        <f t="shared" si="35"/>
        <v>#N/A</v>
      </c>
      <c r="BT93" s="14" t="e">
        <f t="shared" ref="BT93:CH93" si="36">BT89-BT90</f>
        <v>#N/A</v>
      </c>
      <c r="BU93" s="14" t="e">
        <f t="shared" si="36"/>
        <v>#N/A</v>
      </c>
      <c r="BV93" s="14" t="e">
        <f t="shared" si="36"/>
        <v>#N/A</v>
      </c>
      <c r="BW93" s="14" t="e">
        <f t="shared" si="36"/>
        <v>#N/A</v>
      </c>
      <c r="BX93" s="14" t="e">
        <f t="shared" si="36"/>
        <v>#N/A</v>
      </c>
      <c r="BY93" s="14" t="e">
        <f t="shared" si="36"/>
        <v>#N/A</v>
      </c>
      <c r="BZ93" s="14" t="e">
        <f t="shared" si="36"/>
        <v>#N/A</v>
      </c>
      <c r="CA93" s="14" t="e">
        <f t="shared" si="36"/>
        <v>#N/A</v>
      </c>
      <c r="CB93" s="14" t="e">
        <f t="shared" si="36"/>
        <v>#N/A</v>
      </c>
      <c r="CC93" s="14" t="e">
        <f t="shared" si="36"/>
        <v>#N/A</v>
      </c>
      <c r="CD93" s="14" t="e">
        <f t="shared" si="36"/>
        <v>#N/A</v>
      </c>
      <c r="CE93" s="14" t="e">
        <f t="shared" si="36"/>
        <v>#N/A</v>
      </c>
      <c r="CF93" s="14" t="e">
        <f t="shared" si="36"/>
        <v>#N/A</v>
      </c>
      <c r="CG93" s="14" t="e">
        <f t="shared" si="36"/>
        <v>#N/A</v>
      </c>
      <c r="CH93" t="e">
        <f t="shared" si="36"/>
        <v>#N/A</v>
      </c>
    </row>
    <row r="94" spans="1:86" x14ac:dyDescent="0.25">
      <c r="A94" t="s">
        <v>714</v>
      </c>
      <c r="B94">
        <f>IF(($C$58-B87+'2020 Opening RAB'!$C$53)&lt;'Opening RAB Cals'!$C$58,$C$58-'Opening RAB Cals'!B87+'2020 Opening RAB'!$C$53+1,$C$58)</f>
        <v>20</v>
      </c>
      <c r="C94">
        <f>IF(($C$58-C87+'2020 Opening RAB'!$C$53)&lt;'Opening RAB Cals'!$C$58,$C$58-'Opening RAB Cals'!C87+'2020 Opening RAB'!$C$53+1,$C$58)</f>
        <v>20</v>
      </c>
      <c r="D94">
        <f>IF(($C$58-D87+'2020 Opening RAB'!$C$53)&lt;'Opening RAB Cals'!$C$58,$C$58-'Opening RAB Cals'!D87+'2020 Opening RAB'!$C$53+1,$C$58)</f>
        <v>20</v>
      </c>
      <c r="E94">
        <f>IF(($C$58-E87+'2020 Opening RAB'!$C$53)&lt;'Opening RAB Cals'!$C$58,$C$58-'Opening RAB Cals'!E87+'2020 Opening RAB'!$C$53+1,$C$58)</f>
        <v>20</v>
      </c>
      <c r="F94">
        <f>IF(($C$58-F87+'2020 Opening RAB'!$C$53)&lt;'Opening RAB Cals'!$C$58,$C$58-'Opening RAB Cals'!F87+'2020 Opening RAB'!$C$53+1,$C$58)</f>
        <v>19</v>
      </c>
      <c r="G94">
        <f>IF(($C$58-G87+'2020 Opening RAB'!$C$53)&lt;'Opening RAB Cals'!$C$58,$C$58-'Opening RAB Cals'!G87+'2020 Opening RAB'!$C$53+1,$C$58)</f>
        <v>18</v>
      </c>
      <c r="H94">
        <f>IF(($C$58-H87+'2020 Opening RAB'!$C$53)&lt;'Opening RAB Cals'!$C$58,$C$58-'Opening RAB Cals'!H87+'2020 Opening RAB'!$C$53+1,$C$58)</f>
        <v>17</v>
      </c>
      <c r="I94">
        <f>IF(($C$58-I87+'2020 Opening RAB'!$C$53)&lt;'Opening RAB Cals'!$C$58,$C$58-'Opening RAB Cals'!I87+'2020 Opening RAB'!$C$53+1,$C$58)</f>
        <v>16</v>
      </c>
      <c r="J94">
        <f>IF(($C$58-J87+'2020 Opening RAB'!$C$53)&lt;'Opening RAB Cals'!$C$58,$C$58-'Opening RAB Cals'!J87+'2020 Opening RAB'!$C$53+1,$C$58)</f>
        <v>15</v>
      </c>
      <c r="K94">
        <f>IF(($C$58-K87+'2020 Opening RAB'!$C$53)&lt;'Opening RAB Cals'!$C$58,$C$58-'Opening RAB Cals'!K87+'2020 Opening RAB'!$C$53+1,$C$58)</f>
        <v>14</v>
      </c>
      <c r="L94">
        <f>IF(($C$58-L87+'2020 Opening RAB'!$C$53)&lt;'Opening RAB Cals'!$C$58,$C$58-'Opening RAB Cals'!L87+'2020 Opening RAB'!$C$53+1,$C$58)</f>
        <v>13</v>
      </c>
      <c r="M94">
        <f>IF(($C$58-M87+'2020 Opening RAB'!$C$53)&lt;'Opening RAB Cals'!$C$58,$C$58-'Opening RAB Cals'!M87+'2020 Opening RAB'!$C$53+1,$C$58)</f>
        <v>12</v>
      </c>
      <c r="N94">
        <f>IF(($C$58-N87+'2020 Opening RAB'!$C$53)&lt;'Opening RAB Cals'!$C$58,$C$58-'Opening RAB Cals'!N87+'2020 Opening RAB'!$C$53+1,$C$58)</f>
        <v>11</v>
      </c>
      <c r="O94">
        <f>IF(($C$58-O87+'2020 Opening RAB'!$C$53)&lt;'Opening RAB Cals'!$C$58,$C$58-'Opening RAB Cals'!O87+'2020 Opening RAB'!$C$53+1,$C$58)</f>
        <v>10</v>
      </c>
      <c r="P94">
        <f>IF(($C$58-P87+'2020 Opening RAB'!$C$53)&lt;'Opening RAB Cals'!$C$58,$C$58-'Opening RAB Cals'!P87+'2020 Opening RAB'!$C$53+1,$C$58)</f>
        <v>9</v>
      </c>
      <c r="Q94">
        <f>IF(($C$58-Q87+'2020 Opening RAB'!$C$53)&lt;'Opening RAB Cals'!$C$58,$C$58-'Opening RAB Cals'!Q87+'2020 Opening RAB'!$C$53+1,$C$58)</f>
        <v>8</v>
      </c>
      <c r="R94">
        <f>IF(($C$58-R87+'2020 Opening RAB'!$C$53)&lt;'Opening RAB Cals'!$C$58,$C$58-'Opening RAB Cals'!R87+'2020 Opening RAB'!$C$53+1,$C$58)</f>
        <v>7</v>
      </c>
      <c r="S94">
        <f>IF(($C$58-S87+'2020 Opening RAB'!$C$53)&lt;'Opening RAB Cals'!$C$58,$C$58-'Opening RAB Cals'!S87+'2020 Opening RAB'!$C$53+1,$C$58)</f>
        <v>6</v>
      </c>
      <c r="T94">
        <f>IF(($C$58-T87+'2020 Opening RAB'!$C$53)&lt;'Opening RAB Cals'!$C$58,$C$58-'Opening RAB Cals'!T87+'2020 Opening RAB'!$C$53+1,$C$58)</f>
        <v>5</v>
      </c>
      <c r="U94">
        <f>IF(($C$58-U87+'2020 Opening RAB'!$C$53)&lt;'Opening RAB Cals'!$C$58,$C$58-'Opening RAB Cals'!U87+'2020 Opening RAB'!$C$53+1,$C$58)</f>
        <v>4</v>
      </c>
      <c r="V94">
        <f>IF(($C$58-V87+'2020 Opening RAB'!$C$53)&lt;'Opening RAB Cals'!$C$58,$C$58-'Opening RAB Cals'!V87+'2020 Opening RAB'!$C$53+1,$C$58)</f>
        <v>3</v>
      </c>
      <c r="W94">
        <f>IF(($C$58-W87+'2020 Opening RAB'!$C$53)&lt;'Opening RAB Cals'!$C$58,$C$58-'Opening RAB Cals'!W87+'2020 Opening RAB'!$C$53+1,$C$58)</f>
        <v>2</v>
      </c>
      <c r="X94">
        <f>IF(($C$58-X87+'2020 Opening RAB'!$C$53)&lt;'Opening RAB Cals'!$C$58,$C$58-'Opening RAB Cals'!X87+'2020 Opening RAB'!$C$53+1,$C$58)</f>
        <v>1</v>
      </c>
      <c r="Y94">
        <f>IF(($C$58-Y87+'2020 Opening RAB'!$C$53)&lt;'Opening RAB Cals'!$C$58,$C$58-'Opening RAB Cals'!Y87+'2020 Opening RAB'!$C$53+1,$C$58)</f>
        <v>0</v>
      </c>
      <c r="Z94">
        <f>IF(($C$58-Z87+'2020 Opening RAB'!$C$53)&lt;'Opening RAB Cals'!$C$58,$C$58-'Opening RAB Cals'!Z87+'2020 Opening RAB'!$C$53+1,$C$58)</f>
        <v>-1</v>
      </c>
      <c r="AA94">
        <f>IF(($C$58-AA87+'2020 Opening RAB'!$C$53)&lt;'Opening RAB Cals'!$C$58,$C$58-'Opening RAB Cals'!AA87+'2020 Opening RAB'!$C$53+1,$C$58)</f>
        <v>-2</v>
      </c>
      <c r="AB94">
        <f>IF(($C$58-AB87+'2020 Opening RAB'!$C$53)&lt;'Opening RAB Cals'!$C$58,$C$58-'Opening RAB Cals'!AB87+'2020 Opening RAB'!$C$53+1,$C$58)</f>
        <v>-3</v>
      </c>
      <c r="AC94">
        <f>IF(($C$58-AC87+'2020 Opening RAB'!$C$53)&lt;'Opening RAB Cals'!$C$58,$C$58-'Opening RAB Cals'!AC87+'2020 Opening RAB'!$C$53+1,$C$58)</f>
        <v>-4</v>
      </c>
      <c r="AD94">
        <f>IF(($C$58-AD87+'2020 Opening RAB'!$C$53)&lt;'Opening RAB Cals'!$C$58,$C$58-'Opening RAB Cals'!AD87+'2020 Opening RAB'!$C$53+1,$C$58)</f>
        <v>-5</v>
      </c>
      <c r="AE94">
        <f>IF(($C$58-AE87+'2020 Opening RAB'!$C$53)&lt;'Opening RAB Cals'!$C$58,$C$58-'Opening RAB Cals'!AE87+'2020 Opening RAB'!$C$53+1,$C$58)</f>
        <v>-6</v>
      </c>
      <c r="AF94">
        <f>IF(($C$58-AF87+'2020 Opening RAB'!$C$53)&lt;'Opening RAB Cals'!$C$58,$C$58-'Opening RAB Cals'!AF87+'2020 Opening RAB'!$C$53+1,$C$58)</f>
        <v>-7</v>
      </c>
      <c r="AG94">
        <f>IF(($C$58-AG87+'2020 Opening RAB'!$C$53)&lt;'Opening RAB Cals'!$C$58,$C$58-'Opening RAB Cals'!AG87+'2020 Opening RAB'!$C$53+1,$C$58)</f>
        <v>-8</v>
      </c>
      <c r="AH94">
        <f>IF(($C$58-AH87+'2020 Opening RAB'!$C$53)&lt;'Opening RAB Cals'!$C$58,$C$58-'Opening RAB Cals'!AH87+'2020 Opening RAB'!$C$53+1,$C$58)</f>
        <v>-9</v>
      </c>
      <c r="AI94">
        <f>IF(($C$58-AI87+'2020 Opening RAB'!$C$53)&lt;'Opening RAB Cals'!$C$58,$C$58-'Opening RAB Cals'!AI87+'2020 Opening RAB'!$C$53+1,$C$58)</f>
        <v>-10</v>
      </c>
      <c r="AJ94">
        <f>IF(($C$58-AJ87+'2020 Opening RAB'!$C$53)&lt;'Opening RAB Cals'!$C$58,$C$58-'Opening RAB Cals'!AJ87+'2020 Opening RAB'!$C$53+1,$C$58)</f>
        <v>-11</v>
      </c>
      <c r="AK94">
        <f>IF(($C$58-AK87+'2020 Opening RAB'!$C$53)&lt;'Opening RAB Cals'!$C$58,$C$58-'Opening RAB Cals'!AK87+'2020 Opening RAB'!$C$53+1,$C$58)</f>
        <v>-12</v>
      </c>
      <c r="AL94">
        <f>IF(($C$58-AL87+'2020 Opening RAB'!$C$53)&lt;'Opening RAB Cals'!$C$58,$C$58-'Opening RAB Cals'!AL87+'2020 Opening RAB'!$C$53+1,$C$58)</f>
        <v>-13</v>
      </c>
      <c r="AM94">
        <f>IF(($C$58-AM87+'2020 Opening RAB'!$C$53)&lt;'Opening RAB Cals'!$C$58,$C$58-'Opening RAB Cals'!AM87+'2020 Opening RAB'!$C$53+1,$C$58)</f>
        <v>-14</v>
      </c>
      <c r="AN94">
        <f>IF(($C$58-AN87+'2020 Opening RAB'!$C$53)&lt;'Opening RAB Cals'!$C$58,$C$58-'Opening RAB Cals'!AN87+'2020 Opening RAB'!$C$53+1,$C$58)</f>
        <v>-15</v>
      </c>
      <c r="AO94">
        <f>IF(($C$58-AO87+'2020 Opening RAB'!$C$53)&lt;'Opening RAB Cals'!$C$58,$C$58-'Opening RAB Cals'!AO87+'2020 Opening RAB'!$C$53+1,$C$58)</f>
        <v>-16</v>
      </c>
      <c r="AP94">
        <f>IF(($C$58-AP87+'2020 Opening RAB'!$C$53)&lt;'Opening RAB Cals'!$C$58,$C$58-'Opening RAB Cals'!AP87+'2020 Opening RAB'!$C$53+1,$C$58)</f>
        <v>-17</v>
      </c>
      <c r="AQ94">
        <f>IF(($C$58-AQ87+'2020 Opening RAB'!$C$53)&lt;'Opening RAB Cals'!$C$58,$C$58-'Opening RAB Cals'!AQ87+'2020 Opening RAB'!$C$53+1,$C$58)</f>
        <v>-18</v>
      </c>
      <c r="AR94">
        <f>IF(($C$58-AR87+'2020 Opening RAB'!$C$53)&lt;'Opening RAB Cals'!$C$58,$C$58-'Opening RAB Cals'!AR87+'2020 Opening RAB'!$C$53+1,$C$58)</f>
        <v>-19</v>
      </c>
      <c r="AS94">
        <f>IF(($C$58-AS87+'2020 Opening RAB'!$C$53)&lt;'Opening RAB Cals'!$C$58,$C$58-'Opening RAB Cals'!AS87+'2020 Opening RAB'!$C$53+1,$C$58)</f>
        <v>-20</v>
      </c>
      <c r="AT94">
        <f>IF(($C$58-AT87+'2020 Opening RAB'!$C$53)&lt;'Opening RAB Cals'!$C$58,$C$58-'Opening RAB Cals'!AT87+'2020 Opening RAB'!$C$53+1,$C$58)</f>
        <v>-21</v>
      </c>
      <c r="AU94">
        <f>IF(($C$58-AU87+'2020 Opening RAB'!$C$53)&lt;'Opening RAB Cals'!$C$58,$C$58-'Opening RAB Cals'!AU87+'2020 Opening RAB'!$C$53+1,$C$58)</f>
        <v>-22</v>
      </c>
      <c r="AV94">
        <f>IF(($C$58-AV87+'2020 Opening RAB'!$C$53)&lt;'Opening RAB Cals'!$C$58,$C$58-'Opening RAB Cals'!AV87+'2020 Opening RAB'!$C$53+1,$C$58)</f>
        <v>-23</v>
      </c>
      <c r="AW94">
        <f>IF(($C$58-AW87+'2020 Opening RAB'!$C$53)&lt;'Opening RAB Cals'!$C$58,$C$58-'Opening RAB Cals'!AW87+'2020 Opening RAB'!$C$53+1,$C$58)</f>
        <v>-24</v>
      </c>
      <c r="AX94">
        <f>IF(($C$58-AX87+'2020 Opening RAB'!$C$53)&lt;'Opening RAB Cals'!$C$58,$C$58-'Opening RAB Cals'!AX87+'2020 Opening RAB'!$C$53+1,$C$58)</f>
        <v>-25</v>
      </c>
      <c r="AY94">
        <f>IF(($C$58-AY87+'2020 Opening RAB'!$C$53)&lt;'Opening RAB Cals'!$C$58,$C$58-'Opening RAB Cals'!AY87+'2020 Opening RAB'!$C$53+1,$C$58)</f>
        <v>-26</v>
      </c>
      <c r="AZ94">
        <f>IF(($C$58-AZ87+'2020 Opening RAB'!$C$53)&lt;'Opening RAB Cals'!$C$58,$C$58-'Opening RAB Cals'!AZ87+'2020 Opening RAB'!$C$53+1,$C$58)</f>
        <v>-27</v>
      </c>
      <c r="BA94">
        <f>IF(($C$58-BA87+'2020 Opening RAB'!$C$53)&lt;'Opening RAB Cals'!$C$58,$C$58-'Opening RAB Cals'!BA87+'2020 Opening RAB'!$C$53+1,$C$58)</f>
        <v>-28</v>
      </c>
      <c r="BB94">
        <f>IF(($C$58-BB87+'2020 Opening RAB'!$C$53)&lt;'Opening RAB Cals'!$C$58,$C$58-'Opening RAB Cals'!BB87+'2020 Opening RAB'!$C$53+1,$C$58)</f>
        <v>-29</v>
      </c>
      <c r="BC94">
        <f>IF(($C$58-BC87+'2020 Opening RAB'!$C$53)&lt;'Opening RAB Cals'!$C$58,$C$58-'Opening RAB Cals'!BC87+'2020 Opening RAB'!$C$53+1,$C$58)</f>
        <v>-30</v>
      </c>
      <c r="BD94">
        <f>IF(($C$58-BD87+'2020 Opening RAB'!$C$53)&lt;'Opening RAB Cals'!$C$58,$C$58-'Opening RAB Cals'!BD87+'2020 Opening RAB'!$C$53+1,$C$58)</f>
        <v>-31</v>
      </c>
      <c r="BE94">
        <f>IF(($C$58-BE87+'2020 Opening RAB'!$C$53)&lt;'Opening RAB Cals'!$C$58,$C$58-'Opening RAB Cals'!BE87+'2020 Opening RAB'!$C$53+1,$C$58)</f>
        <v>-32</v>
      </c>
      <c r="BF94">
        <f>IF(($C$58-BF87+'2020 Opening RAB'!$C$53)&lt;'Opening RAB Cals'!$C$58,$C$58-'Opening RAB Cals'!BF87+'2020 Opening RAB'!$C$53+1,$C$58)</f>
        <v>-33</v>
      </c>
      <c r="BG94">
        <f>IF(($C$58-BG87+'2020 Opening RAB'!$C$53)&lt;'Opening RAB Cals'!$C$58,$C$58-'Opening RAB Cals'!BG87+'2020 Opening RAB'!$C$53+1,$C$58)</f>
        <v>-34</v>
      </c>
      <c r="BH94">
        <f>IF(($C$58-BH87+'2020 Opening RAB'!$C$53)&lt;'Opening RAB Cals'!$C$58,$C$58-'Opening RAB Cals'!BH87+'2020 Opening RAB'!$C$53+1,$C$58)</f>
        <v>-35</v>
      </c>
      <c r="BI94">
        <f>IF(($C$58-BI87+'2020 Opening RAB'!$C$53)&lt;'Opening RAB Cals'!$C$58,$C$58-'Opening RAB Cals'!BI87+'2020 Opening RAB'!$C$53+1,$C$58)</f>
        <v>-36</v>
      </c>
      <c r="BJ94">
        <f>IF(($C$58-BJ87+'2020 Opening RAB'!$C$53)&lt;'Opening RAB Cals'!$C$58,$C$58-'Opening RAB Cals'!BJ87+'2020 Opening RAB'!$C$53+1,$C$58)</f>
        <v>-37</v>
      </c>
      <c r="BK94">
        <f>IF(($C$58-BK87+'2020 Opening RAB'!$C$53)&lt;'Opening RAB Cals'!$C$58,$C$58-'Opening RAB Cals'!BK87+'2020 Opening RAB'!$C$53+1,$C$58)</f>
        <v>-38</v>
      </c>
      <c r="BL94">
        <f>IF(($C$58-BL87+'2020 Opening RAB'!$C$53)&lt;'Opening RAB Cals'!$C$58,$C$58-'Opening RAB Cals'!BL87+'2020 Opening RAB'!$C$53+1,$C$58)</f>
        <v>-39</v>
      </c>
      <c r="BM94">
        <f>IF(($C$58-BM87+'2020 Opening RAB'!$C$53)&lt;'Opening RAB Cals'!$C$58,$C$58-'Opening RAB Cals'!BM87+'2020 Opening RAB'!$C$53+1,$C$58)</f>
        <v>-40</v>
      </c>
      <c r="BN94">
        <f>IF(($C$58-BN87+'2020 Opening RAB'!$C$53)&lt;'Opening RAB Cals'!$C$58,$C$58-'Opening RAB Cals'!BN87+'2020 Opening RAB'!$C$53+1,$C$58)</f>
        <v>-41</v>
      </c>
      <c r="BO94">
        <f>IF(($C$58-BO87+'2020 Opening RAB'!$C$53)&lt;'Opening RAB Cals'!$C$58,$C$58-'Opening RAB Cals'!BO87+'2020 Opening RAB'!$C$53+1,$C$58)</f>
        <v>-42</v>
      </c>
      <c r="BP94">
        <f>IF(($C$58-BP87+'2020 Opening RAB'!$C$53)&lt;'Opening RAB Cals'!$C$58,$C$58-'Opening RAB Cals'!BP87+'2020 Opening RAB'!$C$53+1,$C$58)</f>
        <v>-43</v>
      </c>
      <c r="BQ94">
        <f>IF(($C$58-BQ87+'2020 Opening RAB'!$C$53)&lt;'Opening RAB Cals'!$C$58,$C$58-'Opening RAB Cals'!BQ87+'2020 Opening RAB'!$C$53+1,$C$58)</f>
        <v>-44</v>
      </c>
      <c r="BR94">
        <f>IF(($C$58-BR87+'2020 Opening RAB'!$C$53)&lt;'Opening RAB Cals'!$C$58,$C$58-'Opening RAB Cals'!BR87+'2020 Opening RAB'!$C$53+1,$C$58)</f>
        <v>-45</v>
      </c>
      <c r="BS94">
        <f>IF(($C$58-BS87+'2020 Opening RAB'!$C$53)&lt;'Opening RAB Cals'!$C$58,$C$58-'Opening RAB Cals'!BS87+'2020 Opening RAB'!$C$53+1,$C$58)</f>
        <v>-46</v>
      </c>
      <c r="BT94">
        <f>IF(($C$58-BT87+'2020 Opening RAB'!$C$53)&lt;'Opening RAB Cals'!$C$58,$C$58-'Opening RAB Cals'!BT87+'2020 Opening RAB'!$C$53+1,$C$58)</f>
        <v>-47</v>
      </c>
      <c r="BU94">
        <f>IF(($C$58-BU87+'2020 Opening RAB'!$C$53)&lt;'Opening RAB Cals'!$C$58,$C$58-'Opening RAB Cals'!BU87+'2020 Opening RAB'!$C$53+1,$C$58)</f>
        <v>-48</v>
      </c>
      <c r="BV94">
        <f>IF(($C$58-BV87+'2020 Opening RAB'!$C$53)&lt;'Opening RAB Cals'!$C$58,$C$58-'Opening RAB Cals'!BV87+'2020 Opening RAB'!$C$53+1,$C$58)</f>
        <v>-49</v>
      </c>
      <c r="BW94">
        <f>IF(($C$58-BW87+'2020 Opening RAB'!$C$53)&lt;'Opening RAB Cals'!$C$58,$C$58-'Opening RAB Cals'!BW87+'2020 Opening RAB'!$C$53+1,$C$58)</f>
        <v>-50</v>
      </c>
      <c r="BX94">
        <f>IF(($C$58-BX87+'2020 Opening RAB'!$C$53)&lt;'Opening RAB Cals'!$C$58,$C$58-'Opening RAB Cals'!BX87+'2020 Opening RAB'!$C$53+1,$C$58)</f>
        <v>-51</v>
      </c>
      <c r="BY94">
        <f>IF(($C$58-BY87+'2020 Opening RAB'!$C$53)&lt;'Opening RAB Cals'!$C$58,$C$58-'Opening RAB Cals'!BY87+'2020 Opening RAB'!$C$53+1,$C$58)</f>
        <v>-52</v>
      </c>
      <c r="BZ94">
        <f>IF(($C$58-BZ87+'2020 Opening RAB'!$C$53)&lt;'Opening RAB Cals'!$C$58,$C$58-'Opening RAB Cals'!BZ87+'2020 Opening RAB'!$C$53+1,$C$58)</f>
        <v>-53</v>
      </c>
      <c r="CA94">
        <f>IF(($C$58-CA87+'2020 Opening RAB'!$C$53)&lt;'Opening RAB Cals'!$C$58,$C$58-'Opening RAB Cals'!CA87+'2020 Opening RAB'!$C$53+1,$C$58)</f>
        <v>-54</v>
      </c>
      <c r="CB94">
        <f>IF(($C$58-CB87+'2020 Opening RAB'!$C$53)&lt;'Opening RAB Cals'!$C$58,$C$58-'Opening RAB Cals'!CB87+'2020 Opening RAB'!$C$53+1,$C$58)</f>
        <v>-55</v>
      </c>
      <c r="CC94">
        <f>IF(($C$58-CC87+'2020 Opening RAB'!$C$53)&lt;'Opening RAB Cals'!$C$58,$C$58-'Opening RAB Cals'!CC87+'2020 Opening RAB'!$C$53+1,$C$58)</f>
        <v>-56</v>
      </c>
      <c r="CD94">
        <f>IF(($C$58-CD87+'2020 Opening RAB'!$C$53)&lt;'Opening RAB Cals'!$C$58,$C$58-'Opening RAB Cals'!CD87+'2020 Opening RAB'!$C$53+1,$C$58)</f>
        <v>-57</v>
      </c>
      <c r="CE94">
        <f>IF(($C$58-CE87+'2020 Opening RAB'!$C$53)&lt;'Opening RAB Cals'!$C$58,$C$58-'Opening RAB Cals'!CE87+'2020 Opening RAB'!$C$53+1,$C$58)</f>
        <v>-58</v>
      </c>
      <c r="CF94">
        <f>IF(($C$58-CF87+'2020 Opening RAB'!$C$53)&lt;'Opening RAB Cals'!$C$58,$C$58-'Opening RAB Cals'!CF87+'2020 Opening RAB'!$C$53+1,$C$58)</f>
        <v>-59</v>
      </c>
      <c r="CG94">
        <f>IF(($C$58-CG87+'2020 Opening RAB'!$C$53)&lt;'Opening RAB Cals'!$C$58,$C$58-'Opening RAB Cals'!CG87+'2020 Opening RAB'!$C$53+1,$C$58)</f>
        <v>-60</v>
      </c>
      <c r="CH94">
        <f>IF(($C$58-CH87+'2020 Opening RAB'!$C$53)&lt;'Opening RAB Cals'!$C$58,$C$58-'Opening RAB Cals'!CH87+'2020 Opening RAB'!$C$53+1,$C$58)</f>
        <v>-61</v>
      </c>
    </row>
    <row r="96" spans="1:86" x14ac:dyDescent="0.25">
      <c r="A96" t="s">
        <v>712</v>
      </c>
      <c r="B96" s="14">
        <f>SUMIF(B90:CH90,"&lt;&gt;#n/a")</f>
        <v>18158020.031449709</v>
      </c>
    </row>
    <row r="97" spans="1:86" x14ac:dyDescent="0.25">
      <c r="A97" t="s">
        <v>713</v>
      </c>
      <c r="B97" t="b">
        <f>B96=B58</f>
        <v>1</v>
      </c>
    </row>
    <row r="100" spans="1:86" x14ac:dyDescent="0.25">
      <c r="B100" s="169">
        <v>2015</v>
      </c>
      <c r="C100" s="169">
        <v>2016</v>
      </c>
      <c r="D100" s="169">
        <v>2017</v>
      </c>
      <c r="E100" s="169">
        <v>2018</v>
      </c>
      <c r="F100" s="169">
        <v>2019</v>
      </c>
      <c r="G100" s="79">
        <v>2020</v>
      </c>
      <c r="H100" s="79">
        <v>2021</v>
      </c>
      <c r="I100" s="79">
        <v>2022</v>
      </c>
      <c r="J100" s="79">
        <v>2023</v>
      </c>
      <c r="K100" s="79">
        <v>2024</v>
      </c>
      <c r="L100" s="79">
        <v>2025</v>
      </c>
      <c r="M100" s="79">
        <v>2026</v>
      </c>
      <c r="N100" s="79">
        <v>2027</v>
      </c>
      <c r="O100" s="79">
        <v>2028</v>
      </c>
      <c r="P100" s="79">
        <v>2029</v>
      </c>
      <c r="Q100" s="79">
        <v>2030</v>
      </c>
      <c r="R100" s="79">
        <v>2031</v>
      </c>
      <c r="S100" s="79">
        <v>2032</v>
      </c>
      <c r="T100" s="79">
        <v>2033</v>
      </c>
      <c r="U100" s="79">
        <v>2034</v>
      </c>
      <c r="V100" s="79">
        <v>2035</v>
      </c>
      <c r="W100" s="79">
        <v>2036</v>
      </c>
      <c r="X100" s="79">
        <v>2037</v>
      </c>
      <c r="Y100" s="79">
        <v>2038</v>
      </c>
      <c r="Z100" s="79">
        <v>2039</v>
      </c>
      <c r="AA100" s="79">
        <v>2040</v>
      </c>
      <c r="AB100" s="79">
        <v>2041</v>
      </c>
      <c r="AC100" s="79">
        <v>2042</v>
      </c>
      <c r="AD100" s="79">
        <v>2043</v>
      </c>
      <c r="AE100" s="79">
        <v>2044</v>
      </c>
      <c r="AF100" s="79">
        <v>2045</v>
      </c>
      <c r="AG100" s="79">
        <v>2046</v>
      </c>
      <c r="AH100" s="79">
        <v>2047</v>
      </c>
      <c r="AI100" s="79">
        <v>2048</v>
      </c>
      <c r="AJ100" s="79">
        <v>2049</v>
      </c>
      <c r="AK100" s="79">
        <v>2050</v>
      </c>
      <c r="AL100" s="79">
        <v>2051</v>
      </c>
      <c r="AM100" s="79">
        <v>2052</v>
      </c>
      <c r="AN100" s="79">
        <v>2053</v>
      </c>
      <c r="AO100" s="79">
        <v>2054</v>
      </c>
      <c r="AP100" s="79">
        <v>2055</v>
      </c>
      <c r="AQ100" s="79">
        <v>2056</v>
      </c>
      <c r="AR100" s="79">
        <v>2057</v>
      </c>
      <c r="AS100" s="79">
        <v>2058</v>
      </c>
      <c r="AT100" s="79">
        <v>2059</v>
      </c>
      <c r="AU100" s="79">
        <v>2060</v>
      </c>
      <c r="AV100" s="79">
        <v>2061</v>
      </c>
      <c r="AW100" s="79">
        <v>2062</v>
      </c>
      <c r="AX100" s="79">
        <v>2063</v>
      </c>
      <c r="AY100" s="79">
        <v>2064</v>
      </c>
      <c r="AZ100" s="79">
        <v>2065</v>
      </c>
      <c r="BA100" s="79">
        <v>2066</v>
      </c>
      <c r="BB100" s="79">
        <v>2067</v>
      </c>
      <c r="BC100" s="79">
        <v>2068</v>
      </c>
      <c r="BD100" s="79">
        <v>2069</v>
      </c>
      <c r="BE100" s="79">
        <v>2070</v>
      </c>
      <c r="BF100" s="79">
        <v>2071</v>
      </c>
      <c r="BG100" s="79">
        <v>2072</v>
      </c>
      <c r="BH100" s="79">
        <v>2073</v>
      </c>
      <c r="BI100" s="79">
        <v>2074</v>
      </c>
      <c r="BJ100" s="79">
        <v>2075</v>
      </c>
      <c r="BK100" s="79">
        <v>2076</v>
      </c>
      <c r="BL100" s="79">
        <v>2077</v>
      </c>
      <c r="BM100" s="79">
        <v>2078</v>
      </c>
      <c r="BN100" s="79">
        <v>2079</v>
      </c>
      <c r="BO100" s="79">
        <v>2080</v>
      </c>
      <c r="BP100" s="79">
        <v>2081</v>
      </c>
      <c r="BQ100" s="79">
        <v>2082</v>
      </c>
      <c r="BR100" s="79">
        <v>2083</v>
      </c>
      <c r="BS100" s="79">
        <v>2084</v>
      </c>
      <c r="BT100" s="79">
        <v>2085</v>
      </c>
      <c r="BU100" s="79">
        <v>2086</v>
      </c>
      <c r="BV100" s="79">
        <v>2087</v>
      </c>
      <c r="BW100" s="79">
        <v>2088</v>
      </c>
      <c r="BX100" s="79">
        <v>2089</v>
      </c>
      <c r="BY100" s="79">
        <v>2090</v>
      </c>
      <c r="BZ100" s="79">
        <v>2091</v>
      </c>
      <c r="CA100" s="79">
        <v>2092</v>
      </c>
      <c r="CB100" s="79">
        <v>2093</v>
      </c>
      <c r="CC100" s="79">
        <v>2094</v>
      </c>
      <c r="CD100" s="79">
        <v>2095</v>
      </c>
      <c r="CE100" s="79">
        <v>2096</v>
      </c>
      <c r="CF100" s="79">
        <v>2097</v>
      </c>
      <c r="CG100" s="79">
        <v>2098</v>
      </c>
      <c r="CH100" s="79">
        <v>2099</v>
      </c>
    </row>
    <row r="101" spans="1:86" x14ac:dyDescent="0.25">
      <c r="A101" s="15" t="s">
        <v>563</v>
      </c>
    </row>
    <row r="102" spans="1:86" s="14" customFormat="1" x14ac:dyDescent="0.25">
      <c r="A102" s="14" t="s">
        <v>342</v>
      </c>
      <c r="B102" s="14">
        <f>IF(('2020 Opening RAB'!$C$44)='Opening RAB Cals'!B100,'Opening RAB Cals'!B115,0)</f>
        <v>0</v>
      </c>
      <c r="C102" s="14">
        <f>IF(('2020 Opening RAB'!$C$44)='Opening RAB Cals'!C100,'Opening RAB Cals'!C115,0)+B106</f>
        <v>0</v>
      </c>
      <c r="D102" s="14">
        <f>IF(('2020 Opening RAB'!$C$44)='Opening RAB Cals'!D100,'Opening RAB Cals'!D115,0)+C106</f>
        <v>0</v>
      </c>
      <c r="E102" s="14">
        <f>IF(('2020 Opening RAB'!$C$44)='Opening RAB Cals'!E100,'Opening RAB Cals'!E115,0)+D106</f>
        <v>0</v>
      </c>
      <c r="F102" s="14">
        <f>IF(('2020 Opening RAB'!$C$44)='Opening RAB Cals'!F100,'Opening RAB Cals'!F115,0)+E106</f>
        <v>0</v>
      </c>
      <c r="G102" s="14">
        <f>IF(('2020 Opening RAB'!$C$44)='Opening RAB Cals'!G100,'Opening RAB Cals'!$E$115,0)+F106</f>
        <v>193506585.50183442</v>
      </c>
      <c r="H102" s="14">
        <f t="shared" ref="H102:BS102" si="37">G106</f>
        <v>190459863.62395889</v>
      </c>
      <c r="I102" s="14">
        <f t="shared" si="37"/>
        <v>187289102.96956456</v>
      </c>
      <c r="J102" s="14">
        <f t="shared" si="37"/>
        <v>183989253.6461122</v>
      </c>
      <c r="K102" s="14">
        <f t="shared" si="37"/>
        <v>180555060.16878426</v>
      </c>
      <c r="L102" s="14">
        <f t="shared" si="37"/>
        <v>176981053.09036925</v>
      </c>
      <c r="M102" s="14">
        <f t="shared" si="37"/>
        <v>173261540.29038009</v>
      </c>
      <c r="N102" s="14">
        <f t="shared" si="37"/>
        <v>169390597.90953323</v>
      </c>
      <c r="O102" s="14">
        <f t="shared" si="37"/>
        <v>165362060.91515055</v>
      </c>
      <c r="P102" s="14">
        <f t="shared" si="37"/>
        <v>161169513.28245771</v>
      </c>
      <c r="Q102" s="14">
        <f t="shared" si="37"/>
        <v>156806277.77614164</v>
      </c>
      <c r="R102" s="14">
        <f t="shared" si="37"/>
        <v>152265405.31589261</v>
      </c>
      <c r="S102" s="14">
        <f t="shared" si="37"/>
        <v>147539663.90899399</v>
      </c>
      <c r="T102" s="14">
        <f t="shared" si="37"/>
        <v>142621527.13233334</v>
      </c>
      <c r="U102" s="14">
        <f t="shared" si="37"/>
        <v>137503162.14549083</v>
      </c>
      <c r="V102" s="14">
        <f t="shared" si="37"/>
        <v>132176417.21581373</v>
      </c>
      <c r="W102" s="14">
        <f t="shared" si="37"/>
        <v>126632808.7356095</v>
      </c>
      <c r="X102" s="14">
        <f t="shared" si="37"/>
        <v>120863507.71077985</v>
      </c>
      <c r="Y102" s="14">
        <f t="shared" si="37"/>
        <v>114859325.69937736</v>
      </c>
      <c r="Z102" s="14">
        <f t="shared" si="37"/>
        <v>108610700.17768973</v>
      </c>
      <c r="AA102" s="14">
        <f t="shared" si="37"/>
        <v>102107679.31054489</v>
      </c>
      <c r="AB102" s="14">
        <f t="shared" si="37"/>
        <v>95339906.101581693</v>
      </c>
      <c r="AC102" s="14">
        <f t="shared" si="37"/>
        <v>88296601.898243085</v>
      </c>
      <c r="AD102" s="14">
        <f t="shared" si="37"/>
        <v>80966549.225221083</v>
      </c>
      <c r="AE102" s="14">
        <f t="shared" si="37"/>
        <v>73338073.919013441</v>
      </c>
      <c r="AF102" s="14">
        <f t="shared" si="37"/>
        <v>65399026.535138659</v>
      </c>
      <c r="AG102" s="14">
        <f t="shared" si="37"/>
        <v>57136762.998397589</v>
      </c>
      <c r="AH102" s="14">
        <f t="shared" si="37"/>
        <v>48538124.465364523</v>
      </c>
      <c r="AI102" s="14">
        <f t="shared" si="37"/>
        <v>39589416.367035791</v>
      </c>
      <c r="AJ102" s="14">
        <f t="shared" si="37"/>
        <v>30276386.59825829</v>
      </c>
      <c r="AK102" s="14">
        <f t="shared" si="37"/>
        <v>20584202.819201499</v>
      </c>
      <c r="AL102" s="14">
        <f t="shared" si="37"/>
        <v>10497428.832722262</v>
      </c>
      <c r="AM102" s="14">
        <f t="shared" si="37"/>
        <v>-4.6566128730773926E-8</v>
      </c>
      <c r="AN102" s="14" t="e">
        <f t="shared" si="37"/>
        <v>#N/A</v>
      </c>
      <c r="AO102" s="14" t="e">
        <f t="shared" si="37"/>
        <v>#N/A</v>
      </c>
      <c r="AP102" s="14" t="e">
        <f t="shared" si="37"/>
        <v>#N/A</v>
      </c>
      <c r="AQ102" s="14" t="e">
        <f t="shared" si="37"/>
        <v>#N/A</v>
      </c>
      <c r="AR102" s="14" t="e">
        <f t="shared" si="37"/>
        <v>#N/A</v>
      </c>
      <c r="AS102" s="14" t="e">
        <f t="shared" si="37"/>
        <v>#N/A</v>
      </c>
      <c r="AT102" s="14" t="e">
        <f t="shared" si="37"/>
        <v>#N/A</v>
      </c>
      <c r="AU102" s="14" t="e">
        <f t="shared" si="37"/>
        <v>#N/A</v>
      </c>
      <c r="AV102" s="14" t="e">
        <f t="shared" si="37"/>
        <v>#N/A</v>
      </c>
      <c r="AW102" s="14" t="e">
        <f t="shared" si="37"/>
        <v>#N/A</v>
      </c>
      <c r="AX102" s="14" t="e">
        <f t="shared" si="37"/>
        <v>#N/A</v>
      </c>
      <c r="AY102" s="14" t="e">
        <f t="shared" si="37"/>
        <v>#N/A</v>
      </c>
      <c r="AZ102" s="14" t="e">
        <f t="shared" si="37"/>
        <v>#N/A</v>
      </c>
      <c r="BA102" s="14" t="e">
        <f t="shared" si="37"/>
        <v>#N/A</v>
      </c>
      <c r="BB102" s="14" t="e">
        <f t="shared" si="37"/>
        <v>#N/A</v>
      </c>
      <c r="BC102" s="14" t="e">
        <f t="shared" si="37"/>
        <v>#N/A</v>
      </c>
      <c r="BD102" s="14" t="e">
        <f t="shared" si="37"/>
        <v>#N/A</v>
      </c>
      <c r="BE102" s="14" t="e">
        <f t="shared" si="37"/>
        <v>#N/A</v>
      </c>
      <c r="BF102" s="14" t="e">
        <f t="shared" si="37"/>
        <v>#N/A</v>
      </c>
      <c r="BG102" s="14" t="e">
        <f t="shared" si="37"/>
        <v>#N/A</v>
      </c>
      <c r="BH102" s="14" t="e">
        <f t="shared" si="37"/>
        <v>#N/A</v>
      </c>
      <c r="BI102" s="14" t="e">
        <f t="shared" si="37"/>
        <v>#N/A</v>
      </c>
      <c r="BJ102" s="14" t="e">
        <f t="shared" si="37"/>
        <v>#N/A</v>
      </c>
      <c r="BK102" s="14" t="e">
        <f t="shared" si="37"/>
        <v>#N/A</v>
      </c>
      <c r="BL102" s="14" t="e">
        <f t="shared" si="37"/>
        <v>#N/A</v>
      </c>
      <c r="BM102" s="14" t="e">
        <f t="shared" si="37"/>
        <v>#N/A</v>
      </c>
      <c r="BN102" s="14" t="e">
        <f t="shared" si="37"/>
        <v>#N/A</v>
      </c>
      <c r="BO102" s="14" t="e">
        <f t="shared" si="37"/>
        <v>#N/A</v>
      </c>
      <c r="BP102" s="14" t="e">
        <f t="shared" si="37"/>
        <v>#N/A</v>
      </c>
      <c r="BQ102" s="14" t="e">
        <f t="shared" si="37"/>
        <v>#N/A</v>
      </c>
      <c r="BR102" s="14" t="e">
        <f t="shared" si="37"/>
        <v>#N/A</v>
      </c>
      <c r="BS102" s="14" t="e">
        <f t="shared" si="37"/>
        <v>#N/A</v>
      </c>
      <c r="BT102" s="14" t="e">
        <f t="shared" ref="BT102:CH102" si="38">BS106</f>
        <v>#N/A</v>
      </c>
      <c r="BU102" s="14" t="e">
        <f t="shared" si="38"/>
        <v>#N/A</v>
      </c>
      <c r="BV102" s="14" t="e">
        <f t="shared" si="38"/>
        <v>#N/A</v>
      </c>
      <c r="BW102" s="14" t="e">
        <f t="shared" si="38"/>
        <v>#N/A</v>
      </c>
      <c r="BX102" s="14" t="e">
        <f t="shared" si="38"/>
        <v>#N/A</v>
      </c>
      <c r="BY102" s="14" t="e">
        <f t="shared" si="38"/>
        <v>#N/A</v>
      </c>
      <c r="BZ102" s="14" t="e">
        <f t="shared" si="38"/>
        <v>#N/A</v>
      </c>
      <c r="CA102" s="14" t="e">
        <f t="shared" si="38"/>
        <v>#N/A</v>
      </c>
      <c r="CB102" s="14" t="e">
        <f t="shared" si="38"/>
        <v>#N/A</v>
      </c>
      <c r="CC102" s="14" t="e">
        <f t="shared" si="38"/>
        <v>#N/A</v>
      </c>
      <c r="CD102" s="14" t="e">
        <f t="shared" si="38"/>
        <v>#N/A</v>
      </c>
      <c r="CE102" s="14" t="e">
        <f t="shared" si="38"/>
        <v>#N/A</v>
      </c>
      <c r="CF102" s="14" t="e">
        <f t="shared" si="38"/>
        <v>#N/A</v>
      </c>
      <c r="CG102" s="14" t="e">
        <f t="shared" si="38"/>
        <v>#N/A</v>
      </c>
      <c r="CH102" s="14" t="e">
        <f t="shared" si="38"/>
        <v>#N/A</v>
      </c>
    </row>
    <row r="103" spans="1:86" s="14" customFormat="1" x14ac:dyDescent="0.25">
      <c r="A103" s="14" t="s">
        <v>471</v>
      </c>
      <c r="B103" s="14">
        <f>(1+$B$52/2)*B105-$B$52*B102</f>
        <v>0</v>
      </c>
      <c r="C103" s="14">
        <f>(1+$B$52/2)*C105-$B$52*C102</f>
        <v>0</v>
      </c>
      <c r="D103" s="14">
        <f>(1+$B$52/2)*D105-$B$52*D102</f>
        <v>0</v>
      </c>
      <c r="E103" s="14">
        <f>(1+$B$52/2)*E105-$B$52*E102</f>
        <v>0</v>
      </c>
      <c r="F103" s="14">
        <f>(1+$B$52/2)*F105-$B$52*F102</f>
        <v>0</v>
      </c>
      <c r="G103" s="14">
        <f>$G102/HLOOKUP($G107,'Annuity Calc'!$H$7:$BE$12,2,FALSE)*HLOOKUP(G107,'Annuity Calc'!$H$7:$BE$12,3,FALSE)</f>
        <v>3046721.8778755437</v>
      </c>
      <c r="H103" s="14">
        <f>$G102/HLOOKUP($G107,'Annuity Calc'!$H$7:$BE$12,2,FALSE)*HLOOKUP(H107,'Annuity Calc'!$H$7:$BE$12,3,FALSE)</f>
        <v>3170760.6543943277</v>
      </c>
      <c r="I103" s="14">
        <f>$G102/HLOOKUP($G107,'Annuity Calc'!$H$7:$BE$12,2,FALSE)*HLOOKUP(I107,'Annuity Calc'!$H$7:$BE$12,3,FALSE)</f>
        <v>3299849.3234523679</v>
      </c>
      <c r="J103" s="14">
        <f>$G102/HLOOKUP($G107,'Annuity Calc'!$H$7:$BE$12,2,FALSE)*HLOOKUP(J107,'Annuity Calc'!$H$7:$BE$12,3,FALSE)</f>
        <v>3434193.4773279359</v>
      </c>
      <c r="K103" s="14">
        <f>$G102/HLOOKUP($G107,'Annuity Calc'!$H$7:$BE$12,2,FALSE)*HLOOKUP(K107,'Annuity Calc'!$H$7:$BE$12,3,FALSE)</f>
        <v>3574007.0784150069</v>
      </c>
      <c r="L103" s="14">
        <f>$G102/HLOOKUP($G107,'Annuity Calc'!$H$7:$BE$12,2,FALSE)*HLOOKUP(L107,'Annuity Calc'!$H$7:$BE$12,3,FALSE)</f>
        <v>3719512.7999891709</v>
      </c>
      <c r="M103" s="14">
        <f>$G102/HLOOKUP($G107,'Annuity Calc'!$H$7:$BE$12,2,FALSE)*HLOOKUP(M107,'Annuity Calc'!$H$7:$BE$12,3,FALSE)</f>
        <v>3870942.3808468487</v>
      </c>
      <c r="N103" s="14">
        <f>$G102/HLOOKUP($G107,'Annuity Calc'!$H$7:$BE$12,2,FALSE)*HLOOKUP(N107,'Annuity Calc'!$H$7:$BE$12,3,FALSE)</f>
        <v>4028536.9943826767</v>
      </c>
      <c r="O103" s="14">
        <f>$G102/HLOOKUP($G107,'Annuity Calc'!$H$7:$BE$12,2,FALSE)*HLOOKUP(O107,'Annuity Calc'!$H$7:$BE$12,3,FALSE)</f>
        <v>4192547.6326928344</v>
      </c>
      <c r="P103" s="14">
        <f>$G102/HLOOKUP($G107,'Annuity Calc'!$H$7:$BE$12,2,FALSE)*HLOOKUP(P107,'Annuity Calc'!$H$7:$BE$12,3,FALSE)</f>
        <v>4363235.5063160621</v>
      </c>
      <c r="Q103" s="14">
        <f>$G102/HLOOKUP($G107,'Annuity Calc'!$H$7:$BE$12,2,FALSE)*HLOOKUP(Q107,'Annuity Calc'!$H$7:$BE$12,3,FALSE)</f>
        <v>4540872.4602490347</v>
      </c>
      <c r="R103" s="14">
        <f>$G102/HLOOKUP($G107,'Annuity Calc'!$H$7:$BE$12,2,FALSE)*HLOOKUP(R107,'Annuity Calc'!$H$7:$BE$12,3,FALSE)</f>
        <v>4725741.4068986299</v>
      </c>
      <c r="S103" s="14">
        <f>$G102/HLOOKUP($G107,'Annuity Calc'!$H$7:$BE$12,2,FALSE)*HLOOKUP(S107,'Annuity Calc'!$H$7:$BE$12,3,FALSE)</f>
        <v>4918136.7766606379</v>
      </c>
      <c r="T103" s="14">
        <f>$G102/HLOOKUP($G107,'Annuity Calc'!$H$7:$BE$12,2,FALSE)*HLOOKUP(T107,'Annuity Calc'!$H$7:$BE$12,3,FALSE)</f>
        <v>5118364.9868425261</v>
      </c>
      <c r="U103" s="14">
        <f>$G102/HLOOKUP($G107,'Annuity Calc'!$H$7:$BE$12,2,FALSE)*HLOOKUP(U107,'Annuity Calc'!$H$7:$BE$12,3,FALSE)</f>
        <v>5326744.9296770925</v>
      </c>
      <c r="V103" s="14">
        <f>$G102/HLOOKUP($G107,'Annuity Calc'!$H$7:$BE$12,2,FALSE)*HLOOKUP(V107,'Annuity Calc'!$H$7:$BE$12,3,FALSE)</f>
        <v>5543608.4802042255</v>
      </c>
      <c r="W103" s="14">
        <f>$G102/HLOOKUP($G107,'Annuity Calc'!$H$7:$BE$12,2,FALSE)*HLOOKUP(W107,'Annuity Calc'!$H$7:$BE$12,3,FALSE)</f>
        <v>5769301.0248296503</v>
      </c>
      <c r="X103" s="14">
        <f>$G102/HLOOKUP($G107,'Annuity Calc'!$H$7:$BE$12,2,FALSE)*HLOOKUP(X107,'Annuity Calc'!$H$7:$BE$12,3,FALSE)</f>
        <v>6004182.0114024822</v>
      </c>
      <c r="Y103" s="14">
        <f>$G102/HLOOKUP($G107,'Annuity Calc'!$H$7:$BE$12,2,FALSE)*HLOOKUP(Y107,'Annuity Calc'!$H$7:$BE$12,3,FALSE)</f>
        <v>6248625.5216876296</v>
      </c>
      <c r="Z103" s="14">
        <f>$G102/HLOOKUP($G107,'Annuity Calc'!$H$7:$BE$12,2,FALSE)*HLOOKUP(Z107,'Annuity Calc'!$H$7:$BE$12,3,FALSE)</f>
        <v>6503020.867144837</v>
      </c>
      <c r="AA103" s="14">
        <f>$G102/HLOOKUP($G107,'Annuity Calc'!$H$7:$BE$12,2,FALSE)*HLOOKUP(AA107,'Annuity Calc'!$H$7:$BE$12,3,FALSE)</f>
        <v>6767773.208963193</v>
      </c>
      <c r="AB103" s="14">
        <f>$G102/HLOOKUP($G107,'Annuity Calc'!$H$7:$BE$12,2,FALSE)*HLOOKUP(AB107,'Annuity Calc'!$H$7:$BE$12,3,FALSE)</f>
        <v>7043304.2033386128</v>
      </c>
      <c r="AC103" s="14">
        <f>$G102/HLOOKUP($G107,'Annuity Calc'!$H$7:$BE$12,2,FALSE)*HLOOKUP(AC107,'Annuity Calc'!$H$7:$BE$12,3,FALSE)</f>
        <v>7330052.6730220076</v>
      </c>
      <c r="AD103" s="14">
        <f>$G102/HLOOKUP($G107,'Annuity Calc'!$H$7:$BE$12,2,FALSE)*HLOOKUP(AD107,'Annuity Calc'!$H$7:$BE$12,3,FALSE)</f>
        <v>7628475.3062076401</v>
      </c>
      <c r="AE103" s="14">
        <f>$G102/HLOOKUP($G107,'Annuity Calc'!$H$7:$BE$12,2,FALSE)*HLOOKUP(AE107,'Annuity Calc'!$H$7:$BE$12,3,FALSE)</f>
        <v>7939047.3838747833</v>
      </c>
      <c r="AF103" s="14">
        <f>$G102/HLOOKUP($G107,'Annuity Calc'!$H$7:$BE$12,2,FALSE)*HLOOKUP(AF107,'Annuity Calc'!$H$7:$BE$12,3,FALSE)</f>
        <v>8262263.5367410704</v>
      </c>
      <c r="AG103" s="14">
        <f>$G102/HLOOKUP($G107,'Annuity Calc'!$H$7:$BE$12,2,FALSE)*HLOOKUP(AG107,'Annuity Calc'!$H$7:$BE$12,3,FALSE)</f>
        <v>8598638.5330330655</v>
      </c>
      <c r="AH103" s="14">
        <f>$G102/HLOOKUP($G107,'Annuity Calc'!$H$7:$BE$12,2,FALSE)*HLOOKUP(AH107,'Annuity Calc'!$H$7:$BE$12,3,FALSE)</f>
        <v>8948708.098328732</v>
      </c>
      <c r="AI103" s="14">
        <f>$G102/HLOOKUP($G107,'Annuity Calc'!$H$7:$BE$12,2,FALSE)*HLOOKUP(AI107,'Annuity Calc'!$H$7:$BE$12,3,FALSE)</f>
        <v>9313029.7687775008</v>
      </c>
      <c r="AJ103" s="14">
        <f>$G102/HLOOKUP($G107,'Annuity Calc'!$H$7:$BE$12,2,FALSE)*HLOOKUP(AJ107,'Annuity Calc'!$H$7:$BE$12,3,FALSE)</f>
        <v>9692183.7790567931</v>
      </c>
      <c r="AK103" s="14">
        <f>$G102/HLOOKUP($G107,'Annuity Calc'!$H$7:$BE$12,2,FALSE)*HLOOKUP(AK107,'Annuity Calc'!$H$7:$BE$12,3,FALSE)</f>
        <v>10086773.986479238</v>
      </c>
      <c r="AL103" s="14">
        <f>$G102/HLOOKUP($G107,'Annuity Calc'!$H$7:$BE$12,2,FALSE)*HLOOKUP(AL107,'Annuity Calc'!$H$7:$BE$12,3,FALSE)</f>
        <v>10497428.832722308</v>
      </c>
      <c r="AM103" s="14" t="e">
        <f>$G102/HLOOKUP($G107,'Annuity Calc'!$H$7:$BE$12,2,FALSE)*HLOOKUP(AM107,'Annuity Calc'!$H$7:$BE$12,3,FALSE)</f>
        <v>#N/A</v>
      </c>
      <c r="AN103" s="14" t="e">
        <f>$G102/HLOOKUP($G107,'Annuity Calc'!$H$7:$BE$12,2,FALSE)*HLOOKUP(AN107,'Annuity Calc'!$H$7:$BE$12,3,FALSE)</f>
        <v>#N/A</v>
      </c>
      <c r="AO103" s="14" t="e">
        <f>$G102/HLOOKUP($G107,'Annuity Calc'!$H$7:$BE$12,2,FALSE)*HLOOKUP(AO107,'Annuity Calc'!$H$7:$BE$12,3,FALSE)</f>
        <v>#N/A</v>
      </c>
      <c r="AP103" s="14" t="e">
        <f>$G102/HLOOKUP($G107,'Annuity Calc'!$H$7:$BE$12,2,FALSE)*HLOOKUP(AP107,'Annuity Calc'!$H$7:$BE$12,3,FALSE)</f>
        <v>#N/A</v>
      </c>
      <c r="AQ103" s="14" t="e">
        <f>$G102/HLOOKUP($G107,'Annuity Calc'!$H$7:$BE$12,2,FALSE)*HLOOKUP(AQ107,'Annuity Calc'!$H$7:$BE$12,3,FALSE)</f>
        <v>#N/A</v>
      </c>
      <c r="AR103" s="14" t="e">
        <f>$G102/HLOOKUP($G107,'Annuity Calc'!$H$7:$BE$12,2,FALSE)*HLOOKUP(AR107,'Annuity Calc'!$H$7:$BE$12,3,FALSE)</f>
        <v>#N/A</v>
      </c>
      <c r="AS103" s="14" t="e">
        <f>$G102/HLOOKUP($G107,'Annuity Calc'!$H$7:$BE$12,2,FALSE)*HLOOKUP(AS107,'Annuity Calc'!$H$7:$BE$12,3,FALSE)</f>
        <v>#N/A</v>
      </c>
      <c r="AT103" s="14" t="e">
        <f>$G102/HLOOKUP($G107,'Annuity Calc'!$H$7:$BE$12,2,FALSE)*HLOOKUP(AT107,'Annuity Calc'!$H$7:$BE$12,3,FALSE)</f>
        <v>#N/A</v>
      </c>
      <c r="AU103" s="14" t="e">
        <f>$G102/HLOOKUP($G107,'Annuity Calc'!$H$7:$BE$12,2,FALSE)*HLOOKUP(AU107,'Annuity Calc'!$H$7:$BE$12,3,FALSE)</f>
        <v>#N/A</v>
      </c>
      <c r="AV103" s="14" t="e">
        <f>$G102/HLOOKUP($G107,'Annuity Calc'!$H$7:$BE$12,2,FALSE)*HLOOKUP(AV107,'Annuity Calc'!$H$7:$BE$12,3,FALSE)</f>
        <v>#N/A</v>
      </c>
      <c r="AW103" s="14" t="e">
        <f>$G102/HLOOKUP($G107,'Annuity Calc'!$H$7:$BE$12,2,FALSE)*HLOOKUP(AW107,'Annuity Calc'!$H$7:$BE$12,3,FALSE)</f>
        <v>#N/A</v>
      </c>
      <c r="AX103" s="14" t="e">
        <f>$G102/HLOOKUP($G107,'Annuity Calc'!$H$7:$BE$12,2,FALSE)*HLOOKUP(AX107,'Annuity Calc'!$H$7:$BE$12,3,FALSE)</f>
        <v>#N/A</v>
      </c>
      <c r="AY103" s="14" t="e">
        <f>$G102/HLOOKUP($G107,'Annuity Calc'!$H$7:$BE$12,2,FALSE)*HLOOKUP(AY107,'Annuity Calc'!$H$7:$BE$12,3,FALSE)</f>
        <v>#N/A</v>
      </c>
      <c r="AZ103" s="14" t="e">
        <f>$G102/HLOOKUP($G107,'Annuity Calc'!$H$7:$BE$12,2,FALSE)*HLOOKUP(AZ107,'Annuity Calc'!$H$7:$BE$12,3,FALSE)</f>
        <v>#N/A</v>
      </c>
      <c r="BA103" s="14" t="e">
        <f>$G102/HLOOKUP($G107,'Annuity Calc'!$H$7:$BE$12,2,FALSE)*HLOOKUP(BA107,'Annuity Calc'!$H$7:$BE$12,3,FALSE)</f>
        <v>#N/A</v>
      </c>
      <c r="BB103" s="14" t="e">
        <f>$G102/HLOOKUP($G107,'Annuity Calc'!$H$7:$BE$12,2,FALSE)*HLOOKUP(BB107,'Annuity Calc'!$H$7:$BE$12,3,FALSE)</f>
        <v>#N/A</v>
      </c>
      <c r="BC103" s="14" t="e">
        <f>$G102/HLOOKUP($G107,'Annuity Calc'!$H$7:$BE$12,2,FALSE)*HLOOKUP(BC107,'Annuity Calc'!$H$7:$BE$12,3,FALSE)</f>
        <v>#N/A</v>
      </c>
      <c r="BD103" s="14" t="e">
        <f>$G102/HLOOKUP($G107,'Annuity Calc'!$H$7:$BE$12,2,FALSE)*HLOOKUP(BD107,'Annuity Calc'!$H$7:$BE$12,3,FALSE)</f>
        <v>#N/A</v>
      </c>
      <c r="BE103" s="14" t="e">
        <f>$G102/HLOOKUP($G107,'Annuity Calc'!$H$7:$BE$12,2,FALSE)*HLOOKUP(BE107,'Annuity Calc'!$H$7:$BE$12,3,FALSE)</f>
        <v>#N/A</v>
      </c>
      <c r="BF103" s="14" t="e">
        <f>$G102/HLOOKUP($G107,'Annuity Calc'!$H$7:$BE$12,2,FALSE)*HLOOKUP(BF107,'Annuity Calc'!$H$7:$BE$12,3,FALSE)</f>
        <v>#N/A</v>
      </c>
      <c r="BG103" s="14" t="e">
        <f>$G102/HLOOKUP($G107,'Annuity Calc'!$H$7:$BE$12,2,FALSE)*HLOOKUP(BG107,'Annuity Calc'!$H$7:$BE$12,3,FALSE)</f>
        <v>#N/A</v>
      </c>
      <c r="BH103" s="14" t="e">
        <f>$G102/HLOOKUP($G107,'Annuity Calc'!$H$7:$BE$12,2,FALSE)*HLOOKUP(BH107,'Annuity Calc'!$H$7:$BE$12,3,FALSE)</f>
        <v>#N/A</v>
      </c>
      <c r="BI103" s="14" t="e">
        <f>$G102/HLOOKUP($G107,'Annuity Calc'!$H$7:$BE$12,2,FALSE)*HLOOKUP(BI107,'Annuity Calc'!$H$7:$BE$12,3,FALSE)</f>
        <v>#N/A</v>
      </c>
      <c r="BJ103" s="14" t="e">
        <f>$G102/HLOOKUP($G107,'Annuity Calc'!$H$7:$BE$12,2,FALSE)*HLOOKUP(BJ107,'Annuity Calc'!$H$7:$BE$12,3,FALSE)</f>
        <v>#N/A</v>
      </c>
      <c r="BK103" s="14" t="e">
        <f>$G102/HLOOKUP($G107,'Annuity Calc'!$H$7:$BE$12,2,FALSE)*HLOOKUP(BK107,'Annuity Calc'!$H$7:$BE$12,3,FALSE)</f>
        <v>#N/A</v>
      </c>
      <c r="BL103" s="14" t="e">
        <f>$G102/HLOOKUP($G107,'Annuity Calc'!$H$7:$BE$12,2,FALSE)*HLOOKUP(BL107,'Annuity Calc'!$H$7:$BE$12,3,FALSE)</f>
        <v>#N/A</v>
      </c>
      <c r="BM103" s="14" t="e">
        <f>$G102/HLOOKUP($G107,'Annuity Calc'!$H$7:$BE$12,2,FALSE)*HLOOKUP(BM107,'Annuity Calc'!$H$7:$BE$12,3,FALSE)</f>
        <v>#N/A</v>
      </c>
      <c r="BN103" s="14" t="e">
        <f>$G102/HLOOKUP($G107,'Annuity Calc'!$H$7:$BE$12,2,FALSE)*HLOOKUP(BN107,'Annuity Calc'!$H$7:$BE$12,3,FALSE)</f>
        <v>#N/A</v>
      </c>
      <c r="BO103" s="14" t="e">
        <f>$G102/HLOOKUP($G107,'Annuity Calc'!$H$7:$BE$12,2,FALSE)*HLOOKUP(BO107,'Annuity Calc'!$H$7:$BE$12,3,FALSE)</f>
        <v>#N/A</v>
      </c>
      <c r="BP103" s="14" t="e">
        <f>$G102/HLOOKUP($G107,'Annuity Calc'!$H$7:$BE$12,2,FALSE)*HLOOKUP(BP107,'Annuity Calc'!$H$7:$BE$12,3,FALSE)</f>
        <v>#N/A</v>
      </c>
      <c r="BQ103" s="14" t="e">
        <f>$G102/HLOOKUP($G107,'Annuity Calc'!$H$7:$BE$12,2,FALSE)*HLOOKUP(BQ107,'Annuity Calc'!$H$7:$BE$12,3,FALSE)</f>
        <v>#N/A</v>
      </c>
      <c r="BR103" s="14" t="e">
        <f>$G102/HLOOKUP($G107,'Annuity Calc'!$H$7:$BE$12,2,FALSE)*HLOOKUP(BR107,'Annuity Calc'!$H$7:$BE$12,3,FALSE)</f>
        <v>#N/A</v>
      </c>
      <c r="BS103" s="14" t="e">
        <f>$G102/HLOOKUP($G107,'Annuity Calc'!$H$7:$BE$12,2,FALSE)*HLOOKUP(BS107,'Annuity Calc'!$H$7:$BE$12,3,FALSE)</f>
        <v>#N/A</v>
      </c>
      <c r="BT103" s="14" t="e">
        <f>$G102/HLOOKUP($G107,'Annuity Calc'!$H$7:$BE$12,2,FALSE)*HLOOKUP(BT107,'Annuity Calc'!$H$7:$BE$12,3,FALSE)</f>
        <v>#N/A</v>
      </c>
      <c r="BU103" s="14" t="e">
        <f>$G102/HLOOKUP($G107,'Annuity Calc'!$H$7:$BE$12,2,FALSE)*HLOOKUP(BU107,'Annuity Calc'!$H$7:$BE$12,3,FALSE)</f>
        <v>#N/A</v>
      </c>
      <c r="BV103" s="14" t="e">
        <f>$G102/HLOOKUP($G107,'Annuity Calc'!$H$7:$BE$12,2,FALSE)*HLOOKUP(BV107,'Annuity Calc'!$H$7:$BE$12,3,FALSE)</f>
        <v>#N/A</v>
      </c>
      <c r="BW103" s="14" t="e">
        <f>$G102/HLOOKUP($G107,'Annuity Calc'!$H$7:$BE$12,2,FALSE)*HLOOKUP(BW107,'Annuity Calc'!$H$7:$BE$12,3,FALSE)</f>
        <v>#N/A</v>
      </c>
      <c r="BX103" s="14" t="e">
        <f>$G102/HLOOKUP($G107,'Annuity Calc'!$H$7:$BE$12,2,FALSE)*HLOOKUP(BX107,'Annuity Calc'!$H$7:$BE$12,3,FALSE)</f>
        <v>#N/A</v>
      </c>
      <c r="BY103" s="14" t="e">
        <f>$G102/HLOOKUP($G107,'Annuity Calc'!$H$7:$BE$12,2,FALSE)*HLOOKUP(BY107,'Annuity Calc'!$H$7:$BE$12,3,FALSE)</f>
        <v>#N/A</v>
      </c>
      <c r="BZ103" s="14" t="e">
        <f>$G102/HLOOKUP($G107,'Annuity Calc'!$H$7:$BE$12,2,FALSE)*HLOOKUP(BZ107,'Annuity Calc'!$H$7:$BE$12,3,FALSE)</f>
        <v>#N/A</v>
      </c>
      <c r="CA103" s="14" t="e">
        <f>$G102/HLOOKUP($G107,'Annuity Calc'!$H$7:$BE$12,2,FALSE)*HLOOKUP(CA107,'Annuity Calc'!$H$7:$BE$12,3,FALSE)</f>
        <v>#N/A</v>
      </c>
      <c r="CB103" s="14" t="e">
        <f>$G102/HLOOKUP($G107,'Annuity Calc'!$H$7:$BE$12,2,FALSE)*HLOOKUP(CB107,'Annuity Calc'!$H$7:$BE$12,3,FALSE)</f>
        <v>#N/A</v>
      </c>
      <c r="CC103" s="14" t="e">
        <f>$G102/HLOOKUP($G107,'Annuity Calc'!$H$7:$BE$12,2,FALSE)*HLOOKUP(CC107,'Annuity Calc'!$H$7:$BE$12,3,FALSE)</f>
        <v>#N/A</v>
      </c>
      <c r="CD103" s="14" t="e">
        <f>$G102/HLOOKUP($G107,'Annuity Calc'!$H$7:$BE$12,2,FALSE)*HLOOKUP(CD107,'Annuity Calc'!$H$7:$BE$12,3,FALSE)</f>
        <v>#N/A</v>
      </c>
      <c r="CE103" s="14" t="e">
        <f>$G102/HLOOKUP($G107,'Annuity Calc'!$H$7:$BE$12,2,FALSE)*HLOOKUP(CE107,'Annuity Calc'!$H$7:$BE$12,3,FALSE)</f>
        <v>#N/A</v>
      </c>
      <c r="CF103" s="14" t="e">
        <f>$G102/HLOOKUP($G107,'Annuity Calc'!$H$7:$BE$12,2,FALSE)*HLOOKUP(CF107,'Annuity Calc'!$H$7:$BE$12,3,FALSE)</f>
        <v>#N/A</v>
      </c>
      <c r="CG103" s="14" t="e">
        <f>$G102/HLOOKUP($G107,'Annuity Calc'!$H$7:$BE$12,2,FALSE)*HLOOKUP(CG107,'Annuity Calc'!$H$7:$BE$12,3,FALSE)</f>
        <v>#N/A</v>
      </c>
      <c r="CH103" s="14" t="e">
        <f>$G102/HLOOKUP($G107,'Annuity Calc'!$H$7:$BE$12,2,FALSE)*HLOOKUP(CH107,'Annuity Calc'!$H$7:$BE$12,3,FALSE)</f>
        <v>#N/A</v>
      </c>
    </row>
    <row r="104" spans="1:86" s="14" customFormat="1" x14ac:dyDescent="0.25">
      <c r="A104" s="14" t="s">
        <v>480</v>
      </c>
      <c r="B104" s="14">
        <f>B105-B103</f>
        <v>0</v>
      </c>
      <c r="C104" s="14">
        <f t="shared" ref="C104:F104" si="39">C105-C103</f>
        <v>0</v>
      </c>
      <c r="D104" s="14">
        <f t="shared" si="39"/>
        <v>0</v>
      </c>
      <c r="E104" s="14">
        <f t="shared" si="39"/>
        <v>0</v>
      </c>
      <c r="F104" s="14">
        <f t="shared" si="39"/>
        <v>0</v>
      </c>
      <c r="G104" s="14">
        <f>AVERAGE(G102,G106)*('2020 Opening RAB'!$C$91/(1+0.5*'2020 Opening RAB'!$C$91))</f>
        <v>7510300.1716354499</v>
      </c>
      <c r="H104" s="14">
        <f>AVERAGE(H102,H106)*('2020 Opening RAB'!$C$91/(1+0.5*'2020 Opening RAB'!$C$91))</f>
        <v>7388687.5665873745</v>
      </c>
      <c r="I104" s="14">
        <f>AVERAGE(I102,I106)*('2020 Opening RAB'!$C$91/(1+0.5*'2020 Opening RAB'!$C$91))</f>
        <v>7262123.8437989624</v>
      </c>
      <c r="J104" s="14">
        <f>AVERAGE(J102,J106)*('2020 Opening RAB'!$C$91/(1+0.5*'2020 Opening RAB'!$C$91))</f>
        <v>7130407.4323321581</v>
      </c>
      <c r="K104" s="14">
        <f>AVERAGE(K102,K106)*('2020 Opening RAB'!$C$91/(1+0.5*'2020 Opening RAB'!$C$91))</f>
        <v>6993328.5548508381</v>
      </c>
      <c r="L104" s="14">
        <f>AVERAGE(L102,L106)*('2020 Opening RAB'!$C$91/(1+0.5*'2020 Opening RAB'!$C$91))</f>
        <v>6850668.8935202211</v>
      </c>
      <c r="M104" s="14">
        <f>AVERAGE(M102,M106)*('2020 Opening RAB'!$C$91/(1+0.5*'2020 Opening RAB'!$C$91))</f>
        <v>6702201.2423043</v>
      </c>
      <c r="N104" s="14">
        <f>AVERAGE(N102,N106)*('2020 Opening RAB'!$C$91/(1+0.5*'2020 Opening RAB'!$C$91))</f>
        <v>6547689.1451075459</v>
      </c>
      <c r="O104" s="14">
        <f>AVERAGE(O102,O106)*('2020 Opening RAB'!$C$91/(1+0.5*'2020 Opening RAB'!$C$91))</f>
        <v>6386886.5191845531</v>
      </c>
      <c r="P104" s="14">
        <f>AVERAGE(P102,P106)*('2020 Opening RAB'!$C$91/(1+0.5*'2020 Opening RAB'!$C$91))</f>
        <v>6219537.2632178608</v>
      </c>
      <c r="Q104" s="14">
        <f>AVERAGE(Q102,Q106)*('2020 Opening RAB'!$C$91/(1+0.5*'2020 Opening RAB'!$C$91))</f>
        <v>6045374.8494397597</v>
      </c>
      <c r="R104" s="14">
        <f>AVERAGE(R102,R106)*('2020 Opening RAB'!$C$91/(1+0.5*'2020 Opening RAB'!$C$91))</f>
        <v>5864121.8991484754</v>
      </c>
      <c r="S104" s="14">
        <f>AVERAGE(S102,S106)*('2020 Opening RAB'!$C$91/(1+0.5*'2020 Opening RAB'!$C$91))</f>
        <v>5675489.7409426747</v>
      </c>
      <c r="T104" s="14">
        <f>AVERAGE(T102,T106)*('2020 Opening RAB'!$C$91/(1+0.5*'2020 Opening RAB'!$C$91))</f>
        <v>5479177.9509707261</v>
      </c>
      <c r="U104" s="14">
        <f>AVERAGE(U102,U106)*('2020 Opening RAB'!$C$91/(1+0.5*'2020 Opening RAB'!$C$91))</f>
        <v>5274873.8744624984</v>
      </c>
      <c r="V104" s="14">
        <f>AVERAGE(V102,V106)*('2020 Opening RAB'!$C$91/(1+0.5*'2020 Opening RAB'!$C$91))</f>
        <v>5062252.1277816501</v>
      </c>
      <c r="W104" s="14">
        <f>AVERAGE(W102,W106)*('2020 Opening RAB'!$C$91/(1+0.5*'2020 Opening RAB'!$C$91))</f>
        <v>4840974.0802053707</v>
      </c>
      <c r="X104" s="14">
        <f>AVERAGE(X102,X106)*('2020 Opening RAB'!$C$91/(1+0.5*'2020 Opening RAB'!$C$91))</f>
        <v>4610687.3146062419</v>
      </c>
      <c r="Y104" s="14">
        <f>AVERAGE(Y102,Y106)*('2020 Opening RAB'!$C$91/(1+0.5*'2020 Opening RAB'!$C$91))</f>
        <v>4371025.0661772527</v>
      </c>
      <c r="Z104" s="14">
        <f>AVERAGE(Z102,Z106)*('2020 Opening RAB'!$C$91/(1+0.5*'2020 Opening RAB'!$C$91))</f>
        <v>4121605.6383060752</v>
      </c>
      <c r="AA104" s="14">
        <f>AVERAGE(AA102,AA106)*('2020 Opening RAB'!$C$91/(1+0.5*'2020 Opening RAB'!$C$91))</f>
        <v>3862031.7946682936</v>
      </c>
      <c r="AB104" s="14">
        <f>AVERAGE(AB102,AB106)*('2020 Opening RAB'!$C$91/(1+0.5*'2020 Opening RAB'!$C$91))</f>
        <v>3591890.1265714047</v>
      </c>
      <c r="AC104" s="14">
        <f>AVERAGE(AC102,AC106)*('2020 Opening RAB'!$C$91/(1+0.5*'2020 Opening RAB'!$C$91))</f>
        <v>3310750.3945419975</v>
      </c>
      <c r="AD104" s="14">
        <f>AVERAGE(AD102,AD106)*('2020 Opening RAB'!$C$91/(1+0.5*'2020 Opening RAB'!$C$91))</f>
        <v>3018164.8431074847</v>
      </c>
      <c r="AE104" s="14">
        <f>AVERAGE(AE102,AE106)*('2020 Opening RAB'!$C$91/(1+0.5*'2020 Opening RAB'!$C$91))</f>
        <v>2713667.4876810969</v>
      </c>
      <c r="AF104" s="14">
        <f>AVERAGE(AF102,AF106)*('2020 Opening RAB'!$C$91/(1+0.5*'2020 Opening RAB'!$C$91))</f>
        <v>2396773.3724143817</v>
      </c>
      <c r="AG104" s="14">
        <f>AVERAGE(AG102,AG106)*('2020 Opening RAB'!$C$91/(1+0.5*'2020 Opening RAB'!$C$91))</f>
        <v>2066977.7978352411</v>
      </c>
      <c r="AH104" s="14">
        <f>AVERAGE(AH102,AH106)*('2020 Opening RAB'!$C$91/(1+0.5*'2020 Opening RAB'!$C$91))</f>
        <v>1723755.5170414103</v>
      </c>
      <c r="AI104" s="14">
        <f>AVERAGE(AI102,AI106)*('2020 Opening RAB'!$C$91/(1+0.5*'2020 Opening RAB'!$C$91))</f>
        <v>1366559.8991691915</v>
      </c>
      <c r="AJ104" s="14">
        <f>AVERAGE(AJ102,AJ106)*('2020 Opening RAB'!$C$91/(1+0.5*'2020 Opening RAB'!$C$91))</f>
        <v>994822.05880515988</v>
      </c>
      <c r="AK104" s="14">
        <f>AVERAGE(AK102,AK106)*('2020 Opening RAB'!$C$91/(1+0.5*'2020 Opening RAB'!$C$91))</f>
        <v>607949.94995429099</v>
      </c>
      <c r="AL104" s="14">
        <f>AVERAGE(AL102,AL106)*('2020 Opening RAB'!$C$91/(1+0.5*'2020 Opening RAB'!$C$91))</f>
        <v>205327.42312153362</v>
      </c>
      <c r="AM104" s="14" t="e">
        <f>AVERAGE(AM102,AM106)*('2020 Opening RAB'!$C$91/(1+0.5*'2020 Opening RAB'!$C$91))</f>
        <v>#N/A</v>
      </c>
      <c r="AN104" s="14" t="e">
        <f>AVERAGE(AN102,AN106)*('2020 Opening RAB'!$C$91/(1+0.5*'2020 Opening RAB'!$C$91))</f>
        <v>#N/A</v>
      </c>
      <c r="AO104" s="14" t="e">
        <f>AVERAGE(AO102,AO106)*('2020 Opening RAB'!$C$91/(1+0.5*'2020 Opening RAB'!$C$91))</f>
        <v>#N/A</v>
      </c>
      <c r="AP104" s="14" t="e">
        <f>AVERAGE(AP102,AP106)*('2020 Opening RAB'!$C$91/(1+0.5*'2020 Opening RAB'!$C$91))</f>
        <v>#N/A</v>
      </c>
      <c r="AQ104" s="14" t="e">
        <f>AVERAGE(AQ102,AQ106)*('2020 Opening RAB'!$C$91/(1+0.5*'2020 Opening RAB'!$C$91))</f>
        <v>#N/A</v>
      </c>
      <c r="AR104" s="14" t="e">
        <f>AVERAGE(AR102,AR106)*('2020 Opening RAB'!$C$91/(1+0.5*'2020 Opening RAB'!$C$91))</f>
        <v>#N/A</v>
      </c>
      <c r="AS104" s="14" t="e">
        <f>AVERAGE(AS102,AS106)*('2020 Opening RAB'!$C$91/(1+0.5*'2020 Opening RAB'!$C$91))</f>
        <v>#N/A</v>
      </c>
      <c r="AT104" s="14" t="e">
        <f>AVERAGE(AT102,AT106)*('2020 Opening RAB'!$C$91/(1+0.5*'2020 Opening RAB'!$C$91))</f>
        <v>#N/A</v>
      </c>
      <c r="AU104" s="14" t="e">
        <f>AVERAGE(AU102,AU106)*('2020 Opening RAB'!$C$91/(1+0.5*'2020 Opening RAB'!$C$91))</f>
        <v>#N/A</v>
      </c>
      <c r="AV104" s="14" t="e">
        <f>AVERAGE(AV102,AV106)*('2020 Opening RAB'!$C$91/(1+0.5*'2020 Opening RAB'!$C$91))</f>
        <v>#N/A</v>
      </c>
      <c r="AW104" s="14" t="e">
        <f>AVERAGE(AW102,AW106)*('2020 Opening RAB'!$C$91/(1+0.5*'2020 Opening RAB'!$C$91))</f>
        <v>#N/A</v>
      </c>
      <c r="AX104" s="14" t="e">
        <f>AVERAGE(AX102,AX106)*('2020 Opening RAB'!$C$91/(1+0.5*'2020 Opening RAB'!$C$91))</f>
        <v>#N/A</v>
      </c>
      <c r="AY104" s="14" t="e">
        <f>AVERAGE(AY102,AY106)*('2020 Opening RAB'!$C$91/(1+0.5*'2020 Opening RAB'!$C$91))</f>
        <v>#N/A</v>
      </c>
      <c r="AZ104" s="14" t="e">
        <f>AVERAGE(AZ102,AZ106)*('2020 Opening RAB'!$C$91/(1+0.5*'2020 Opening RAB'!$C$91))</f>
        <v>#N/A</v>
      </c>
      <c r="BA104" s="14" t="e">
        <f>AVERAGE(BA102,BA106)*('2020 Opening RAB'!$C$91/(1+0.5*'2020 Opening RAB'!$C$91))</f>
        <v>#N/A</v>
      </c>
      <c r="BB104" s="14" t="e">
        <f>AVERAGE(BB102,BB106)*('2020 Opening RAB'!$C$91/(1+0.5*'2020 Opening RAB'!$C$91))</f>
        <v>#N/A</v>
      </c>
      <c r="BC104" s="14" t="e">
        <f>AVERAGE(BC102,BC106)*('2020 Opening RAB'!$C$91/(1+0.5*'2020 Opening RAB'!$C$91))</f>
        <v>#N/A</v>
      </c>
      <c r="BD104" s="14" t="e">
        <f>AVERAGE(BD102,BD106)*('2020 Opening RAB'!$C$91/(1+0.5*'2020 Opening RAB'!$C$91))</f>
        <v>#N/A</v>
      </c>
      <c r="BE104" s="14" t="e">
        <f>AVERAGE(BE102,BE106)*('2020 Opening RAB'!$C$91/(1+0.5*'2020 Opening RAB'!$C$91))</f>
        <v>#N/A</v>
      </c>
      <c r="BF104" s="14" t="e">
        <f>AVERAGE(BF102,BF106)*('2020 Opening RAB'!$C$91/(1+0.5*'2020 Opening RAB'!$C$91))</f>
        <v>#N/A</v>
      </c>
      <c r="BG104" s="14" t="e">
        <f>AVERAGE(BG102,BG106)*('2020 Opening RAB'!$C$91/(1+0.5*'2020 Opening RAB'!$C$91))</f>
        <v>#N/A</v>
      </c>
      <c r="BH104" s="14" t="e">
        <f>AVERAGE(BH102,BH106)*('2020 Opening RAB'!$C$91/(1+0.5*'2020 Opening RAB'!$C$91))</f>
        <v>#N/A</v>
      </c>
      <c r="BI104" s="14" t="e">
        <f>AVERAGE(BI102,BI106)*('2020 Opening RAB'!$C$91/(1+0.5*'2020 Opening RAB'!$C$91))</f>
        <v>#N/A</v>
      </c>
      <c r="BJ104" s="14" t="e">
        <f>AVERAGE(BJ102,BJ106)*('2020 Opening RAB'!$C$91/(1+0.5*'2020 Opening RAB'!$C$91))</f>
        <v>#N/A</v>
      </c>
      <c r="BK104" s="14" t="e">
        <f>AVERAGE(BK102,BK106)*('2020 Opening RAB'!$C$91/(1+0.5*'2020 Opening RAB'!$C$91))</f>
        <v>#N/A</v>
      </c>
      <c r="BL104" s="14" t="e">
        <f>AVERAGE(BL102,BL106)*('2020 Opening RAB'!$C$91/(1+0.5*'2020 Opening RAB'!$C$91))</f>
        <v>#N/A</v>
      </c>
      <c r="BM104" s="14" t="e">
        <f>AVERAGE(BM102,BM106)*('2020 Opening RAB'!$C$91/(1+0.5*'2020 Opening RAB'!$C$91))</f>
        <v>#N/A</v>
      </c>
      <c r="BN104" s="14" t="e">
        <f>AVERAGE(BN102,BN106)*('2020 Opening RAB'!$C$91/(1+0.5*'2020 Opening RAB'!$C$91))</f>
        <v>#N/A</v>
      </c>
      <c r="BO104" s="14" t="e">
        <f>AVERAGE(BO102,BO106)*('2020 Opening RAB'!$C$91/(1+0.5*'2020 Opening RAB'!$C$91))</f>
        <v>#N/A</v>
      </c>
      <c r="BP104" s="14" t="e">
        <f>AVERAGE(BP102,BP106)*('2020 Opening RAB'!$C$91/(1+0.5*'2020 Opening RAB'!$C$91))</f>
        <v>#N/A</v>
      </c>
      <c r="BQ104" s="14" t="e">
        <f>AVERAGE(BQ102,BQ106)*('2020 Opening RAB'!$C$91/(1+0.5*'2020 Opening RAB'!$C$91))</f>
        <v>#N/A</v>
      </c>
      <c r="BR104" s="14" t="e">
        <f>AVERAGE(BR102,BR106)*('2020 Opening RAB'!$C$91/(1+0.5*'2020 Opening RAB'!$C$91))</f>
        <v>#N/A</v>
      </c>
      <c r="BS104" s="14" t="e">
        <f>AVERAGE(BS102,BS106)*('2020 Opening RAB'!$C$91/(1+0.5*'2020 Opening RAB'!$C$91))</f>
        <v>#N/A</v>
      </c>
      <c r="BT104" s="14" t="e">
        <f>AVERAGE(BT102,BT106)*('2020 Opening RAB'!$C$91/(1+0.5*'2020 Opening RAB'!$C$91))</f>
        <v>#N/A</v>
      </c>
      <c r="BU104" s="14" t="e">
        <f>AVERAGE(BU102,BU106)*('2020 Opening RAB'!$C$91/(1+0.5*'2020 Opening RAB'!$C$91))</f>
        <v>#N/A</v>
      </c>
      <c r="BV104" s="14" t="e">
        <f>AVERAGE(BV102,BV106)*('2020 Opening RAB'!$C$91/(1+0.5*'2020 Opening RAB'!$C$91))</f>
        <v>#N/A</v>
      </c>
      <c r="BW104" s="14" t="e">
        <f>AVERAGE(BW102,BW106)*('2020 Opening RAB'!$C$91/(1+0.5*'2020 Opening RAB'!$C$91))</f>
        <v>#N/A</v>
      </c>
      <c r="BX104" s="14" t="e">
        <f>AVERAGE(BX102,BX106)*('2020 Opening RAB'!$C$91/(1+0.5*'2020 Opening RAB'!$C$91))</f>
        <v>#N/A</v>
      </c>
      <c r="BY104" s="14" t="e">
        <f>AVERAGE(BY102,BY106)*('2020 Opening RAB'!$C$91/(1+0.5*'2020 Opening RAB'!$C$91))</f>
        <v>#N/A</v>
      </c>
      <c r="BZ104" s="14" t="e">
        <f>AVERAGE(BZ102,BZ106)*('2020 Opening RAB'!$C$91/(1+0.5*'2020 Opening RAB'!$C$91))</f>
        <v>#N/A</v>
      </c>
      <c r="CA104" s="14" t="e">
        <f>AVERAGE(CA102,CA106)*('2020 Opening RAB'!$C$91/(1+0.5*'2020 Opening RAB'!$C$91))</f>
        <v>#N/A</v>
      </c>
      <c r="CB104" s="14" t="e">
        <f>AVERAGE(CB102,CB106)*('2020 Opening RAB'!$C$91/(1+0.5*'2020 Opening RAB'!$C$91))</f>
        <v>#N/A</v>
      </c>
      <c r="CC104" s="14" t="e">
        <f>AVERAGE(CC102,CC106)*('2020 Opening RAB'!$C$91/(1+0.5*'2020 Opening RAB'!$C$91))</f>
        <v>#N/A</v>
      </c>
      <c r="CD104" s="14" t="e">
        <f>AVERAGE(CD102,CD106)*('2020 Opening RAB'!$C$91/(1+0.5*'2020 Opening RAB'!$C$91))</f>
        <v>#N/A</v>
      </c>
      <c r="CE104" s="14" t="e">
        <f>AVERAGE(CE102,CE106)*('2020 Opening RAB'!$C$91/(1+0.5*'2020 Opening RAB'!$C$91))</f>
        <v>#N/A</v>
      </c>
      <c r="CF104" s="14" t="e">
        <f>AVERAGE(CF102,CF106)*('2020 Opening RAB'!$C$91/(1+0.5*'2020 Opening RAB'!$C$91))</f>
        <v>#N/A</v>
      </c>
      <c r="CG104" s="14" t="e">
        <f>AVERAGE(CG102,CG106)*('2020 Opening RAB'!$C$91/(1+0.5*'2020 Opening RAB'!$C$91))</f>
        <v>#N/A</v>
      </c>
      <c r="CH104" s="14" t="e">
        <f>AVERAGE(CH102,CH106)*('2020 Opening RAB'!$C$91/(1+0.5*'2020 Opening RAB'!$C$91))</f>
        <v>#N/A</v>
      </c>
    </row>
    <row r="105" spans="1:86" s="14" customFormat="1" x14ac:dyDescent="0.25">
      <c r="A105" s="14" t="s">
        <v>472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f>G104+G103</f>
        <v>10557022.049510993</v>
      </c>
      <c r="H105" s="14">
        <f t="shared" ref="H105:BS105" si="40">H104+H103</f>
        <v>10559448.220981702</v>
      </c>
      <c r="I105" s="14">
        <f t="shared" si="40"/>
        <v>10561973.16725133</v>
      </c>
      <c r="J105" s="14">
        <f t="shared" si="40"/>
        <v>10564600.909660093</v>
      </c>
      <c r="K105" s="14">
        <f t="shared" si="40"/>
        <v>10567335.633265845</v>
      </c>
      <c r="L105" s="14">
        <f t="shared" si="40"/>
        <v>10570181.693509392</v>
      </c>
      <c r="M105" s="14">
        <f t="shared" si="40"/>
        <v>10573143.62315115</v>
      </c>
      <c r="N105" s="14">
        <f t="shared" si="40"/>
        <v>10576226.139490223</v>
      </c>
      <c r="O105" s="14">
        <f t="shared" si="40"/>
        <v>10579434.151877388</v>
      </c>
      <c r="P105" s="14">
        <f t="shared" si="40"/>
        <v>10582772.769533923</v>
      </c>
      <c r="Q105" s="14">
        <f t="shared" si="40"/>
        <v>10586247.309688795</v>
      </c>
      <c r="R105" s="14">
        <f t="shared" si="40"/>
        <v>10589863.306047104</v>
      </c>
      <c r="S105" s="14">
        <f t="shared" si="40"/>
        <v>10593626.517603312</v>
      </c>
      <c r="T105" s="14">
        <f t="shared" si="40"/>
        <v>10597542.937813252</v>
      </c>
      <c r="U105" s="14">
        <f t="shared" si="40"/>
        <v>10601618.804139592</v>
      </c>
      <c r="V105" s="14">
        <f t="shared" si="40"/>
        <v>10605860.607985877</v>
      </c>
      <c r="W105" s="14">
        <f t="shared" si="40"/>
        <v>10610275.105035022</v>
      </c>
      <c r="X105" s="14">
        <f t="shared" si="40"/>
        <v>10614869.326008724</v>
      </c>
      <c r="Y105" s="14">
        <f t="shared" si="40"/>
        <v>10619650.587864883</v>
      </c>
      <c r="Z105" s="14">
        <f t="shared" si="40"/>
        <v>10624626.505450912</v>
      </c>
      <c r="AA105" s="14">
        <f t="shared" si="40"/>
        <v>10629805.003631487</v>
      </c>
      <c r="AB105" s="14">
        <f t="shared" si="40"/>
        <v>10635194.329910018</v>
      </c>
      <c r="AC105" s="14">
        <f t="shared" si="40"/>
        <v>10640803.067564005</v>
      </c>
      <c r="AD105" s="14">
        <f t="shared" si="40"/>
        <v>10646640.149315124</v>
      </c>
      <c r="AE105" s="14">
        <f t="shared" si="40"/>
        <v>10652714.87155588</v>
      </c>
      <c r="AF105" s="14">
        <f t="shared" si="40"/>
        <v>10659036.909155453</v>
      </c>
      <c r="AG105" s="14">
        <f t="shared" si="40"/>
        <v>10665616.330868308</v>
      </c>
      <c r="AH105" s="14">
        <f t="shared" si="40"/>
        <v>10672463.615370143</v>
      </c>
      <c r="AI105" s="14">
        <f t="shared" si="40"/>
        <v>10679589.667946693</v>
      </c>
      <c r="AJ105" s="14">
        <f t="shared" si="40"/>
        <v>10687005.837861953</v>
      </c>
      <c r="AK105" s="14">
        <f t="shared" si="40"/>
        <v>10694723.936433529</v>
      </c>
      <c r="AL105" s="14">
        <f t="shared" si="40"/>
        <v>10702756.255843842</v>
      </c>
      <c r="AM105" s="14" t="e">
        <f t="shared" si="40"/>
        <v>#N/A</v>
      </c>
      <c r="AN105" s="14" t="e">
        <f t="shared" si="40"/>
        <v>#N/A</v>
      </c>
      <c r="AO105" s="14" t="e">
        <f t="shared" si="40"/>
        <v>#N/A</v>
      </c>
      <c r="AP105" s="14" t="e">
        <f t="shared" si="40"/>
        <v>#N/A</v>
      </c>
      <c r="AQ105" s="14" t="e">
        <f t="shared" si="40"/>
        <v>#N/A</v>
      </c>
      <c r="AR105" s="14" t="e">
        <f t="shared" si="40"/>
        <v>#N/A</v>
      </c>
      <c r="AS105" s="14" t="e">
        <f t="shared" si="40"/>
        <v>#N/A</v>
      </c>
      <c r="AT105" s="14" t="e">
        <f t="shared" si="40"/>
        <v>#N/A</v>
      </c>
      <c r="AU105" s="14" t="e">
        <f t="shared" si="40"/>
        <v>#N/A</v>
      </c>
      <c r="AV105" s="14" t="e">
        <f t="shared" si="40"/>
        <v>#N/A</v>
      </c>
      <c r="AW105" s="14" t="e">
        <f t="shared" si="40"/>
        <v>#N/A</v>
      </c>
      <c r="AX105" s="14" t="e">
        <f t="shared" si="40"/>
        <v>#N/A</v>
      </c>
      <c r="AY105" s="14" t="e">
        <f t="shared" si="40"/>
        <v>#N/A</v>
      </c>
      <c r="AZ105" s="14" t="e">
        <f t="shared" si="40"/>
        <v>#N/A</v>
      </c>
      <c r="BA105" s="14" t="e">
        <f t="shared" si="40"/>
        <v>#N/A</v>
      </c>
      <c r="BB105" s="14" t="e">
        <f t="shared" si="40"/>
        <v>#N/A</v>
      </c>
      <c r="BC105" s="14" t="e">
        <f t="shared" si="40"/>
        <v>#N/A</v>
      </c>
      <c r="BD105" s="14" t="e">
        <f t="shared" si="40"/>
        <v>#N/A</v>
      </c>
      <c r="BE105" s="14" t="e">
        <f t="shared" si="40"/>
        <v>#N/A</v>
      </c>
      <c r="BF105" s="14" t="e">
        <f t="shared" si="40"/>
        <v>#N/A</v>
      </c>
      <c r="BG105" s="14" t="e">
        <f t="shared" si="40"/>
        <v>#N/A</v>
      </c>
      <c r="BH105" s="14" t="e">
        <f t="shared" si="40"/>
        <v>#N/A</v>
      </c>
      <c r="BI105" s="14" t="e">
        <f t="shared" si="40"/>
        <v>#N/A</v>
      </c>
      <c r="BJ105" s="14" t="e">
        <f t="shared" si="40"/>
        <v>#N/A</v>
      </c>
      <c r="BK105" s="14" t="e">
        <f t="shared" si="40"/>
        <v>#N/A</v>
      </c>
      <c r="BL105" s="14" t="e">
        <f t="shared" si="40"/>
        <v>#N/A</v>
      </c>
      <c r="BM105" s="14" t="e">
        <f t="shared" si="40"/>
        <v>#N/A</v>
      </c>
      <c r="BN105" s="14" t="e">
        <f t="shared" si="40"/>
        <v>#N/A</v>
      </c>
      <c r="BO105" s="14" t="e">
        <f t="shared" si="40"/>
        <v>#N/A</v>
      </c>
      <c r="BP105" s="14" t="e">
        <f t="shared" si="40"/>
        <v>#N/A</v>
      </c>
      <c r="BQ105" s="14" t="e">
        <f t="shared" si="40"/>
        <v>#N/A</v>
      </c>
      <c r="BR105" s="14" t="e">
        <f t="shared" si="40"/>
        <v>#N/A</v>
      </c>
      <c r="BS105" s="14" t="e">
        <f t="shared" si="40"/>
        <v>#N/A</v>
      </c>
      <c r="BT105" s="14" t="e">
        <f t="shared" ref="BT105:CH105" si="41">BT104+BT103</f>
        <v>#N/A</v>
      </c>
      <c r="BU105" s="14" t="e">
        <f t="shared" si="41"/>
        <v>#N/A</v>
      </c>
      <c r="BV105" s="14" t="e">
        <f t="shared" si="41"/>
        <v>#N/A</v>
      </c>
      <c r="BW105" s="14" t="e">
        <f t="shared" si="41"/>
        <v>#N/A</v>
      </c>
      <c r="BX105" s="14" t="e">
        <f t="shared" si="41"/>
        <v>#N/A</v>
      </c>
      <c r="BY105" s="14" t="e">
        <f t="shared" si="41"/>
        <v>#N/A</v>
      </c>
      <c r="BZ105" s="14" t="e">
        <f t="shared" si="41"/>
        <v>#N/A</v>
      </c>
      <c r="CA105" s="14" t="e">
        <f t="shared" si="41"/>
        <v>#N/A</v>
      </c>
      <c r="CB105" s="14" t="e">
        <f t="shared" si="41"/>
        <v>#N/A</v>
      </c>
      <c r="CC105" s="14" t="e">
        <f t="shared" si="41"/>
        <v>#N/A</v>
      </c>
      <c r="CD105" s="14" t="e">
        <f t="shared" si="41"/>
        <v>#N/A</v>
      </c>
      <c r="CE105" s="14" t="e">
        <f t="shared" si="41"/>
        <v>#N/A</v>
      </c>
      <c r="CF105" s="14" t="e">
        <f t="shared" si="41"/>
        <v>#N/A</v>
      </c>
      <c r="CG105" s="14" t="e">
        <f t="shared" si="41"/>
        <v>#N/A</v>
      </c>
      <c r="CH105" s="14" t="e">
        <f t="shared" si="41"/>
        <v>#N/A</v>
      </c>
    </row>
    <row r="106" spans="1:86" s="14" customFormat="1" x14ac:dyDescent="0.25">
      <c r="A106" s="14" t="s">
        <v>343</v>
      </c>
      <c r="B106" s="14">
        <f>B102-B103</f>
        <v>0</v>
      </c>
      <c r="C106" s="14">
        <f t="shared" ref="C106:E106" si="42">C102-C103</f>
        <v>0</v>
      </c>
      <c r="D106" s="14">
        <f t="shared" si="42"/>
        <v>0</v>
      </c>
      <c r="E106" s="14">
        <f t="shared" si="42"/>
        <v>0</v>
      </c>
      <c r="F106" s="14">
        <f>F102-F103</f>
        <v>0</v>
      </c>
      <c r="G106" s="14">
        <f>G102-G103</f>
        <v>190459863.62395889</v>
      </c>
      <c r="H106" s="14">
        <f t="shared" ref="H106:BS106" si="43">H102-H103</f>
        <v>187289102.96956456</v>
      </c>
      <c r="I106" s="14">
        <f t="shared" si="43"/>
        <v>183989253.6461122</v>
      </c>
      <c r="J106" s="14">
        <f t="shared" si="43"/>
        <v>180555060.16878426</v>
      </c>
      <c r="K106" s="14">
        <f t="shared" si="43"/>
        <v>176981053.09036925</v>
      </c>
      <c r="L106" s="14">
        <f t="shared" si="43"/>
        <v>173261540.29038009</v>
      </c>
      <c r="M106" s="14">
        <f t="shared" si="43"/>
        <v>169390597.90953323</v>
      </c>
      <c r="N106" s="14">
        <f t="shared" si="43"/>
        <v>165362060.91515055</v>
      </c>
      <c r="O106" s="14">
        <f t="shared" si="43"/>
        <v>161169513.28245771</v>
      </c>
      <c r="P106" s="14">
        <f t="shared" si="43"/>
        <v>156806277.77614164</v>
      </c>
      <c r="Q106" s="14">
        <f t="shared" si="43"/>
        <v>152265405.31589261</v>
      </c>
      <c r="R106" s="14">
        <f t="shared" si="43"/>
        <v>147539663.90899399</v>
      </c>
      <c r="S106" s="14">
        <f t="shared" si="43"/>
        <v>142621527.13233334</v>
      </c>
      <c r="T106" s="14">
        <f t="shared" si="43"/>
        <v>137503162.14549083</v>
      </c>
      <c r="U106" s="14">
        <f t="shared" si="43"/>
        <v>132176417.21581373</v>
      </c>
      <c r="V106" s="14">
        <f t="shared" si="43"/>
        <v>126632808.7356095</v>
      </c>
      <c r="W106" s="14">
        <f t="shared" si="43"/>
        <v>120863507.71077985</v>
      </c>
      <c r="X106" s="14">
        <f t="shared" si="43"/>
        <v>114859325.69937736</v>
      </c>
      <c r="Y106" s="14">
        <f t="shared" si="43"/>
        <v>108610700.17768973</v>
      </c>
      <c r="Z106" s="14">
        <f t="shared" si="43"/>
        <v>102107679.31054489</v>
      </c>
      <c r="AA106" s="14">
        <f t="shared" si="43"/>
        <v>95339906.101581693</v>
      </c>
      <c r="AB106" s="14">
        <f t="shared" si="43"/>
        <v>88296601.898243085</v>
      </c>
      <c r="AC106" s="14">
        <f t="shared" si="43"/>
        <v>80966549.225221083</v>
      </c>
      <c r="AD106" s="14">
        <f t="shared" si="43"/>
        <v>73338073.919013441</v>
      </c>
      <c r="AE106" s="14">
        <f t="shared" si="43"/>
        <v>65399026.535138659</v>
      </c>
      <c r="AF106" s="14">
        <f t="shared" si="43"/>
        <v>57136762.998397589</v>
      </c>
      <c r="AG106" s="14">
        <f t="shared" si="43"/>
        <v>48538124.465364523</v>
      </c>
      <c r="AH106" s="14">
        <f t="shared" si="43"/>
        <v>39589416.367035791</v>
      </c>
      <c r="AI106" s="14">
        <f t="shared" si="43"/>
        <v>30276386.59825829</v>
      </c>
      <c r="AJ106" s="14">
        <f t="shared" si="43"/>
        <v>20584202.819201499</v>
      </c>
      <c r="AK106" s="14">
        <f t="shared" si="43"/>
        <v>10497428.832722262</v>
      </c>
      <c r="AL106" s="14">
        <f t="shared" si="43"/>
        <v>-4.6566128730773926E-8</v>
      </c>
      <c r="AM106" s="14" t="e">
        <f t="shared" si="43"/>
        <v>#N/A</v>
      </c>
      <c r="AN106" s="14" t="e">
        <f t="shared" si="43"/>
        <v>#N/A</v>
      </c>
      <c r="AO106" s="14" t="e">
        <f t="shared" si="43"/>
        <v>#N/A</v>
      </c>
      <c r="AP106" s="14" t="e">
        <f t="shared" si="43"/>
        <v>#N/A</v>
      </c>
      <c r="AQ106" s="14" t="e">
        <f t="shared" si="43"/>
        <v>#N/A</v>
      </c>
      <c r="AR106" s="14" t="e">
        <f t="shared" si="43"/>
        <v>#N/A</v>
      </c>
      <c r="AS106" s="14" t="e">
        <f t="shared" si="43"/>
        <v>#N/A</v>
      </c>
      <c r="AT106" s="14" t="e">
        <f t="shared" si="43"/>
        <v>#N/A</v>
      </c>
      <c r="AU106" s="14" t="e">
        <f t="shared" si="43"/>
        <v>#N/A</v>
      </c>
      <c r="AV106" s="14" t="e">
        <f t="shared" si="43"/>
        <v>#N/A</v>
      </c>
      <c r="AW106" s="14" t="e">
        <f t="shared" si="43"/>
        <v>#N/A</v>
      </c>
      <c r="AX106" s="14" t="e">
        <f t="shared" si="43"/>
        <v>#N/A</v>
      </c>
      <c r="AY106" s="14" t="e">
        <f t="shared" si="43"/>
        <v>#N/A</v>
      </c>
      <c r="AZ106" s="14" t="e">
        <f t="shared" si="43"/>
        <v>#N/A</v>
      </c>
      <c r="BA106" s="14" t="e">
        <f t="shared" si="43"/>
        <v>#N/A</v>
      </c>
      <c r="BB106" s="14" t="e">
        <f t="shared" si="43"/>
        <v>#N/A</v>
      </c>
      <c r="BC106" s="14" t="e">
        <f t="shared" si="43"/>
        <v>#N/A</v>
      </c>
      <c r="BD106" s="14" t="e">
        <f t="shared" si="43"/>
        <v>#N/A</v>
      </c>
      <c r="BE106" s="14" t="e">
        <f t="shared" si="43"/>
        <v>#N/A</v>
      </c>
      <c r="BF106" s="14" t="e">
        <f t="shared" si="43"/>
        <v>#N/A</v>
      </c>
      <c r="BG106" s="14" t="e">
        <f t="shared" si="43"/>
        <v>#N/A</v>
      </c>
      <c r="BH106" s="14" t="e">
        <f t="shared" si="43"/>
        <v>#N/A</v>
      </c>
      <c r="BI106" s="14" t="e">
        <f t="shared" si="43"/>
        <v>#N/A</v>
      </c>
      <c r="BJ106" s="14" t="e">
        <f t="shared" si="43"/>
        <v>#N/A</v>
      </c>
      <c r="BK106" s="14" t="e">
        <f t="shared" si="43"/>
        <v>#N/A</v>
      </c>
      <c r="BL106" s="14" t="e">
        <f t="shared" si="43"/>
        <v>#N/A</v>
      </c>
      <c r="BM106" s="14" t="e">
        <f t="shared" si="43"/>
        <v>#N/A</v>
      </c>
      <c r="BN106" s="14" t="e">
        <f t="shared" si="43"/>
        <v>#N/A</v>
      </c>
      <c r="BO106" s="14" t="e">
        <f t="shared" si="43"/>
        <v>#N/A</v>
      </c>
      <c r="BP106" s="14" t="e">
        <f t="shared" si="43"/>
        <v>#N/A</v>
      </c>
      <c r="BQ106" s="14" t="e">
        <f t="shared" si="43"/>
        <v>#N/A</v>
      </c>
      <c r="BR106" s="14" t="e">
        <f t="shared" si="43"/>
        <v>#N/A</v>
      </c>
      <c r="BS106" s="14" t="e">
        <f t="shared" si="43"/>
        <v>#N/A</v>
      </c>
      <c r="BT106" s="14" t="e">
        <f t="shared" ref="BT106:CH106" si="44">BT102-BT103</f>
        <v>#N/A</v>
      </c>
      <c r="BU106" s="14" t="e">
        <f t="shared" si="44"/>
        <v>#N/A</v>
      </c>
      <c r="BV106" s="14" t="e">
        <f t="shared" si="44"/>
        <v>#N/A</v>
      </c>
      <c r="BW106" s="14" t="e">
        <f t="shared" si="44"/>
        <v>#N/A</v>
      </c>
      <c r="BX106" s="14" t="e">
        <f t="shared" si="44"/>
        <v>#N/A</v>
      </c>
      <c r="BY106" s="14" t="e">
        <f t="shared" si="44"/>
        <v>#N/A</v>
      </c>
      <c r="BZ106" s="14" t="e">
        <f t="shared" si="44"/>
        <v>#N/A</v>
      </c>
      <c r="CA106" s="14" t="e">
        <f t="shared" si="44"/>
        <v>#N/A</v>
      </c>
      <c r="CB106" s="14" t="e">
        <f t="shared" si="44"/>
        <v>#N/A</v>
      </c>
      <c r="CC106" s="14" t="e">
        <f t="shared" si="44"/>
        <v>#N/A</v>
      </c>
      <c r="CD106" s="14" t="e">
        <f t="shared" si="44"/>
        <v>#N/A</v>
      </c>
      <c r="CE106" s="14" t="e">
        <f t="shared" si="44"/>
        <v>#N/A</v>
      </c>
      <c r="CF106" s="14" t="e">
        <f t="shared" si="44"/>
        <v>#N/A</v>
      </c>
      <c r="CG106" s="14" t="e">
        <f t="shared" si="44"/>
        <v>#N/A</v>
      </c>
      <c r="CH106" s="14" t="e">
        <f t="shared" si="44"/>
        <v>#N/A</v>
      </c>
    </row>
    <row r="107" spans="1:86" s="70" customFormat="1" x14ac:dyDescent="0.25">
      <c r="A107" s="70" t="s">
        <v>708</v>
      </c>
      <c r="B107" s="70">
        <f>2052-B100</f>
        <v>37</v>
      </c>
      <c r="C107" s="70">
        <f t="shared" ref="C107:BN107" si="45">2052-C100</f>
        <v>36</v>
      </c>
      <c r="D107" s="70">
        <f t="shared" si="45"/>
        <v>35</v>
      </c>
      <c r="E107" s="70">
        <f t="shared" si="45"/>
        <v>34</v>
      </c>
      <c r="F107" s="70">
        <f t="shared" si="45"/>
        <v>33</v>
      </c>
      <c r="G107" s="70">
        <f t="shared" si="45"/>
        <v>32</v>
      </c>
      <c r="H107" s="70">
        <f t="shared" si="45"/>
        <v>31</v>
      </c>
      <c r="I107" s="70">
        <f t="shared" si="45"/>
        <v>30</v>
      </c>
      <c r="J107" s="70">
        <f t="shared" si="45"/>
        <v>29</v>
      </c>
      <c r="K107" s="70">
        <f t="shared" si="45"/>
        <v>28</v>
      </c>
      <c r="L107" s="70">
        <f t="shared" si="45"/>
        <v>27</v>
      </c>
      <c r="M107" s="70">
        <f t="shared" si="45"/>
        <v>26</v>
      </c>
      <c r="N107" s="70">
        <f t="shared" si="45"/>
        <v>25</v>
      </c>
      <c r="O107" s="70">
        <f t="shared" si="45"/>
        <v>24</v>
      </c>
      <c r="P107" s="70">
        <f t="shared" si="45"/>
        <v>23</v>
      </c>
      <c r="Q107" s="70">
        <f t="shared" si="45"/>
        <v>22</v>
      </c>
      <c r="R107" s="70">
        <f t="shared" si="45"/>
        <v>21</v>
      </c>
      <c r="S107" s="70">
        <f t="shared" si="45"/>
        <v>20</v>
      </c>
      <c r="T107" s="70">
        <f t="shared" si="45"/>
        <v>19</v>
      </c>
      <c r="U107" s="70">
        <f t="shared" si="45"/>
        <v>18</v>
      </c>
      <c r="V107" s="70">
        <f t="shared" si="45"/>
        <v>17</v>
      </c>
      <c r="W107" s="70">
        <f t="shared" si="45"/>
        <v>16</v>
      </c>
      <c r="X107" s="70">
        <f t="shared" si="45"/>
        <v>15</v>
      </c>
      <c r="Y107" s="70">
        <f t="shared" si="45"/>
        <v>14</v>
      </c>
      <c r="Z107" s="70">
        <f t="shared" si="45"/>
        <v>13</v>
      </c>
      <c r="AA107" s="70">
        <f t="shared" si="45"/>
        <v>12</v>
      </c>
      <c r="AB107" s="70">
        <f t="shared" si="45"/>
        <v>11</v>
      </c>
      <c r="AC107" s="70">
        <f t="shared" si="45"/>
        <v>10</v>
      </c>
      <c r="AD107" s="70">
        <f t="shared" si="45"/>
        <v>9</v>
      </c>
      <c r="AE107" s="70">
        <f t="shared" si="45"/>
        <v>8</v>
      </c>
      <c r="AF107" s="70">
        <f t="shared" si="45"/>
        <v>7</v>
      </c>
      <c r="AG107" s="70">
        <f t="shared" si="45"/>
        <v>6</v>
      </c>
      <c r="AH107" s="70">
        <f t="shared" si="45"/>
        <v>5</v>
      </c>
      <c r="AI107" s="70">
        <f t="shared" si="45"/>
        <v>4</v>
      </c>
      <c r="AJ107" s="70">
        <f t="shared" si="45"/>
        <v>3</v>
      </c>
      <c r="AK107" s="70">
        <f t="shared" si="45"/>
        <v>2</v>
      </c>
      <c r="AL107" s="70">
        <f t="shared" si="45"/>
        <v>1</v>
      </c>
      <c r="AM107" s="70">
        <f t="shared" si="45"/>
        <v>0</v>
      </c>
      <c r="AN107" s="70">
        <f t="shared" si="45"/>
        <v>-1</v>
      </c>
      <c r="AO107" s="70">
        <f t="shared" si="45"/>
        <v>-2</v>
      </c>
      <c r="AP107" s="70">
        <f t="shared" si="45"/>
        <v>-3</v>
      </c>
      <c r="AQ107" s="70">
        <f t="shared" si="45"/>
        <v>-4</v>
      </c>
      <c r="AR107" s="70">
        <f t="shared" si="45"/>
        <v>-5</v>
      </c>
      <c r="AS107" s="70">
        <f t="shared" si="45"/>
        <v>-6</v>
      </c>
      <c r="AT107" s="70">
        <f t="shared" si="45"/>
        <v>-7</v>
      </c>
      <c r="AU107" s="70">
        <f t="shared" si="45"/>
        <v>-8</v>
      </c>
      <c r="AV107" s="70">
        <f t="shared" si="45"/>
        <v>-9</v>
      </c>
      <c r="AW107" s="70">
        <f t="shared" si="45"/>
        <v>-10</v>
      </c>
      <c r="AX107" s="70">
        <f t="shared" si="45"/>
        <v>-11</v>
      </c>
      <c r="AY107" s="70">
        <f t="shared" si="45"/>
        <v>-12</v>
      </c>
      <c r="AZ107" s="70">
        <f t="shared" si="45"/>
        <v>-13</v>
      </c>
      <c r="BA107" s="70">
        <f t="shared" si="45"/>
        <v>-14</v>
      </c>
      <c r="BB107" s="70">
        <f t="shared" si="45"/>
        <v>-15</v>
      </c>
      <c r="BC107" s="70">
        <f t="shared" si="45"/>
        <v>-16</v>
      </c>
      <c r="BD107" s="70">
        <f t="shared" si="45"/>
        <v>-17</v>
      </c>
      <c r="BE107" s="70">
        <f t="shared" si="45"/>
        <v>-18</v>
      </c>
      <c r="BF107" s="70">
        <f t="shared" si="45"/>
        <v>-19</v>
      </c>
      <c r="BG107" s="70">
        <f t="shared" si="45"/>
        <v>-20</v>
      </c>
      <c r="BH107" s="70">
        <f t="shared" si="45"/>
        <v>-21</v>
      </c>
      <c r="BI107" s="70">
        <f t="shared" si="45"/>
        <v>-22</v>
      </c>
      <c r="BJ107" s="70">
        <f t="shared" si="45"/>
        <v>-23</v>
      </c>
      <c r="BK107" s="70">
        <f t="shared" si="45"/>
        <v>-24</v>
      </c>
      <c r="BL107" s="70">
        <f t="shared" si="45"/>
        <v>-25</v>
      </c>
      <c r="BM107" s="70">
        <f t="shared" si="45"/>
        <v>-26</v>
      </c>
      <c r="BN107" s="70">
        <f t="shared" si="45"/>
        <v>-27</v>
      </c>
      <c r="BO107" s="70">
        <f t="shared" ref="BO107:CH107" si="46">2052-BO100</f>
        <v>-28</v>
      </c>
      <c r="BP107" s="70">
        <f t="shared" si="46"/>
        <v>-29</v>
      </c>
      <c r="BQ107" s="70">
        <f t="shared" si="46"/>
        <v>-30</v>
      </c>
      <c r="BR107" s="70">
        <f t="shared" si="46"/>
        <v>-31</v>
      </c>
      <c r="BS107" s="70">
        <f t="shared" si="46"/>
        <v>-32</v>
      </c>
      <c r="BT107" s="70">
        <f t="shared" si="46"/>
        <v>-33</v>
      </c>
      <c r="BU107" s="70">
        <f t="shared" si="46"/>
        <v>-34</v>
      </c>
      <c r="BV107" s="70">
        <f t="shared" si="46"/>
        <v>-35</v>
      </c>
      <c r="BW107" s="70">
        <f t="shared" si="46"/>
        <v>-36</v>
      </c>
      <c r="BX107" s="70">
        <f t="shared" si="46"/>
        <v>-37</v>
      </c>
      <c r="BY107" s="70">
        <f t="shared" si="46"/>
        <v>-38</v>
      </c>
      <c r="BZ107" s="70">
        <f t="shared" si="46"/>
        <v>-39</v>
      </c>
      <c r="CA107" s="70">
        <f t="shared" si="46"/>
        <v>-40</v>
      </c>
      <c r="CB107" s="70">
        <f t="shared" si="46"/>
        <v>-41</v>
      </c>
      <c r="CC107" s="70">
        <f t="shared" si="46"/>
        <v>-42</v>
      </c>
      <c r="CD107" s="70">
        <f t="shared" si="46"/>
        <v>-43</v>
      </c>
      <c r="CE107" s="70">
        <f t="shared" si="46"/>
        <v>-44</v>
      </c>
      <c r="CF107" s="70">
        <f t="shared" si="46"/>
        <v>-45</v>
      </c>
      <c r="CG107" s="70">
        <f t="shared" si="46"/>
        <v>-46</v>
      </c>
      <c r="CH107" s="70">
        <f t="shared" si="46"/>
        <v>-47</v>
      </c>
    </row>
    <row r="108" spans="1:86" x14ac:dyDescent="0.25">
      <c r="B108" s="14">
        <f>SUM(B103:AL103)</f>
        <v>193506585.50183445</v>
      </c>
    </row>
    <row r="109" spans="1:86" x14ac:dyDescent="0.25">
      <c r="B109" t="b">
        <f>B108=E115</f>
        <v>1</v>
      </c>
    </row>
    <row r="111" spans="1:86" s="94" customFormat="1" ht="18.75" x14ac:dyDescent="0.3">
      <c r="A111" s="2" t="s">
        <v>568</v>
      </c>
    </row>
    <row r="112" spans="1:86" x14ac:dyDescent="0.25">
      <c r="A112" t="s">
        <v>715</v>
      </c>
    </row>
    <row r="113" spans="1:6" x14ac:dyDescent="0.25">
      <c r="B113" s="3">
        <v>2015</v>
      </c>
      <c r="C113" s="3">
        <v>2016</v>
      </c>
      <c r="D113" s="3">
        <v>2017</v>
      </c>
      <c r="E113" s="3">
        <v>2018</v>
      </c>
    </row>
    <row r="114" spans="1:6" x14ac:dyDescent="0.25">
      <c r="A114" t="s">
        <v>716</v>
      </c>
      <c r="B114" s="111">
        <v>163827041.11601007</v>
      </c>
      <c r="C114" s="111">
        <v>173305605.63772205</v>
      </c>
      <c r="D114" s="111">
        <v>183332572.8210474</v>
      </c>
      <c r="E114" s="111">
        <v>192939671.677122</v>
      </c>
    </row>
    <row r="115" spans="1:6" x14ac:dyDescent="0.25">
      <c r="A115" t="s">
        <v>717</v>
      </c>
      <c r="B115" s="14">
        <f>B114*'2020 Opening RAB'!$C$80</f>
        <v>164308413.42095429</v>
      </c>
      <c r="C115" s="14">
        <f>C114*'2020 Opening RAB'!$C$80</f>
        <v>173814828.76888087</v>
      </c>
      <c r="D115" s="14">
        <f>D114*'2020 Opening RAB'!$C$80</f>
        <v>183871258.14765185</v>
      </c>
      <c r="E115" s="14">
        <f>E114*'2020 Opening RAB'!$C$80</f>
        <v>193506585.50183442</v>
      </c>
    </row>
    <row r="119" spans="1:6" s="94" customFormat="1" ht="18.75" x14ac:dyDescent="0.3">
      <c r="A119" s="2" t="s">
        <v>718</v>
      </c>
    </row>
    <row r="120" spans="1:6" x14ac:dyDescent="0.25">
      <c r="A120" s="15" t="s">
        <v>719</v>
      </c>
    </row>
    <row r="122" spans="1:6" x14ac:dyDescent="0.25">
      <c r="A122" s="4" t="s">
        <v>720</v>
      </c>
      <c r="B122" s="168" t="s">
        <v>721</v>
      </c>
      <c r="C122" s="168"/>
      <c r="D122" s="168"/>
    </row>
    <row r="123" spans="1:6" x14ac:dyDescent="0.25">
      <c r="B123" s="15" t="s">
        <v>699</v>
      </c>
      <c r="C123" s="15" t="s">
        <v>620</v>
      </c>
      <c r="D123" s="15" t="s">
        <v>452</v>
      </c>
      <c r="F123" s="15" t="s">
        <v>722</v>
      </c>
    </row>
    <row r="124" spans="1:6" x14ac:dyDescent="0.25">
      <c r="A124" t="s">
        <v>623</v>
      </c>
      <c r="B124" s="111">
        <v>44831181.818181813</v>
      </c>
      <c r="C124" s="114">
        <v>44995462</v>
      </c>
      <c r="D124" s="114">
        <f>MIN(B124:C124)</f>
        <v>44831181.818181813</v>
      </c>
      <c r="E124" s="110"/>
      <c r="F124" s="114">
        <v>11864653</v>
      </c>
    </row>
    <row r="125" spans="1:6" x14ac:dyDescent="0.25">
      <c r="A125" t="s">
        <v>723</v>
      </c>
      <c r="B125" s="111">
        <v>14773912.190082645</v>
      </c>
      <c r="C125" s="114">
        <v>11697222</v>
      </c>
      <c r="D125" s="114">
        <f t="shared" ref="D125:D132" si="47">MIN(B125:C125)</f>
        <v>11697222</v>
      </c>
      <c r="E125" s="110"/>
      <c r="F125" s="114">
        <v>9519908</v>
      </c>
    </row>
    <row r="126" spans="1:6" x14ac:dyDescent="0.25">
      <c r="A126" t="s">
        <v>724</v>
      </c>
      <c r="B126" s="111">
        <v>12872856.964599466</v>
      </c>
      <c r="C126" s="114">
        <v>29731245</v>
      </c>
      <c r="D126" s="114">
        <f t="shared" si="47"/>
        <v>12872856.964599466</v>
      </c>
      <c r="E126" s="110"/>
      <c r="F126" s="114">
        <v>5332419</v>
      </c>
    </row>
    <row r="127" spans="1:6" x14ac:dyDescent="0.25">
      <c r="A127" t="s">
        <v>725</v>
      </c>
      <c r="B127" s="111">
        <v>3362338.6363636362</v>
      </c>
      <c r="C127" s="114">
        <v>1369289</v>
      </c>
      <c r="D127" s="114">
        <f t="shared" si="47"/>
        <v>1369289</v>
      </c>
      <c r="E127" s="110"/>
      <c r="F127" s="114">
        <v>1054908</v>
      </c>
    </row>
    <row r="128" spans="1:6" x14ac:dyDescent="0.25">
      <c r="A128" t="s">
        <v>726</v>
      </c>
      <c r="B128" s="111">
        <v>11207795.454545455</v>
      </c>
      <c r="C128" s="114">
        <v>10963547</v>
      </c>
      <c r="D128" s="114">
        <f t="shared" si="47"/>
        <v>10963547</v>
      </c>
      <c r="E128" s="110"/>
      <c r="F128" s="114">
        <v>6479229</v>
      </c>
    </row>
    <row r="129" spans="1:7" x14ac:dyDescent="0.25">
      <c r="A129" t="s">
        <v>161</v>
      </c>
      <c r="B129" s="111">
        <v>3056671.4876033058</v>
      </c>
      <c r="C129" s="114">
        <v>5833467</v>
      </c>
      <c r="D129" s="114">
        <f t="shared" si="47"/>
        <v>3056671.4876033058</v>
      </c>
      <c r="E129" s="110"/>
      <c r="F129" s="114">
        <v>1131422</v>
      </c>
    </row>
    <row r="130" spans="1:7" x14ac:dyDescent="0.25">
      <c r="A130" t="s">
        <v>727</v>
      </c>
      <c r="B130" s="111">
        <v>27084938.556968387</v>
      </c>
      <c r="C130" s="114">
        <v>29965591</v>
      </c>
      <c r="D130" s="114">
        <f t="shared" si="47"/>
        <v>27084938.556968387</v>
      </c>
      <c r="E130" s="110"/>
      <c r="F130" s="114">
        <v>7201827</v>
      </c>
    </row>
    <row r="131" spans="1:7" x14ac:dyDescent="0.25">
      <c r="A131" t="s">
        <v>20</v>
      </c>
      <c r="B131" s="111">
        <v>11744515</v>
      </c>
      <c r="C131" s="114">
        <v>10509330</v>
      </c>
      <c r="D131" s="114">
        <f t="shared" si="47"/>
        <v>10509330</v>
      </c>
      <c r="E131" s="110"/>
      <c r="F131" s="114">
        <v>5140845</v>
      </c>
    </row>
    <row r="132" spans="1:7" ht="30" x14ac:dyDescent="0.25">
      <c r="A132" s="85" t="s">
        <v>728</v>
      </c>
      <c r="B132" s="111">
        <v>20504101.394318182</v>
      </c>
      <c r="C132" s="114">
        <v>19736348</v>
      </c>
      <c r="D132" s="114">
        <f t="shared" si="47"/>
        <v>19736348</v>
      </c>
      <c r="E132" s="110"/>
      <c r="F132" s="114">
        <v>4866255</v>
      </c>
    </row>
    <row r="133" spans="1:7" x14ac:dyDescent="0.25">
      <c r="A133" t="s">
        <v>729</v>
      </c>
      <c r="B133" s="111">
        <v>11004017.3553719</v>
      </c>
      <c r="C133" s="114">
        <v>32425067</v>
      </c>
      <c r="D133" s="114">
        <f>MIN(B133:C133)</f>
        <v>11004017.3553719</v>
      </c>
      <c r="E133" s="110"/>
      <c r="F133" s="114">
        <v>24417717.247933883</v>
      </c>
    </row>
    <row r="134" spans="1:7" x14ac:dyDescent="0.25">
      <c r="B134" s="115">
        <f>SUM(B124:B133)</f>
        <v>160442328.85803479</v>
      </c>
      <c r="C134" s="115">
        <f>SUM(C124:C133)</f>
        <v>197226568</v>
      </c>
      <c r="D134" s="115">
        <f>MIN(B134:C134)</f>
        <v>160442328.85803479</v>
      </c>
      <c r="E134" s="110"/>
      <c r="F134" s="115">
        <f>SUM(F124:F133)</f>
        <v>77009183.247933879</v>
      </c>
    </row>
    <row r="137" spans="1:7" ht="60" x14ac:dyDescent="0.25">
      <c r="B137" s="90" t="s">
        <v>733</v>
      </c>
      <c r="C137" s="90" t="s">
        <v>734</v>
      </c>
      <c r="D137" s="90"/>
      <c r="E137" s="90" t="s">
        <v>735</v>
      </c>
      <c r="F137" s="90" t="s">
        <v>736</v>
      </c>
      <c r="G137" s="90" t="s">
        <v>737</v>
      </c>
    </row>
    <row r="138" spans="1:7" x14ac:dyDescent="0.25">
      <c r="A138" t="s">
        <v>623</v>
      </c>
      <c r="B138" s="14">
        <f>F124*'2020 Opening RAB'!$C$80</f>
        <v>11899514.859941235</v>
      </c>
      <c r="C138" s="14">
        <f>'2020 Opening RAB'!C4*'2020 Opening RAB'!$C$80</f>
        <v>12282104.728697356</v>
      </c>
      <c r="E138" s="14">
        <f>B124*'2020 Opening RAB'!$C$80</f>
        <v>44962909.090909086</v>
      </c>
      <c r="F138" s="14">
        <f>C124*'2020 Opening RAB'!$C$80</f>
        <v>45127671.976493634</v>
      </c>
      <c r="G138" s="14">
        <f>MIN(E138:F138)</f>
        <v>44962909.090909086</v>
      </c>
    </row>
    <row r="139" spans="1:7" x14ac:dyDescent="0.25">
      <c r="A139" t="s">
        <v>723</v>
      </c>
      <c r="B139" s="14">
        <f>F125*'2020 Opening RAB'!$C$80</f>
        <v>9547880.3055827618</v>
      </c>
      <c r="C139" s="14">
        <f>'2020 Opening RAB'!C5*'2020 Opening RAB'!$C$80</f>
        <v>6767651.1028403528</v>
      </c>
      <c r="E139" s="14">
        <f>B125*'2020 Opening RAB'!$C$80</f>
        <v>14817322.314049589</v>
      </c>
      <c r="F139" s="14">
        <f>C125*'2020 Opening RAB'!$C$80</f>
        <v>11731591.89813908</v>
      </c>
      <c r="G139" s="14">
        <f t="shared" ref="G139:G147" si="48">MIN(E139:F139)</f>
        <v>11731591.89813908</v>
      </c>
    </row>
    <row r="140" spans="1:7" x14ac:dyDescent="0.25">
      <c r="A140" t="s">
        <v>724</v>
      </c>
      <c r="B140" s="14">
        <f>F126*'2020 Opening RAB'!$C$80</f>
        <v>5348087.2242899118</v>
      </c>
      <c r="C140" s="14">
        <f>'2020 Opening RAB'!C6*'2020 Opening RAB'!$C$80</f>
        <v>5243059.5259549459</v>
      </c>
      <c r="E140" s="14">
        <f>B126*'2020 Opening RAB'!$C$80</f>
        <v>12910681.226003774</v>
      </c>
      <c r="F140" s="14">
        <f>C126*'2020 Opening RAB'!$C$80</f>
        <v>29818604.191968661</v>
      </c>
      <c r="G140" s="14">
        <f t="shared" si="48"/>
        <v>12910681.226003774</v>
      </c>
    </row>
    <row r="141" spans="1:7" x14ac:dyDescent="0.25">
      <c r="A141" t="s">
        <v>725</v>
      </c>
      <c r="B141" s="14">
        <f>F127*'2020 Opening RAB'!$C$80</f>
        <v>1058007.6317335945</v>
      </c>
      <c r="C141" s="14">
        <f>'2020 Opening RAB'!C7*'2020 Opening RAB'!$C$80</f>
        <v>1163440.5171400588</v>
      </c>
      <c r="E141" s="14">
        <f>B127*'2020 Opening RAB'!$C$80</f>
        <v>3372218.1818181816</v>
      </c>
      <c r="F141" s="14">
        <f>C127*'2020 Opening RAB'!$C$80</f>
        <v>1373312.376101861</v>
      </c>
      <c r="G141" s="14">
        <f t="shared" si="48"/>
        <v>1373312.376101861</v>
      </c>
    </row>
    <row r="142" spans="1:7" x14ac:dyDescent="0.25">
      <c r="A142" t="s">
        <v>726</v>
      </c>
      <c r="B142" s="14">
        <f>F128*'2020 Opening RAB'!$C$80</f>
        <v>6498266.8912830558</v>
      </c>
      <c r="C142" s="14">
        <f>'2020 Opening RAB'!C8*'2020 Opening RAB'!$C$80</f>
        <v>6500083.2125367289</v>
      </c>
      <c r="E142" s="14">
        <f>B128*'2020 Opening RAB'!$C$80</f>
        <v>11240727.272727273</v>
      </c>
      <c r="F142" s="14">
        <f>C128*'2020 Opening RAB'!$C$80</f>
        <v>10995761.143976495</v>
      </c>
      <c r="G142" s="14">
        <f t="shared" si="48"/>
        <v>10995761.143976495</v>
      </c>
    </row>
    <row r="143" spans="1:7" x14ac:dyDescent="0.25">
      <c r="A143" t="s">
        <v>161</v>
      </c>
      <c r="B143" s="14">
        <f>F129*'2020 Opening RAB'!$C$80</f>
        <v>1134746.4524975515</v>
      </c>
      <c r="C143" s="14">
        <f>'2020 Opening RAB'!C9*'2020 Opening RAB'!$C$80</f>
        <v>997530.45249755145</v>
      </c>
      <c r="E143" s="14">
        <f>B129*'2020 Opening RAB'!$C$80</f>
        <v>3065652.8925619838</v>
      </c>
      <c r="F143" s="14">
        <f>C129*'2020 Opening RAB'!$C$80</f>
        <v>5850607.4515181193</v>
      </c>
      <c r="G143" s="14">
        <f t="shared" si="48"/>
        <v>3065652.8925619838</v>
      </c>
    </row>
    <row r="144" spans="1:7" x14ac:dyDescent="0.25">
      <c r="A144" t="s">
        <v>727</v>
      </c>
      <c r="B144" s="14">
        <f>F130*'2020 Opening RAB'!$C$80</f>
        <v>7222988.0979431933</v>
      </c>
      <c r="C144" s="14">
        <f>'2020 Opening RAB'!C10*'2020 Opening RAB'!$C$80</f>
        <v>6241692.2076395694</v>
      </c>
      <c r="E144" s="14">
        <f>B130*'2020 Opening RAB'!$C$80</f>
        <v>27164522.117860559</v>
      </c>
      <c r="F144" s="14">
        <f>C130*'2020 Opening RAB'!$C$80</f>
        <v>30053638.769833498</v>
      </c>
      <c r="G144" s="14">
        <f t="shared" si="48"/>
        <v>27164522.117860559</v>
      </c>
    </row>
    <row r="145" spans="1:7" x14ac:dyDescent="0.25">
      <c r="A145" t="s">
        <v>20</v>
      </c>
      <c r="B145" s="14">
        <f>F131*'2020 Opening RAB'!$C$80</f>
        <v>5155950.323212537</v>
      </c>
      <c r="C145" s="14">
        <f>'2020 Opening RAB'!C11*'2020 Opening RAB'!$C$80</f>
        <v>3293592.1958863861</v>
      </c>
      <c r="E145" s="14">
        <f>B131*'2020 Opening RAB'!$C$80</f>
        <v>11779023.858961802</v>
      </c>
      <c r="F145" s="14">
        <f>C131*'2020 Opening RAB'!$C$80</f>
        <v>10540209.520078355</v>
      </c>
      <c r="G145" s="14">
        <f t="shared" si="48"/>
        <v>10540209.520078355</v>
      </c>
    </row>
    <row r="146" spans="1:7" x14ac:dyDescent="0.25">
      <c r="A146" t="s">
        <v>728</v>
      </c>
      <c r="B146" s="14">
        <f>F132*'2020 Opening RAB'!$C$80</f>
        <v>4880553.4965719888</v>
      </c>
      <c r="C146" s="14">
        <f>'2020 Opening RAB'!C12*'2020 Opening RAB'!$C$80</f>
        <v>4051080.3996082274</v>
      </c>
      <c r="E146" s="14">
        <f>B132*'2020 Opening RAB'!$C$80</f>
        <v>20564348.509090912</v>
      </c>
      <c r="F146" s="14">
        <f>C132*'2020 Opening RAB'!$C$80</f>
        <v>19794339.22820764</v>
      </c>
      <c r="G146" s="14">
        <f t="shared" si="48"/>
        <v>19794339.22820764</v>
      </c>
    </row>
    <row r="147" spans="1:7" x14ac:dyDescent="0.25">
      <c r="A147" t="s">
        <v>606</v>
      </c>
      <c r="B147" s="14">
        <f>F133*'2020 Opening RAB'!$C$80</f>
        <v>24489463.723686874</v>
      </c>
      <c r="C147" s="14">
        <f>'2020 Opening RAB'!C13*'2020 Opening RAB'!$C$80</f>
        <v>46540233.339862883</v>
      </c>
      <c r="E147" s="14">
        <f>B133*'2020 Opening RAB'!$C$80</f>
        <v>11036350.41322314</v>
      </c>
      <c r="F147" s="14">
        <f>C133*'2020 Opening RAB'!$C$80</f>
        <v>32520341.437806074</v>
      </c>
      <c r="G147" s="14">
        <f t="shared" si="48"/>
        <v>11036350.41322314</v>
      </c>
    </row>
    <row r="148" spans="1:7" x14ac:dyDescent="0.25">
      <c r="B148" s="14">
        <f>SUM(B138:B147)</f>
        <v>77235459.006742701</v>
      </c>
      <c r="C148" s="14">
        <f>SUM(C138:C147)</f>
        <v>93080467.682664067</v>
      </c>
      <c r="E148" s="14">
        <f>SUM(E138:E147)</f>
        <v>160913755.8772063</v>
      </c>
      <c r="F148" s="14">
        <f>SUM(F138:F147)</f>
        <v>197806077.99412343</v>
      </c>
      <c r="G148" s="14">
        <f>SUM(G138:G147)</f>
        <v>153575329.90706199</v>
      </c>
    </row>
    <row r="149" spans="1:7" x14ac:dyDescent="0.25">
      <c r="G149" s="14">
        <f>D134*'2020 Opening RAB'!C80</f>
        <v>160913755.8772063</v>
      </c>
    </row>
    <row r="150" spans="1:7" x14ac:dyDescent="0.25">
      <c r="A150" s="15" t="s">
        <v>738</v>
      </c>
      <c r="B150" s="17">
        <f>-(G148-G149)</f>
        <v>7338425.9701443017</v>
      </c>
    </row>
    <row r="154" spans="1:7" s="94" customFormat="1" ht="18.75" x14ac:dyDescent="0.3">
      <c r="A154" s="2" t="s">
        <v>739</v>
      </c>
    </row>
    <row r="155" spans="1:7" x14ac:dyDescent="0.25">
      <c r="A155" s="3" t="s">
        <v>740</v>
      </c>
    </row>
    <row r="156" spans="1:7" x14ac:dyDescent="0.25">
      <c r="B156" s="12" t="s">
        <v>742</v>
      </c>
    </row>
    <row r="157" spans="1:7" x14ac:dyDescent="0.25">
      <c r="B157" s="15" t="s">
        <v>699</v>
      </c>
    </row>
    <row r="158" spans="1:7" x14ac:dyDescent="0.25">
      <c r="A158" t="s">
        <v>77</v>
      </c>
      <c r="B158" s="14">
        <v>125000000</v>
      </c>
    </row>
    <row r="159" spans="1:7" x14ac:dyDescent="0.25">
      <c r="A159" t="s">
        <v>103</v>
      </c>
      <c r="B159" s="14">
        <v>67000000</v>
      </c>
    </row>
    <row r="160" spans="1:7" x14ac:dyDescent="0.25">
      <c r="A160" t="s">
        <v>741</v>
      </c>
      <c r="B160" s="14">
        <v>179100000</v>
      </c>
    </row>
    <row r="161" spans="1:6" x14ac:dyDescent="0.25">
      <c r="A161" t="s">
        <v>196</v>
      </c>
      <c r="B161" s="14">
        <v>41000000</v>
      </c>
    </row>
    <row r="162" spans="1:6" x14ac:dyDescent="0.25">
      <c r="A162" t="s">
        <v>605</v>
      </c>
      <c r="B162" s="14">
        <v>39000000</v>
      </c>
    </row>
    <row r="163" spans="1:6" x14ac:dyDescent="0.25">
      <c r="A163" t="s">
        <v>161</v>
      </c>
      <c r="B163" s="14">
        <v>56000000</v>
      </c>
    </row>
    <row r="164" spans="1:6" x14ac:dyDescent="0.25">
      <c r="A164" t="s">
        <v>37</v>
      </c>
      <c r="B164" s="14">
        <v>14000000</v>
      </c>
    </row>
    <row r="165" spans="1:6" x14ac:dyDescent="0.25">
      <c r="A165" s="15" t="s">
        <v>470</v>
      </c>
      <c r="B165" s="17">
        <v>341000000</v>
      </c>
    </row>
    <row r="168" spans="1:6" x14ac:dyDescent="0.25">
      <c r="B168" s="169" t="s">
        <v>743</v>
      </c>
      <c r="C168" s="169"/>
      <c r="D168" s="169"/>
      <c r="E168" s="169"/>
      <c r="F168" s="169"/>
    </row>
    <row r="169" spans="1:6" ht="50.25" customHeight="1" x14ac:dyDescent="0.25">
      <c r="B169" s="90" t="s">
        <v>744</v>
      </c>
      <c r="C169" s="90" t="s">
        <v>745</v>
      </c>
      <c r="D169" s="90" t="s">
        <v>620</v>
      </c>
      <c r="E169" s="90" t="s">
        <v>452</v>
      </c>
    </row>
    <row r="170" spans="1:6" x14ac:dyDescent="0.25">
      <c r="A170" t="s">
        <v>77</v>
      </c>
      <c r="B170" s="14">
        <f>B158*'2020 Opening RAB'!$C$80</f>
        <v>125367286.97355534</v>
      </c>
      <c r="C170" s="14">
        <f>124390000-'2020 Opening RAB'!D72</f>
        <v>104230940.25465231</v>
      </c>
      <c r="D170" s="14">
        <f>'2020 Opening RAB'!J18</f>
        <v>138264917.12399516</v>
      </c>
      <c r="E170" s="14">
        <f>MIN(C170:D170)</f>
        <v>104230940.25465231</v>
      </c>
    </row>
    <row r="171" spans="1:6" x14ac:dyDescent="0.25">
      <c r="A171" t="s">
        <v>103</v>
      </c>
      <c r="B171" s="14">
        <f>B159*'2020 Opening RAB'!$C$80</f>
        <v>67196865.81782566</v>
      </c>
      <c r="C171" s="14">
        <f>B171</f>
        <v>67196865.81782566</v>
      </c>
      <c r="D171" s="14">
        <f>'2020 Opening RAB'!J19</f>
        <v>73722523.357686698</v>
      </c>
      <c r="E171" s="14">
        <f t="shared" ref="E171" si="49">MIN(C171:D171)</f>
        <v>67196865.81782566</v>
      </c>
    </row>
    <row r="172" spans="1:6" x14ac:dyDescent="0.25">
      <c r="A172" t="s">
        <v>196</v>
      </c>
      <c r="B172" s="14">
        <f>B161*'2020 Opening RAB'!$C$80</f>
        <v>41120470.127326153</v>
      </c>
      <c r="C172" s="14">
        <f>B172</f>
        <v>41120470.127326153</v>
      </c>
      <c r="D172" s="14">
        <f>'2020 Opening RAB'!J20</f>
        <v>41282921.450136945</v>
      </c>
      <c r="E172" s="14">
        <f>MIN(C172:D172)</f>
        <v>41120470.127326153</v>
      </c>
    </row>
    <row r="173" spans="1:6" x14ac:dyDescent="0.25">
      <c r="A173" t="s">
        <v>605</v>
      </c>
      <c r="B173" s="14">
        <f>B162*'2020 Opening RAB'!$C$80</f>
        <v>39114593.535749264</v>
      </c>
      <c r="C173" s="14">
        <f>B173</f>
        <v>39114593.535749264</v>
      </c>
      <c r="D173" s="14">
        <f>'2020 Opening RAB'!J21</f>
        <v>55902009.833396614</v>
      </c>
      <c r="E173" s="14">
        <f>MIN(C173:D173)</f>
        <v>39114593.535749264</v>
      </c>
    </row>
    <row r="174" spans="1:6" x14ac:dyDescent="0.25">
      <c r="A174" t="s">
        <v>161</v>
      </c>
      <c r="B174" s="14">
        <f>B163*'2020 Opening RAB'!$C$80</f>
        <v>56164544.564152792</v>
      </c>
      <c r="C174" s="14">
        <f>B174</f>
        <v>56164544.564152792</v>
      </c>
      <c r="D174" s="14">
        <f>'2020 Opening RAB'!J22</f>
        <v>57049412.290513217</v>
      </c>
      <c r="E174" s="14">
        <f>MIN(C174:D174)</f>
        <v>56164544.564152792</v>
      </c>
    </row>
    <row r="175" spans="1:6" x14ac:dyDescent="0.25">
      <c r="A175" t="s">
        <v>37</v>
      </c>
      <c r="B175" s="14">
        <f>B164*'2020 Opening RAB'!$C$80</f>
        <v>14041136.141038198</v>
      </c>
      <c r="C175" s="14">
        <f>B175</f>
        <v>14041136.141038198</v>
      </c>
      <c r="D175" s="14">
        <f>'2020 Opening RAB'!J23</f>
        <v>14257319.170464225</v>
      </c>
      <c r="E175" s="14">
        <f>MIN(C175:D175)</f>
        <v>14041136.141038198</v>
      </c>
    </row>
    <row r="176" spans="1:6" x14ac:dyDescent="0.25">
      <c r="A176" s="15" t="s">
        <v>470</v>
      </c>
      <c r="B176" s="14">
        <f>SUM(B170:B175)</f>
        <v>343004897.15964741</v>
      </c>
      <c r="C176" s="14">
        <f>SUM(C170:C175)</f>
        <v>321868550.44074434</v>
      </c>
      <c r="D176" s="14">
        <f>'2020 Opening RAB'!J24</f>
        <v>371451218.80033427</v>
      </c>
      <c r="E176" s="14">
        <f>SUM(E170:E175)</f>
        <v>321868550.44074434</v>
      </c>
    </row>
    <row r="177" spans="1:4" x14ac:dyDescent="0.25">
      <c r="C177" s="14"/>
    </row>
    <row r="178" spans="1:4" x14ac:dyDescent="0.25">
      <c r="D178" s="14"/>
    </row>
    <row r="180" spans="1:4" ht="30" x14ac:dyDescent="0.25">
      <c r="A180" s="90" t="s">
        <v>746</v>
      </c>
      <c r="B180" s="147">
        <f>-(B176-E176)</f>
        <v>-21136346.718903065</v>
      </c>
    </row>
    <row r="184" spans="1:4" s="47" customFormat="1" ht="18.75" x14ac:dyDescent="0.3">
      <c r="A184" s="2" t="s">
        <v>747</v>
      </c>
    </row>
    <row r="185" spans="1:4" x14ac:dyDescent="0.25">
      <c r="A185" s="12" t="s">
        <v>748</v>
      </c>
    </row>
    <row r="187" spans="1:4" x14ac:dyDescent="0.25">
      <c r="A187" s="3" t="s">
        <v>749</v>
      </c>
      <c r="C187" s="4"/>
    </row>
    <row r="188" spans="1:4" x14ac:dyDescent="0.25">
      <c r="A188" s="15" t="s">
        <v>750</v>
      </c>
      <c r="B188" t="s">
        <v>757</v>
      </c>
    </row>
    <row r="189" spans="1:4" x14ac:dyDescent="0.25">
      <c r="A189" t="s">
        <v>829</v>
      </c>
      <c r="B189" s="14">
        <f>IF('2020 Opening RAB'!C36="n",(('2020 Opening RAB'!D36*'2020 Opening RAB'!C89*2.5)+('2020 Opening RAB'!D36*'2020 Opening RAB'!C90*5)),0)</f>
        <v>0</v>
      </c>
    </row>
    <row r="190" spans="1:4" x14ac:dyDescent="0.25">
      <c r="A190" t="s">
        <v>751</v>
      </c>
      <c r="B190" s="14">
        <f>IF('2020 Opening RAB'!C37="n",(('2020 Opening RAB'!D37*'2020 Opening RAB'!$C$89*2.5)+('2020 Opening RAB'!$D$36*'2020 Opening RAB'!$C$90*5)),0)</f>
        <v>0</v>
      </c>
    </row>
    <row r="191" spans="1:4" x14ac:dyDescent="0.25">
      <c r="A191" t="s">
        <v>752</v>
      </c>
      <c r="B191" s="14">
        <f>IF('2020 Opening RAB'!C41="n",(('2020 Opening RAB'!D41*'2020 Opening RAB'!$C$89*2.5)+('2020 Opening RAB'!$D$41*'2020 Opening RAB'!$C$90*5)),0)</f>
        <v>0</v>
      </c>
    </row>
    <row r="192" spans="1:4" x14ac:dyDescent="0.25">
      <c r="A192" t="s">
        <v>753</v>
      </c>
      <c r="B192" s="14">
        <f>IF('2020 Opening RAB'!C39="n",(('2020 Opening RAB'!D39*'2020 Opening RAB'!$C$89*2.5)+('2020 Opening RAB'!$D$36*'2020 Opening RAB'!$C$90*5)),0)</f>
        <v>0</v>
      </c>
    </row>
    <row r="193" spans="1:2" x14ac:dyDescent="0.25">
      <c r="A193" t="s">
        <v>754</v>
      </c>
      <c r="B193" s="14">
        <f>IF('2020 Opening RAB'!C39="n",(('2020 Opening RAB'!D39*'2020 Opening RAB'!$C$89*2.5)+('2020 Opening RAB'!$D$39*'2020 Opening RAB'!$C$90*5)),0)</f>
        <v>0</v>
      </c>
    </row>
    <row r="194" spans="1:2" x14ac:dyDescent="0.25">
      <c r="B194" s="14"/>
    </row>
    <row r="195" spans="1:2" x14ac:dyDescent="0.25">
      <c r="A195" s="15" t="s">
        <v>755</v>
      </c>
      <c r="B195" s="14" t="s">
        <v>761</v>
      </c>
    </row>
    <row r="196" spans="1:2" x14ac:dyDescent="0.25">
      <c r="A196" t="s">
        <v>756</v>
      </c>
      <c r="B196" s="14">
        <f>IF('2020 Opening RAB'!C40="n",(('2020 Opening RAB'!$D$40*'2020 Opening RAB'!$C$90*5)),0)</f>
        <v>0</v>
      </c>
    </row>
    <row r="197" spans="1:2" x14ac:dyDescent="0.25">
      <c r="B197" s="14"/>
    </row>
    <row r="198" spans="1:2" x14ac:dyDescent="0.25">
      <c r="A198" s="15" t="s">
        <v>656</v>
      </c>
      <c r="B198" s="14" t="s">
        <v>760</v>
      </c>
    </row>
    <row r="199" spans="1:2" x14ac:dyDescent="0.25">
      <c r="A199" t="s">
        <v>758</v>
      </c>
      <c r="B199" s="14">
        <f>IF('2020 Opening RAB'!C70="n",(('2020 Opening RAB'!$D$70*'2020 Opening RAB'!$C$90*2.5)),0)</f>
        <v>0</v>
      </c>
    </row>
    <row r="200" spans="1:2" x14ac:dyDescent="0.25">
      <c r="A200" t="s">
        <v>660</v>
      </c>
      <c r="B200" s="14">
        <f>IF('2020 Opening RAB'!C71="n",(('2020 Opening RAB'!$D$71*'2020 Opening RAB'!$C$90*2.5)),0)</f>
        <v>0</v>
      </c>
    </row>
    <row r="201" spans="1:2" x14ac:dyDescent="0.25">
      <c r="A201" t="s">
        <v>644</v>
      </c>
      <c r="B201" s="14">
        <f>IF('2020 Opening RAB'!C72="n",(('2020 Opening RAB'!$D$72*'2020 Opening RAB'!$C$90*2.5)),0)</f>
        <v>2918023.8981390791</v>
      </c>
    </row>
    <row r="202" spans="1:2" x14ac:dyDescent="0.25">
      <c r="A202" t="s">
        <v>759</v>
      </c>
      <c r="B202" s="14">
        <f>IF('2020 Opening RAB'!C73="n",(('2020 Opening RAB'!$D$73*'2020 Opening RAB'!$C$90*2.5)),0)</f>
        <v>0</v>
      </c>
    </row>
    <row r="203" spans="1:2" x14ac:dyDescent="0.25">
      <c r="A203" t="s">
        <v>662</v>
      </c>
      <c r="B203">
        <f>IF('2020 Opening RAB'!C74="n",(('2020 Opening RAB'!$D$74*'2020 Opening RAB'!$C$90*2.5)),0)</f>
        <v>0</v>
      </c>
    </row>
    <row r="206" spans="1:2" x14ac:dyDescent="0.25">
      <c r="A206" s="15" t="s">
        <v>762</v>
      </c>
      <c r="B206" s="17">
        <f>SUM(B189:B193,B196,B199:B203)</f>
        <v>2918023.8981390791</v>
      </c>
    </row>
    <row r="209" spans="1:52" s="47" customFormat="1" ht="18.75" x14ac:dyDescent="0.3">
      <c r="A209" s="2" t="s">
        <v>463</v>
      </c>
    </row>
    <row r="212" spans="1:52" ht="15.75" thickBot="1" x14ac:dyDescent="0.3">
      <c r="A212" t="s">
        <v>464</v>
      </c>
      <c r="C212" s="51">
        <v>50</v>
      </c>
      <c r="D212" s="51">
        <v>49</v>
      </c>
      <c r="E212" s="51">
        <v>48</v>
      </c>
      <c r="F212" s="51">
        <v>47</v>
      </c>
      <c r="G212" s="51">
        <v>46</v>
      </c>
      <c r="H212" s="51">
        <v>45</v>
      </c>
      <c r="I212" s="51">
        <v>44</v>
      </c>
      <c r="J212" s="51">
        <v>43</v>
      </c>
      <c r="K212" s="51">
        <v>42</v>
      </c>
      <c r="L212" s="51">
        <v>41</v>
      </c>
      <c r="M212" s="51">
        <v>40</v>
      </c>
      <c r="N212" s="51">
        <v>39</v>
      </c>
      <c r="O212" s="51">
        <v>38</v>
      </c>
      <c r="P212" s="51">
        <v>37</v>
      </c>
      <c r="Q212" s="51">
        <v>36</v>
      </c>
      <c r="R212" s="51">
        <v>35</v>
      </c>
      <c r="S212" s="51">
        <v>34</v>
      </c>
      <c r="T212" s="51">
        <v>33</v>
      </c>
      <c r="U212" s="51">
        <v>32</v>
      </c>
      <c r="V212" s="51">
        <v>31</v>
      </c>
      <c r="W212" s="51">
        <v>30</v>
      </c>
      <c r="X212" s="51">
        <v>29</v>
      </c>
      <c r="Y212" s="51">
        <v>28</v>
      </c>
      <c r="Z212" s="51">
        <v>27</v>
      </c>
      <c r="AA212" s="51">
        <v>26</v>
      </c>
      <c r="AB212" s="51">
        <v>25</v>
      </c>
      <c r="AC212" s="51">
        <v>24</v>
      </c>
      <c r="AD212" s="51">
        <v>23</v>
      </c>
      <c r="AE212" s="51">
        <v>22</v>
      </c>
      <c r="AF212" s="51">
        <v>21</v>
      </c>
      <c r="AG212" s="51">
        <v>20</v>
      </c>
      <c r="AH212" s="51">
        <v>19</v>
      </c>
      <c r="AI212" s="51">
        <v>18</v>
      </c>
      <c r="AJ212" s="51">
        <v>17</v>
      </c>
      <c r="AK212" s="51">
        <v>16</v>
      </c>
      <c r="AL212" s="51">
        <v>15</v>
      </c>
      <c r="AM212" s="51">
        <v>14</v>
      </c>
      <c r="AN212" s="51">
        <v>13</v>
      </c>
      <c r="AO212" s="51">
        <v>12</v>
      </c>
      <c r="AP212" s="51">
        <v>11</v>
      </c>
      <c r="AQ212" s="51">
        <v>10</v>
      </c>
      <c r="AR212" s="51">
        <v>9</v>
      </c>
      <c r="AS212" s="51">
        <v>8</v>
      </c>
      <c r="AT212" s="51">
        <v>7</v>
      </c>
      <c r="AU212" s="51">
        <v>6</v>
      </c>
      <c r="AV212" s="51">
        <v>5</v>
      </c>
      <c r="AW212" s="51">
        <v>4</v>
      </c>
      <c r="AX212" s="51">
        <v>3</v>
      </c>
      <c r="AY212" s="51">
        <v>2</v>
      </c>
      <c r="AZ212" s="51">
        <v>1</v>
      </c>
    </row>
    <row r="213" spans="1:52" x14ac:dyDescent="0.25">
      <c r="A213" s="52" t="s">
        <v>342</v>
      </c>
      <c r="B213" s="53"/>
      <c r="C213" s="54">
        <f>C217+C214</f>
        <v>1126.3668212924376</v>
      </c>
      <c r="D213" s="54">
        <f t="shared" ref="D213:AV213" si="50">D217+D214</f>
        <v>1119.1499813807682</v>
      </c>
      <c r="E213" s="54">
        <f t="shared" si="50"/>
        <v>1111.639327977465</v>
      </c>
      <c r="F213" s="54">
        <f t="shared" si="50"/>
        <v>1103.8228992863787</v>
      </c>
      <c r="G213" s="54">
        <f t="shared" si="50"/>
        <v>1095.6882465202204</v>
      </c>
      <c r="H213" s="54">
        <f t="shared" si="50"/>
        <v>1087.2224140740766</v>
      </c>
      <c r="I213" s="54">
        <f t="shared" si="50"/>
        <v>1078.4119188917448</v>
      </c>
      <c r="J213" s="54">
        <f t="shared" si="50"/>
        <v>1069.2427289920261</v>
      </c>
      <c r="K213" s="54">
        <f t="shared" si="50"/>
        <v>1059.7002411207764</v>
      </c>
      <c r="L213" s="54">
        <f t="shared" si="50"/>
        <v>1049.7692574931236</v>
      </c>
      <c r="M213" s="54">
        <f t="shared" si="50"/>
        <v>1039.4339615888082</v>
      </c>
      <c r="N213" s="54">
        <f t="shared" si="50"/>
        <v>1028.6778929620987</v>
      </c>
      <c r="O213" s="54">
        <f t="shared" si="50"/>
        <v>1017.4839210261645</v>
      </c>
      <c r="P213" s="54">
        <f t="shared" si="50"/>
        <v>1005.834217770151</v>
      </c>
      <c r="Q213" s="54">
        <f t="shared" si="50"/>
        <v>993.71022936550742</v>
      </c>
      <c r="R213" s="54">
        <f t="shared" si="50"/>
        <v>981.09264661634541</v>
      </c>
      <c r="S213" s="54">
        <f t="shared" si="50"/>
        <v>967.96137420676644</v>
      </c>
      <c r="T213" s="54">
        <f t="shared" si="50"/>
        <v>954.29549869618018</v>
      </c>
      <c r="U213" s="54">
        <f t="shared" si="50"/>
        <v>940.07325521164125</v>
      </c>
      <c r="V213" s="54">
        <f t="shared" si="50"/>
        <v>925.27199278415742</v>
      </c>
      <c r="W213" s="54">
        <f t="shared" si="50"/>
        <v>909.86813827376295</v>
      </c>
      <c r="X213" s="54">
        <f>X217+X214</f>
        <v>893.83715882590127</v>
      </c>
      <c r="Y213" s="54">
        <f t="shared" si="50"/>
        <v>877.15352279932449</v>
      </c>
      <c r="Z213" s="54">
        <f t="shared" si="50"/>
        <v>859.79065910328154</v>
      </c>
      <c r="AA213" s="54">
        <f t="shared" si="50"/>
        <v>841.72091487923274</v>
      </c>
      <c r="AB213" s="54">
        <f t="shared" si="50"/>
        <v>822.91551145969436</v>
      </c>
      <c r="AC213" s="54">
        <f t="shared" si="50"/>
        <v>803.34449853407</v>
      </c>
      <c r="AD213" s="54">
        <f t="shared" si="50"/>
        <v>782.97670644847165</v>
      </c>
      <c r="AE213" s="54">
        <f t="shared" si="50"/>
        <v>761.77969656356174</v>
      </c>
      <c r="AF213" s="54">
        <f t="shared" si="50"/>
        <v>739.71970959135228</v>
      </c>
      <c r="AG213" s="54">
        <f t="shared" si="50"/>
        <v>716.76161182868202</v>
      </c>
      <c r="AH213" s="54">
        <f t="shared" si="50"/>
        <v>692.86883920173887</v>
      </c>
      <c r="AI213" s="54">
        <f t="shared" si="50"/>
        <v>668.00333903251214</v>
      </c>
      <c r="AJ213" s="54">
        <f t="shared" si="50"/>
        <v>642.12550943442761</v>
      </c>
      <c r="AK213" s="54">
        <f t="shared" si="50"/>
        <v>615.19413624064532</v>
      </c>
      <c r="AL213" s="54">
        <f t="shared" si="50"/>
        <v>587.16632736456938</v>
      </c>
      <c r="AM213" s="54">
        <f t="shared" si="50"/>
        <v>557.99744448802869</v>
      </c>
      <c r="AN213" s="54">
        <f t="shared" si="50"/>
        <v>527.6410319683331</v>
      </c>
      <c r="AO213" s="54">
        <f t="shared" si="50"/>
        <v>496.04874285097839</v>
      </c>
      <c r="AP213" s="54">
        <f t="shared" si="50"/>
        <v>463.17026187016518</v>
      </c>
      <c r="AQ213" s="54">
        <f t="shared" si="50"/>
        <v>428.95322531449926</v>
      </c>
      <c r="AR213" s="54">
        <f t="shared" si="50"/>
        <v>393.34313763024693</v>
      </c>
      <c r="AS213" s="54">
        <f t="shared" si="50"/>
        <v>356.28328462932541</v>
      </c>
      <c r="AT213" s="54">
        <f t="shared" si="50"/>
        <v>317.71464316379826</v>
      </c>
      <c r="AU213" s="54">
        <f t="shared" si="50"/>
        <v>277.57578712302029</v>
      </c>
      <c r="AV213" s="54">
        <f t="shared" si="50"/>
        <v>235.80278960371874</v>
      </c>
      <c r="AW213" s="54">
        <f>AW217+AW214</f>
        <v>192.32912109720212</v>
      </c>
      <c r="AX213" s="54">
        <f>AX217+AX214</f>
        <v>147.08554353154565</v>
      </c>
      <c r="AY213" s="54">
        <v>100</v>
      </c>
      <c r="AZ213" s="55">
        <f>AZ214</f>
        <v>50.997499999999995</v>
      </c>
    </row>
    <row r="214" spans="1:52" x14ac:dyDescent="0.25">
      <c r="A214" s="56" t="s">
        <v>455</v>
      </c>
      <c r="C214" s="51">
        <f>(C216-C217*C219)/(1+C219/2)</f>
        <v>7.2168399116695419</v>
      </c>
      <c r="D214" s="51">
        <f t="shared" ref="D214:AX214" si="51">(D216-D217*D219)/(1+D219/2)</f>
        <v>7.510653403303249</v>
      </c>
      <c r="E214" s="51">
        <f t="shared" si="51"/>
        <v>7.816428691086319</v>
      </c>
      <c r="F214" s="51">
        <f t="shared" si="51"/>
        <v>8.1346527661583448</v>
      </c>
      <c r="G214" s="51">
        <f t="shared" si="51"/>
        <v>8.4658324461437733</v>
      </c>
      <c r="H214" s="51">
        <f t="shared" si="51"/>
        <v>8.8104951823318594</v>
      </c>
      <c r="I214" s="51">
        <f t="shared" si="51"/>
        <v>9.1691898997187717</v>
      </c>
      <c r="J214" s="51">
        <f t="shared" si="51"/>
        <v>9.5424878712495929</v>
      </c>
      <c r="K214" s="51">
        <f t="shared" si="51"/>
        <v>9.9309836276526955</v>
      </c>
      <c r="L214" s="51">
        <f t="shared" si="51"/>
        <v>10.335295904315458</v>
      </c>
      <c r="M214" s="51">
        <f t="shared" si="51"/>
        <v>10.756068626709412</v>
      </c>
      <c r="N214" s="51">
        <f t="shared" si="51"/>
        <v>11.193971935934153</v>
      </c>
      <c r="O214" s="51">
        <f t="shared" si="51"/>
        <v>11.649703256013506</v>
      </c>
      <c r="P214" s="51">
        <f t="shared" si="51"/>
        <v>12.12398840464361</v>
      </c>
      <c r="Q214" s="51">
        <f t="shared" si="51"/>
        <v>12.617582749162034</v>
      </c>
      <c r="R214" s="51">
        <f t="shared" si="51"/>
        <v>13.131272409578918</v>
      </c>
      <c r="S214" s="51">
        <f t="shared" si="51"/>
        <v>13.665875510586213</v>
      </c>
      <c r="T214" s="51">
        <f t="shared" si="51"/>
        <v>14.222243484538964</v>
      </c>
      <c r="U214" s="51">
        <f t="shared" si="51"/>
        <v>14.801262427483818</v>
      </c>
      <c r="V214" s="51">
        <f t="shared" si="51"/>
        <v>15.40385451039449</v>
      </c>
      <c r="W214" s="51">
        <f t="shared" si="51"/>
        <v>16.030979447861696</v>
      </c>
      <c r="X214" s="51">
        <f t="shared" si="51"/>
        <v>16.683636026576746</v>
      </c>
      <c r="Y214" s="51">
        <f t="shared" si="51"/>
        <v>17.362863696043007</v>
      </c>
      <c r="Z214" s="51">
        <f t="shared" si="51"/>
        <v>18.069744224048844</v>
      </c>
      <c r="AA214" s="51">
        <f t="shared" si="51"/>
        <v>18.805403419538404</v>
      </c>
      <c r="AB214" s="51">
        <f t="shared" si="51"/>
        <v>19.571012925624398</v>
      </c>
      <c r="AC214" s="51">
        <f t="shared" si="51"/>
        <v>20.367792085598296</v>
      </c>
      <c r="AD214" s="51">
        <f t="shared" si="51"/>
        <v>21.197009884909935</v>
      </c>
      <c r="AE214" s="51">
        <f t="shared" si="51"/>
        <v>22.059986972209465</v>
      </c>
      <c r="AF214" s="51">
        <f t="shared" si="51"/>
        <v>22.958097762670313</v>
      </c>
      <c r="AG214" s="51">
        <f t="shared" si="51"/>
        <v>23.892772626943103</v>
      </c>
      <c r="AH214" s="51">
        <f t="shared" si="51"/>
        <v>24.865500169226692</v>
      </c>
      <c r="AI214" s="51">
        <f t="shared" si="51"/>
        <v>25.877829598084549</v>
      </c>
      <c r="AJ214" s="51">
        <f t="shared" si="51"/>
        <v>26.931373193782296</v>
      </c>
      <c r="AK214" s="51">
        <f t="shared" si="51"/>
        <v>28.027808876075966</v>
      </c>
      <c r="AL214" s="51">
        <f t="shared" si="51"/>
        <v>29.168882876540668</v>
      </c>
      <c r="AM214" s="51">
        <f t="shared" si="51"/>
        <v>30.356412519695581</v>
      </c>
      <c r="AN214" s="51">
        <f t="shared" si="51"/>
        <v>31.592289117354735</v>
      </c>
      <c r="AO214" s="51">
        <f t="shared" si="51"/>
        <v>32.878480980813187</v>
      </c>
      <c r="AP214" s="51">
        <f t="shared" si="51"/>
        <v>34.217036555665942</v>
      </c>
      <c r="AQ214" s="51">
        <f t="shared" si="51"/>
        <v>35.610087684252314</v>
      </c>
      <c r="AR214" s="51">
        <f t="shared" si="51"/>
        <v>37.059853000921535</v>
      </c>
      <c r="AS214" s="51">
        <f t="shared" si="51"/>
        <v>38.568641465527179</v>
      </c>
      <c r="AT214" s="51">
        <f t="shared" si="51"/>
        <v>40.138856040777974</v>
      </c>
      <c r="AU214" s="51">
        <f t="shared" si="51"/>
        <v>41.772997519301562</v>
      </c>
      <c r="AV214" s="51">
        <f t="shared" si="51"/>
        <v>43.473668506516631</v>
      </c>
      <c r="AW214" s="51">
        <f t="shared" si="51"/>
        <v>45.24357756565648</v>
      </c>
      <c r="AX214" s="51">
        <f t="shared" si="51"/>
        <v>47.08554353154566</v>
      </c>
      <c r="AY214" s="51">
        <f>AY216-AY215</f>
        <v>49.002499999999998</v>
      </c>
      <c r="AZ214" s="57">
        <f>AY213*(1+AY219/2)/2</f>
        <v>50.997499999999995</v>
      </c>
    </row>
    <row r="215" spans="1:52" x14ac:dyDescent="0.25">
      <c r="A215" s="56" t="s">
        <v>456</v>
      </c>
      <c r="C215" s="58">
        <f>C216-C214</f>
        <v>44.798060213330459</v>
      </c>
      <c r="D215" s="51">
        <f t="shared" ref="D215:AV215" si="52">D216-D214</f>
        <v>44.504246721696745</v>
      </c>
      <c r="E215" s="51">
        <f t="shared" si="52"/>
        <v>44.198471433913681</v>
      </c>
      <c r="F215" s="51">
        <f t="shared" si="52"/>
        <v>43.88024735884165</v>
      </c>
      <c r="G215" s="51">
        <f t="shared" si="52"/>
        <v>43.549067678856225</v>
      </c>
      <c r="H215" s="51">
        <f t="shared" si="52"/>
        <v>43.204404942668134</v>
      </c>
      <c r="I215" s="51">
        <f t="shared" si="52"/>
        <v>42.845710225281223</v>
      </c>
      <c r="J215" s="51">
        <f t="shared" si="52"/>
        <v>42.472412253750406</v>
      </c>
      <c r="K215" s="51">
        <f t="shared" si="52"/>
        <v>42.083916497347303</v>
      </c>
      <c r="L215" s="51">
        <f t="shared" si="52"/>
        <v>41.679604220684539</v>
      </c>
      <c r="M215" s="51">
        <f t="shared" si="52"/>
        <v>41.258831498290583</v>
      </c>
      <c r="N215" s="51">
        <f t="shared" si="52"/>
        <v>40.820928189065846</v>
      </c>
      <c r="O215" s="51">
        <f t="shared" si="52"/>
        <v>40.365196868986487</v>
      </c>
      <c r="P215" s="51">
        <f t="shared" si="52"/>
        <v>39.890911720356385</v>
      </c>
      <c r="Q215" s="51">
        <f t="shared" si="52"/>
        <v>39.397317375837964</v>
      </c>
      <c r="R215" s="51">
        <f t="shared" si="52"/>
        <v>38.883627715421078</v>
      </c>
      <c r="S215" s="51">
        <f t="shared" si="52"/>
        <v>38.349024614413786</v>
      </c>
      <c r="T215" s="51">
        <f t="shared" si="52"/>
        <v>37.792656640461033</v>
      </c>
      <c r="U215" s="51">
        <f t="shared" si="52"/>
        <v>37.213637697516177</v>
      </c>
      <c r="V215" s="51">
        <f t="shared" si="52"/>
        <v>36.611045614605509</v>
      </c>
      <c r="W215" s="51">
        <f t="shared" si="52"/>
        <v>35.9839206771383</v>
      </c>
      <c r="X215" s="51">
        <f t="shared" si="52"/>
        <v>35.331264098423247</v>
      </c>
      <c r="Y215" s="51">
        <f t="shared" si="52"/>
        <v>34.65203642895699</v>
      </c>
      <c r="Z215" s="51">
        <f t="shared" si="52"/>
        <v>33.94515590095115</v>
      </c>
      <c r="AA215" s="51">
        <f t="shared" si="52"/>
        <v>33.209496705461589</v>
      </c>
      <c r="AB215" s="51">
        <f t="shared" si="52"/>
        <v>32.443887199375595</v>
      </c>
      <c r="AC215" s="51">
        <f t="shared" si="52"/>
        <v>31.647108039401701</v>
      </c>
      <c r="AD215" s="51">
        <f t="shared" si="52"/>
        <v>30.817890240090062</v>
      </c>
      <c r="AE215" s="51">
        <f t="shared" si="52"/>
        <v>29.954913152790532</v>
      </c>
      <c r="AF215" s="51">
        <f t="shared" si="52"/>
        <v>29.056802362329684</v>
      </c>
      <c r="AG215" s="51">
        <f t="shared" si="52"/>
        <v>28.122127498056894</v>
      </c>
      <c r="AH215" s="51">
        <f t="shared" si="52"/>
        <v>27.149399955773305</v>
      </c>
      <c r="AI215" s="51">
        <f t="shared" si="52"/>
        <v>26.137070526915448</v>
      </c>
      <c r="AJ215" s="51">
        <f t="shared" si="52"/>
        <v>25.083526931217701</v>
      </c>
      <c r="AK215" s="51">
        <f t="shared" si="52"/>
        <v>23.987091248924031</v>
      </c>
      <c r="AL215" s="51">
        <f t="shared" si="52"/>
        <v>22.846017248459329</v>
      </c>
      <c r="AM215" s="51">
        <f t="shared" si="52"/>
        <v>21.658487605304416</v>
      </c>
      <c r="AN215" s="51">
        <f t="shared" si="52"/>
        <v>20.422611007645262</v>
      </c>
      <c r="AO215" s="51">
        <f t="shared" si="52"/>
        <v>19.13641914418681</v>
      </c>
      <c r="AP215" s="51">
        <f t="shared" si="52"/>
        <v>17.797863569334055</v>
      </c>
      <c r="AQ215" s="51">
        <f>AQ216-AQ214</f>
        <v>16.404812440747683</v>
      </c>
      <c r="AR215" s="51">
        <f t="shared" si="52"/>
        <v>14.955047124078462</v>
      </c>
      <c r="AS215" s="51">
        <f t="shared" si="52"/>
        <v>13.446258659472818</v>
      </c>
      <c r="AT215" s="51">
        <f t="shared" si="52"/>
        <v>11.876044084222023</v>
      </c>
      <c r="AU215" s="51">
        <f t="shared" si="52"/>
        <v>10.241902605698435</v>
      </c>
      <c r="AV215" s="51">
        <f t="shared" si="52"/>
        <v>8.5412316184833657</v>
      </c>
      <c r="AW215" s="51">
        <f>AW216-AW214</f>
        <v>6.7713225593435169</v>
      </c>
      <c r="AX215" s="51">
        <f>AX216-AX214</f>
        <v>4.9293565934543366</v>
      </c>
      <c r="AY215" s="51">
        <f>AVERAGE(AY213,AY217)*AY219</f>
        <v>3.0124001250000001</v>
      </c>
      <c r="AZ215" s="59">
        <f>AY219/2*AZ213</f>
        <v>1.0174001249999998</v>
      </c>
    </row>
    <row r="216" spans="1:52" x14ac:dyDescent="0.25">
      <c r="A216" s="56" t="s">
        <v>161</v>
      </c>
      <c r="C216" s="51">
        <f t="shared" ref="C216:AV216" si="53">D216</f>
        <v>52.014900124999997</v>
      </c>
      <c r="D216" s="51">
        <f t="shared" si="53"/>
        <v>52.014900124999997</v>
      </c>
      <c r="E216" s="51">
        <f t="shared" si="53"/>
        <v>52.014900124999997</v>
      </c>
      <c r="F216" s="51">
        <f t="shared" si="53"/>
        <v>52.014900124999997</v>
      </c>
      <c r="G216" s="51">
        <f t="shared" si="53"/>
        <v>52.014900124999997</v>
      </c>
      <c r="H216" s="51">
        <f t="shared" si="53"/>
        <v>52.014900124999997</v>
      </c>
      <c r="I216" s="51">
        <f t="shared" si="53"/>
        <v>52.014900124999997</v>
      </c>
      <c r="J216" s="51">
        <f t="shared" si="53"/>
        <v>52.014900124999997</v>
      </c>
      <c r="K216" s="51">
        <f t="shared" si="53"/>
        <v>52.014900124999997</v>
      </c>
      <c r="L216" s="51">
        <f t="shared" si="53"/>
        <v>52.014900124999997</v>
      </c>
      <c r="M216" s="51">
        <f t="shared" si="53"/>
        <v>52.014900124999997</v>
      </c>
      <c r="N216" s="51">
        <f t="shared" si="53"/>
        <v>52.014900124999997</v>
      </c>
      <c r="O216" s="51">
        <f t="shared" si="53"/>
        <v>52.014900124999997</v>
      </c>
      <c r="P216" s="51">
        <f t="shared" si="53"/>
        <v>52.014900124999997</v>
      </c>
      <c r="Q216" s="51">
        <f t="shared" si="53"/>
        <v>52.014900124999997</v>
      </c>
      <c r="R216" s="51">
        <f t="shared" si="53"/>
        <v>52.014900124999997</v>
      </c>
      <c r="S216" s="51">
        <f t="shared" si="53"/>
        <v>52.014900124999997</v>
      </c>
      <c r="T216" s="51">
        <f t="shared" si="53"/>
        <v>52.014900124999997</v>
      </c>
      <c r="U216" s="51">
        <f t="shared" si="53"/>
        <v>52.014900124999997</v>
      </c>
      <c r="V216" s="51">
        <f t="shared" si="53"/>
        <v>52.014900124999997</v>
      </c>
      <c r="W216" s="51">
        <f t="shared" si="53"/>
        <v>52.014900124999997</v>
      </c>
      <c r="X216" s="51">
        <f t="shared" si="53"/>
        <v>52.014900124999997</v>
      </c>
      <c r="Y216" s="51">
        <f t="shared" si="53"/>
        <v>52.014900124999997</v>
      </c>
      <c r="Z216" s="51">
        <f t="shared" si="53"/>
        <v>52.014900124999997</v>
      </c>
      <c r="AA216" s="51">
        <f t="shared" si="53"/>
        <v>52.014900124999997</v>
      </c>
      <c r="AB216" s="51">
        <f t="shared" si="53"/>
        <v>52.014900124999997</v>
      </c>
      <c r="AC216" s="51">
        <f t="shared" si="53"/>
        <v>52.014900124999997</v>
      </c>
      <c r="AD216" s="51">
        <f t="shared" si="53"/>
        <v>52.014900124999997</v>
      </c>
      <c r="AE216" s="51">
        <f t="shared" si="53"/>
        <v>52.014900124999997</v>
      </c>
      <c r="AF216" s="51">
        <f t="shared" si="53"/>
        <v>52.014900124999997</v>
      </c>
      <c r="AG216" s="51">
        <f t="shared" si="53"/>
        <v>52.014900124999997</v>
      </c>
      <c r="AH216" s="51">
        <f t="shared" si="53"/>
        <v>52.014900124999997</v>
      </c>
      <c r="AI216" s="51">
        <f t="shared" si="53"/>
        <v>52.014900124999997</v>
      </c>
      <c r="AJ216" s="51">
        <f t="shared" si="53"/>
        <v>52.014900124999997</v>
      </c>
      <c r="AK216" s="51">
        <f t="shared" si="53"/>
        <v>52.014900124999997</v>
      </c>
      <c r="AL216" s="51">
        <f t="shared" si="53"/>
        <v>52.014900124999997</v>
      </c>
      <c r="AM216" s="51">
        <f t="shared" si="53"/>
        <v>52.014900124999997</v>
      </c>
      <c r="AN216" s="51">
        <f t="shared" si="53"/>
        <v>52.014900124999997</v>
      </c>
      <c r="AO216" s="51">
        <f t="shared" si="53"/>
        <v>52.014900124999997</v>
      </c>
      <c r="AP216" s="51">
        <f t="shared" si="53"/>
        <v>52.014900124999997</v>
      </c>
      <c r="AQ216" s="51">
        <f>AR216</f>
        <v>52.014900124999997</v>
      </c>
      <c r="AR216" s="51">
        <f t="shared" si="53"/>
        <v>52.014900124999997</v>
      </c>
      <c r="AS216" s="51">
        <f t="shared" si="53"/>
        <v>52.014900124999997</v>
      </c>
      <c r="AT216" s="51">
        <f t="shared" si="53"/>
        <v>52.014900124999997</v>
      </c>
      <c r="AU216" s="51">
        <f t="shared" si="53"/>
        <v>52.014900124999997</v>
      </c>
      <c r="AV216" s="51">
        <f t="shared" si="53"/>
        <v>52.014900124999997</v>
      </c>
      <c r="AW216" s="51">
        <f>AX216</f>
        <v>52.014900124999997</v>
      </c>
      <c r="AX216" s="51">
        <f>AY216</f>
        <v>52.014900124999997</v>
      </c>
      <c r="AY216" s="51">
        <f>AZ216</f>
        <v>52.014900124999997</v>
      </c>
      <c r="AZ216" s="57">
        <f>AZ214+AZ215</f>
        <v>52.014900124999997</v>
      </c>
    </row>
    <row r="217" spans="1:52" x14ac:dyDescent="0.25">
      <c r="A217" s="56" t="s">
        <v>343</v>
      </c>
      <c r="C217" s="51">
        <f t="shared" ref="C217:AV217" si="54">D213</f>
        <v>1119.1499813807682</v>
      </c>
      <c r="D217" s="51">
        <f t="shared" si="54"/>
        <v>1111.639327977465</v>
      </c>
      <c r="E217" s="51">
        <f t="shared" si="54"/>
        <v>1103.8228992863787</v>
      </c>
      <c r="F217" s="51">
        <f t="shared" si="54"/>
        <v>1095.6882465202204</v>
      </c>
      <c r="G217" s="51">
        <f t="shared" si="54"/>
        <v>1087.2224140740766</v>
      </c>
      <c r="H217" s="51">
        <f t="shared" si="54"/>
        <v>1078.4119188917448</v>
      </c>
      <c r="I217" s="51">
        <f t="shared" si="54"/>
        <v>1069.2427289920261</v>
      </c>
      <c r="J217" s="51">
        <f t="shared" si="54"/>
        <v>1059.7002411207764</v>
      </c>
      <c r="K217" s="51">
        <f t="shared" si="54"/>
        <v>1049.7692574931236</v>
      </c>
      <c r="L217" s="51">
        <f t="shared" si="54"/>
        <v>1039.4339615888082</v>
      </c>
      <c r="M217" s="51">
        <f t="shared" si="54"/>
        <v>1028.6778929620987</v>
      </c>
      <c r="N217" s="51">
        <f t="shared" si="54"/>
        <v>1017.4839210261645</v>
      </c>
      <c r="O217" s="51">
        <f t="shared" si="54"/>
        <v>1005.834217770151</v>
      </c>
      <c r="P217" s="51">
        <f t="shared" si="54"/>
        <v>993.71022936550742</v>
      </c>
      <c r="Q217" s="51">
        <f t="shared" si="54"/>
        <v>981.09264661634541</v>
      </c>
      <c r="R217" s="51">
        <f t="shared" si="54"/>
        <v>967.96137420676644</v>
      </c>
      <c r="S217" s="51">
        <f t="shared" si="54"/>
        <v>954.29549869618018</v>
      </c>
      <c r="T217" s="51">
        <f t="shared" si="54"/>
        <v>940.07325521164125</v>
      </c>
      <c r="U217" s="51">
        <f t="shared" si="54"/>
        <v>925.27199278415742</v>
      </c>
      <c r="V217" s="51">
        <f t="shared" si="54"/>
        <v>909.86813827376295</v>
      </c>
      <c r="W217" s="51">
        <f t="shared" si="54"/>
        <v>893.83715882590127</v>
      </c>
      <c r="X217" s="51">
        <f t="shared" si="54"/>
        <v>877.15352279932449</v>
      </c>
      <c r="Y217" s="51">
        <f t="shared" si="54"/>
        <v>859.79065910328154</v>
      </c>
      <c r="Z217" s="51">
        <f t="shared" si="54"/>
        <v>841.72091487923274</v>
      </c>
      <c r="AA217" s="51">
        <f t="shared" si="54"/>
        <v>822.91551145969436</v>
      </c>
      <c r="AB217" s="51">
        <f t="shared" si="54"/>
        <v>803.34449853407</v>
      </c>
      <c r="AC217" s="51">
        <f t="shared" si="54"/>
        <v>782.97670644847165</v>
      </c>
      <c r="AD217" s="51">
        <f t="shared" si="54"/>
        <v>761.77969656356174</v>
      </c>
      <c r="AE217" s="51">
        <f t="shared" si="54"/>
        <v>739.71970959135228</v>
      </c>
      <c r="AF217" s="51">
        <f t="shared" si="54"/>
        <v>716.76161182868202</v>
      </c>
      <c r="AG217" s="51">
        <f t="shared" si="54"/>
        <v>692.86883920173887</v>
      </c>
      <c r="AH217" s="51">
        <f t="shared" si="54"/>
        <v>668.00333903251214</v>
      </c>
      <c r="AI217" s="51">
        <f t="shared" si="54"/>
        <v>642.12550943442761</v>
      </c>
      <c r="AJ217" s="51">
        <f t="shared" si="54"/>
        <v>615.19413624064532</v>
      </c>
      <c r="AK217" s="51">
        <f t="shared" si="54"/>
        <v>587.16632736456938</v>
      </c>
      <c r="AL217" s="51">
        <f t="shared" si="54"/>
        <v>557.99744448802869</v>
      </c>
      <c r="AM217" s="51">
        <f t="shared" si="54"/>
        <v>527.6410319683331</v>
      </c>
      <c r="AN217" s="51">
        <f t="shared" si="54"/>
        <v>496.04874285097839</v>
      </c>
      <c r="AO217" s="51">
        <f t="shared" si="54"/>
        <v>463.17026187016518</v>
      </c>
      <c r="AP217" s="51">
        <f t="shared" si="54"/>
        <v>428.95322531449926</v>
      </c>
      <c r="AQ217" s="51">
        <f t="shared" si="54"/>
        <v>393.34313763024693</v>
      </c>
      <c r="AR217" s="51">
        <f t="shared" si="54"/>
        <v>356.28328462932541</v>
      </c>
      <c r="AS217" s="51">
        <f t="shared" si="54"/>
        <v>317.71464316379826</v>
      </c>
      <c r="AT217" s="51">
        <f t="shared" si="54"/>
        <v>277.57578712302029</v>
      </c>
      <c r="AU217" s="51">
        <f t="shared" si="54"/>
        <v>235.80278960371874</v>
      </c>
      <c r="AV217" s="51">
        <f t="shared" si="54"/>
        <v>192.32912109720212</v>
      </c>
      <c r="AW217" s="51">
        <f>AX213</f>
        <v>147.08554353154565</v>
      </c>
      <c r="AX217" s="51">
        <f>AY213</f>
        <v>100</v>
      </c>
      <c r="AY217" s="51">
        <f>AZ213</f>
        <v>50.997499999999995</v>
      </c>
      <c r="AZ217" s="57">
        <f>AZ213-AZ214</f>
        <v>0</v>
      </c>
    </row>
    <row r="218" spans="1:52" x14ac:dyDescent="0.25">
      <c r="A218" s="56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14"/>
      <c r="AV218" s="14"/>
      <c r="AW218" s="14"/>
      <c r="AX218" s="14"/>
      <c r="AY218" s="14"/>
      <c r="AZ218" s="61"/>
    </row>
    <row r="219" spans="1:52" ht="15.75" thickBot="1" x14ac:dyDescent="0.3">
      <c r="A219" s="62"/>
      <c r="B219" s="63"/>
      <c r="C219" s="64">
        <f>'2020 Opening RAB'!C91</f>
        <v>3.9899999999999998E-2</v>
      </c>
      <c r="D219" s="64">
        <f>C219</f>
        <v>3.9899999999999998E-2</v>
      </c>
      <c r="E219" s="64">
        <f t="shared" ref="E219:AZ219" si="55">D219</f>
        <v>3.9899999999999998E-2</v>
      </c>
      <c r="F219" s="64">
        <f t="shared" si="55"/>
        <v>3.9899999999999998E-2</v>
      </c>
      <c r="G219" s="64">
        <f t="shared" si="55"/>
        <v>3.9899999999999998E-2</v>
      </c>
      <c r="H219" s="64">
        <f t="shared" si="55"/>
        <v>3.9899999999999998E-2</v>
      </c>
      <c r="I219" s="64">
        <f t="shared" si="55"/>
        <v>3.9899999999999998E-2</v>
      </c>
      <c r="J219" s="64">
        <f t="shared" si="55"/>
        <v>3.9899999999999998E-2</v>
      </c>
      <c r="K219" s="64">
        <f t="shared" si="55"/>
        <v>3.9899999999999998E-2</v>
      </c>
      <c r="L219" s="64">
        <f t="shared" si="55"/>
        <v>3.9899999999999998E-2</v>
      </c>
      <c r="M219" s="64">
        <f t="shared" si="55"/>
        <v>3.9899999999999998E-2</v>
      </c>
      <c r="N219" s="64">
        <f t="shared" si="55"/>
        <v>3.9899999999999998E-2</v>
      </c>
      <c r="O219" s="64">
        <f t="shared" si="55"/>
        <v>3.9899999999999998E-2</v>
      </c>
      <c r="P219" s="64">
        <f t="shared" si="55"/>
        <v>3.9899999999999998E-2</v>
      </c>
      <c r="Q219" s="64">
        <f t="shared" si="55"/>
        <v>3.9899999999999998E-2</v>
      </c>
      <c r="R219" s="64">
        <f t="shared" si="55"/>
        <v>3.9899999999999998E-2</v>
      </c>
      <c r="S219" s="64">
        <f t="shared" si="55"/>
        <v>3.9899999999999998E-2</v>
      </c>
      <c r="T219" s="64">
        <f t="shared" si="55"/>
        <v>3.9899999999999998E-2</v>
      </c>
      <c r="U219" s="64">
        <f t="shared" si="55"/>
        <v>3.9899999999999998E-2</v>
      </c>
      <c r="V219" s="64">
        <f t="shared" si="55"/>
        <v>3.9899999999999998E-2</v>
      </c>
      <c r="W219" s="64">
        <f t="shared" si="55"/>
        <v>3.9899999999999998E-2</v>
      </c>
      <c r="X219" s="64">
        <f t="shared" si="55"/>
        <v>3.9899999999999998E-2</v>
      </c>
      <c r="Y219" s="64">
        <f t="shared" si="55"/>
        <v>3.9899999999999998E-2</v>
      </c>
      <c r="Z219" s="64">
        <f t="shared" si="55"/>
        <v>3.9899999999999998E-2</v>
      </c>
      <c r="AA219" s="64">
        <f t="shared" si="55"/>
        <v>3.9899999999999998E-2</v>
      </c>
      <c r="AB219" s="64">
        <f t="shared" si="55"/>
        <v>3.9899999999999998E-2</v>
      </c>
      <c r="AC219" s="64">
        <f t="shared" si="55"/>
        <v>3.9899999999999998E-2</v>
      </c>
      <c r="AD219" s="64">
        <f t="shared" si="55"/>
        <v>3.9899999999999998E-2</v>
      </c>
      <c r="AE219" s="64">
        <f t="shared" si="55"/>
        <v>3.9899999999999998E-2</v>
      </c>
      <c r="AF219" s="64">
        <f t="shared" si="55"/>
        <v>3.9899999999999998E-2</v>
      </c>
      <c r="AG219" s="64">
        <f t="shared" si="55"/>
        <v>3.9899999999999998E-2</v>
      </c>
      <c r="AH219" s="64">
        <f t="shared" si="55"/>
        <v>3.9899999999999998E-2</v>
      </c>
      <c r="AI219" s="64">
        <f t="shared" si="55"/>
        <v>3.9899999999999998E-2</v>
      </c>
      <c r="AJ219" s="64">
        <f t="shared" si="55"/>
        <v>3.9899999999999998E-2</v>
      </c>
      <c r="AK219" s="64">
        <f t="shared" si="55"/>
        <v>3.9899999999999998E-2</v>
      </c>
      <c r="AL219" s="64">
        <f t="shared" si="55"/>
        <v>3.9899999999999998E-2</v>
      </c>
      <c r="AM219" s="64">
        <f t="shared" si="55"/>
        <v>3.9899999999999998E-2</v>
      </c>
      <c r="AN219" s="64">
        <f t="shared" si="55"/>
        <v>3.9899999999999998E-2</v>
      </c>
      <c r="AO219" s="64">
        <f t="shared" si="55"/>
        <v>3.9899999999999998E-2</v>
      </c>
      <c r="AP219" s="64">
        <f t="shared" si="55"/>
        <v>3.9899999999999998E-2</v>
      </c>
      <c r="AQ219" s="64">
        <f t="shared" si="55"/>
        <v>3.9899999999999998E-2</v>
      </c>
      <c r="AR219" s="64">
        <f t="shared" si="55"/>
        <v>3.9899999999999998E-2</v>
      </c>
      <c r="AS219" s="64">
        <f t="shared" si="55"/>
        <v>3.9899999999999998E-2</v>
      </c>
      <c r="AT219" s="64">
        <f t="shared" si="55"/>
        <v>3.9899999999999998E-2</v>
      </c>
      <c r="AU219" s="64">
        <f t="shared" si="55"/>
        <v>3.9899999999999998E-2</v>
      </c>
      <c r="AV219" s="64">
        <f t="shared" si="55"/>
        <v>3.9899999999999998E-2</v>
      </c>
      <c r="AW219" s="64">
        <f t="shared" si="55"/>
        <v>3.9899999999999998E-2</v>
      </c>
      <c r="AX219" s="64">
        <f t="shared" si="55"/>
        <v>3.9899999999999998E-2</v>
      </c>
      <c r="AY219" s="64">
        <f t="shared" si="55"/>
        <v>3.9899999999999998E-2</v>
      </c>
      <c r="AZ219" s="65">
        <f t="shared" si="55"/>
        <v>3.9899999999999998E-2</v>
      </c>
    </row>
    <row r="223" spans="1:52" s="47" customFormat="1" ht="18.75" x14ac:dyDescent="0.3">
      <c r="A223" s="2" t="s">
        <v>569</v>
      </c>
    </row>
    <row r="225" spans="1:86" x14ac:dyDescent="0.25">
      <c r="A225" s="3" t="s">
        <v>763</v>
      </c>
      <c r="B225" s="99">
        <f>G241+G251+G261+G271+G281+G291</f>
        <v>44300000</v>
      </c>
    </row>
    <row r="226" spans="1:86" x14ac:dyDescent="0.25">
      <c r="A226" t="s">
        <v>764</v>
      </c>
      <c r="B226" s="44">
        <f>'2020 Opening RAB'!C91</f>
        <v>3.9899999999999998E-2</v>
      </c>
    </row>
    <row r="227" spans="1:86" x14ac:dyDescent="0.25">
      <c r="A227" t="s">
        <v>765</v>
      </c>
      <c r="B227">
        <v>2020</v>
      </c>
    </row>
    <row r="230" spans="1:86" x14ac:dyDescent="0.25">
      <c r="A230" s="15" t="s">
        <v>70</v>
      </c>
      <c r="B230" s="15" t="s">
        <v>574</v>
      </c>
      <c r="C230" s="15" t="s">
        <v>72</v>
      </c>
      <c r="D230" s="100"/>
    </row>
    <row r="231" spans="1:86" x14ac:dyDescent="0.25">
      <c r="A231" t="s">
        <v>766</v>
      </c>
      <c r="B231" s="14">
        <f>Inputs!H232</f>
        <v>9600000</v>
      </c>
      <c r="C231">
        <v>40</v>
      </c>
    </row>
    <row r="232" spans="1:86" x14ac:dyDescent="0.25">
      <c r="A232" t="s">
        <v>575</v>
      </c>
      <c r="B232" s="14">
        <f>Inputs!H233</f>
        <v>6700000</v>
      </c>
      <c r="C232">
        <v>40</v>
      </c>
    </row>
    <row r="233" spans="1:86" x14ac:dyDescent="0.25">
      <c r="A233" t="s">
        <v>767</v>
      </c>
      <c r="B233" s="14">
        <f>Inputs!H234</f>
        <v>200000</v>
      </c>
      <c r="C233">
        <v>5</v>
      </c>
    </row>
    <row r="234" spans="1:86" x14ac:dyDescent="0.25">
      <c r="A234" t="s">
        <v>768</v>
      </c>
      <c r="B234" s="14">
        <f>Inputs!H235</f>
        <v>5500000</v>
      </c>
      <c r="C234" s="118">
        <v>5</v>
      </c>
    </row>
    <row r="235" spans="1:86" x14ac:dyDescent="0.25">
      <c r="A235" t="s">
        <v>443</v>
      </c>
      <c r="B235" s="14">
        <f>Inputs!H236</f>
        <v>1000000</v>
      </c>
      <c r="C235">
        <v>7</v>
      </c>
    </row>
    <row r="236" spans="1:86" x14ac:dyDescent="0.25">
      <c r="A236" t="s">
        <v>429</v>
      </c>
      <c r="B236" s="97">
        <f>Inputs!H237</f>
        <v>21300000</v>
      </c>
      <c r="C236">
        <v>15</v>
      </c>
      <c r="E236" s="14">
        <f>SUM(B231:B236)</f>
        <v>44300000</v>
      </c>
    </row>
    <row r="239" spans="1:86" x14ac:dyDescent="0.25">
      <c r="B239" s="169">
        <v>2015</v>
      </c>
      <c r="C239" s="169">
        <v>2016</v>
      </c>
      <c r="D239" s="169">
        <v>2017</v>
      </c>
      <c r="E239" s="169">
        <v>2018</v>
      </c>
      <c r="F239" s="169">
        <v>2019</v>
      </c>
      <c r="G239" s="79">
        <v>2020</v>
      </c>
      <c r="H239" s="79">
        <v>2021</v>
      </c>
      <c r="I239" s="79">
        <v>2022</v>
      </c>
      <c r="J239" s="79">
        <v>2023</v>
      </c>
      <c r="K239" s="79">
        <v>2024</v>
      </c>
      <c r="L239" s="79">
        <v>2025</v>
      </c>
      <c r="M239" s="79">
        <v>2026</v>
      </c>
      <c r="N239" s="79">
        <v>2027</v>
      </c>
      <c r="O239" s="79">
        <v>2028</v>
      </c>
      <c r="P239" s="79">
        <v>2029</v>
      </c>
      <c r="Q239" s="79">
        <v>2030</v>
      </c>
      <c r="R239" s="79">
        <v>2031</v>
      </c>
      <c r="S239" s="79">
        <v>2032</v>
      </c>
      <c r="T239" s="79">
        <v>2033</v>
      </c>
      <c r="U239" s="79">
        <v>2034</v>
      </c>
      <c r="V239" s="79">
        <v>2035</v>
      </c>
      <c r="W239" s="79">
        <v>2036</v>
      </c>
      <c r="X239" s="79">
        <v>2037</v>
      </c>
      <c r="Y239" s="79">
        <v>2038</v>
      </c>
      <c r="Z239" s="79">
        <v>2039</v>
      </c>
      <c r="AA239" s="79">
        <v>2040</v>
      </c>
      <c r="AB239" s="79">
        <v>2041</v>
      </c>
      <c r="AC239" s="79">
        <v>2042</v>
      </c>
      <c r="AD239" s="79">
        <v>2043</v>
      </c>
      <c r="AE239" s="79">
        <v>2044</v>
      </c>
      <c r="AF239" s="79">
        <v>2045</v>
      </c>
      <c r="AG239" s="79">
        <v>2046</v>
      </c>
      <c r="AH239" s="79">
        <v>2047</v>
      </c>
      <c r="AI239" s="79">
        <v>2048</v>
      </c>
      <c r="AJ239" s="79">
        <v>2049</v>
      </c>
      <c r="AK239" s="79">
        <v>2050</v>
      </c>
      <c r="AL239" s="79">
        <v>2051</v>
      </c>
      <c r="AM239" s="79">
        <v>2052</v>
      </c>
      <c r="AN239" s="79">
        <v>2053</v>
      </c>
      <c r="AO239" s="79">
        <v>2054</v>
      </c>
      <c r="AP239" s="79">
        <v>2055</v>
      </c>
      <c r="AQ239" s="79">
        <v>2056</v>
      </c>
      <c r="AR239" s="79">
        <v>2057</v>
      </c>
      <c r="AS239" s="79">
        <v>2058</v>
      </c>
      <c r="AT239" s="79">
        <v>2059</v>
      </c>
      <c r="AU239" s="79">
        <v>2060</v>
      </c>
      <c r="AV239" s="79">
        <v>2061</v>
      </c>
      <c r="AW239" s="79">
        <v>2062</v>
      </c>
      <c r="AX239" s="79">
        <v>2063</v>
      </c>
      <c r="AY239" s="79">
        <v>2064</v>
      </c>
      <c r="AZ239" s="79">
        <v>2065</v>
      </c>
      <c r="BA239" s="79">
        <v>2066</v>
      </c>
      <c r="BB239" s="79">
        <v>2067</v>
      </c>
      <c r="BC239" s="79">
        <v>2068</v>
      </c>
      <c r="BD239" s="79">
        <v>2069</v>
      </c>
      <c r="BE239" s="79">
        <v>2070</v>
      </c>
      <c r="BF239" s="79">
        <v>2071</v>
      </c>
      <c r="BG239" s="79">
        <v>2072</v>
      </c>
      <c r="BH239" s="79">
        <v>2073</v>
      </c>
      <c r="BI239" s="79">
        <v>2074</v>
      </c>
      <c r="BJ239" s="79">
        <v>2075</v>
      </c>
      <c r="BK239" s="79">
        <v>2076</v>
      </c>
      <c r="BL239" s="79">
        <v>2077</v>
      </c>
      <c r="BM239" s="79">
        <v>2078</v>
      </c>
      <c r="BN239" s="79">
        <v>2079</v>
      </c>
      <c r="BO239" s="79">
        <v>2080</v>
      </c>
      <c r="BP239" s="79">
        <v>2081</v>
      </c>
      <c r="BQ239" s="79">
        <v>2082</v>
      </c>
      <c r="BR239" s="79">
        <v>2083</v>
      </c>
      <c r="BS239" s="79">
        <v>2084</v>
      </c>
      <c r="BT239" s="79">
        <v>2085</v>
      </c>
      <c r="BU239" s="79">
        <v>2086</v>
      </c>
      <c r="BV239" s="79">
        <v>2087</v>
      </c>
      <c r="BW239" s="79">
        <v>2088</v>
      </c>
      <c r="BX239" s="79">
        <v>2089</v>
      </c>
      <c r="BY239" s="79">
        <v>2090</v>
      </c>
      <c r="BZ239" s="79">
        <v>2091</v>
      </c>
      <c r="CA239" s="79">
        <v>2092</v>
      </c>
      <c r="CB239" s="79">
        <v>2093</v>
      </c>
      <c r="CC239" s="79">
        <v>2094</v>
      </c>
      <c r="CD239" s="79">
        <v>2095</v>
      </c>
      <c r="CE239" s="79">
        <v>2096</v>
      </c>
      <c r="CF239" s="79">
        <v>2097</v>
      </c>
      <c r="CG239" s="79">
        <v>2098</v>
      </c>
      <c r="CH239" s="79">
        <v>2099</v>
      </c>
    </row>
    <row r="240" spans="1:86" x14ac:dyDescent="0.25">
      <c r="A240" s="15" t="s">
        <v>766</v>
      </c>
      <c r="G240">
        <f>C231</f>
        <v>40</v>
      </c>
      <c r="H240">
        <f>IF(G240&gt;0,G240-1,0)</f>
        <v>39</v>
      </c>
      <c r="I240">
        <f t="shared" ref="I240:BT240" si="56">IF(H240&gt;0,H240-1,0)</f>
        <v>38</v>
      </c>
      <c r="J240">
        <f t="shared" si="56"/>
        <v>37</v>
      </c>
      <c r="K240">
        <f t="shared" si="56"/>
        <v>36</v>
      </c>
      <c r="L240">
        <f t="shared" si="56"/>
        <v>35</v>
      </c>
      <c r="M240">
        <f t="shared" si="56"/>
        <v>34</v>
      </c>
      <c r="N240">
        <f t="shared" si="56"/>
        <v>33</v>
      </c>
      <c r="O240">
        <f t="shared" si="56"/>
        <v>32</v>
      </c>
      <c r="P240">
        <f t="shared" si="56"/>
        <v>31</v>
      </c>
      <c r="Q240">
        <f t="shared" si="56"/>
        <v>30</v>
      </c>
      <c r="R240">
        <f t="shared" si="56"/>
        <v>29</v>
      </c>
      <c r="S240">
        <f t="shared" si="56"/>
        <v>28</v>
      </c>
      <c r="T240">
        <f t="shared" si="56"/>
        <v>27</v>
      </c>
      <c r="U240">
        <f t="shared" si="56"/>
        <v>26</v>
      </c>
      <c r="V240">
        <f t="shared" si="56"/>
        <v>25</v>
      </c>
      <c r="W240">
        <f t="shared" si="56"/>
        <v>24</v>
      </c>
      <c r="X240">
        <f t="shared" si="56"/>
        <v>23</v>
      </c>
      <c r="Y240">
        <f t="shared" si="56"/>
        <v>22</v>
      </c>
      <c r="Z240">
        <f t="shared" si="56"/>
        <v>21</v>
      </c>
      <c r="AA240">
        <f t="shared" si="56"/>
        <v>20</v>
      </c>
      <c r="AB240">
        <f t="shared" si="56"/>
        <v>19</v>
      </c>
      <c r="AC240">
        <f t="shared" si="56"/>
        <v>18</v>
      </c>
      <c r="AD240">
        <f t="shared" si="56"/>
        <v>17</v>
      </c>
      <c r="AE240">
        <f t="shared" si="56"/>
        <v>16</v>
      </c>
      <c r="AF240">
        <f t="shared" si="56"/>
        <v>15</v>
      </c>
      <c r="AG240">
        <f t="shared" si="56"/>
        <v>14</v>
      </c>
      <c r="AH240">
        <f t="shared" si="56"/>
        <v>13</v>
      </c>
      <c r="AI240">
        <f t="shared" si="56"/>
        <v>12</v>
      </c>
      <c r="AJ240">
        <f t="shared" si="56"/>
        <v>11</v>
      </c>
      <c r="AK240">
        <f t="shared" si="56"/>
        <v>10</v>
      </c>
      <c r="AL240">
        <f t="shared" si="56"/>
        <v>9</v>
      </c>
      <c r="AM240">
        <f t="shared" si="56"/>
        <v>8</v>
      </c>
      <c r="AN240">
        <f t="shared" si="56"/>
        <v>7</v>
      </c>
      <c r="AO240">
        <f t="shared" si="56"/>
        <v>6</v>
      </c>
      <c r="AP240">
        <f t="shared" si="56"/>
        <v>5</v>
      </c>
      <c r="AQ240">
        <f t="shared" si="56"/>
        <v>4</v>
      </c>
      <c r="AR240">
        <f t="shared" si="56"/>
        <v>3</v>
      </c>
      <c r="AS240">
        <f t="shared" si="56"/>
        <v>2</v>
      </c>
      <c r="AT240">
        <f t="shared" si="56"/>
        <v>1</v>
      </c>
      <c r="AU240">
        <f t="shared" si="56"/>
        <v>0</v>
      </c>
      <c r="AV240">
        <f t="shared" si="56"/>
        <v>0</v>
      </c>
      <c r="AW240">
        <f t="shared" si="56"/>
        <v>0</v>
      </c>
      <c r="AX240">
        <f t="shared" si="56"/>
        <v>0</v>
      </c>
      <c r="AY240">
        <f t="shared" si="56"/>
        <v>0</v>
      </c>
      <c r="AZ240">
        <f t="shared" si="56"/>
        <v>0</v>
      </c>
      <c r="BA240">
        <f t="shared" si="56"/>
        <v>0</v>
      </c>
      <c r="BB240">
        <f t="shared" si="56"/>
        <v>0</v>
      </c>
      <c r="BC240">
        <f t="shared" si="56"/>
        <v>0</v>
      </c>
      <c r="BD240">
        <f t="shared" si="56"/>
        <v>0</v>
      </c>
      <c r="BE240">
        <f t="shared" si="56"/>
        <v>0</v>
      </c>
      <c r="BF240">
        <f t="shared" si="56"/>
        <v>0</v>
      </c>
      <c r="BG240">
        <f t="shared" si="56"/>
        <v>0</v>
      </c>
      <c r="BH240">
        <f t="shared" si="56"/>
        <v>0</v>
      </c>
      <c r="BI240">
        <f t="shared" si="56"/>
        <v>0</v>
      </c>
      <c r="BJ240">
        <f t="shared" si="56"/>
        <v>0</v>
      </c>
      <c r="BK240">
        <f t="shared" si="56"/>
        <v>0</v>
      </c>
      <c r="BL240">
        <f t="shared" si="56"/>
        <v>0</v>
      </c>
      <c r="BM240">
        <f t="shared" si="56"/>
        <v>0</v>
      </c>
      <c r="BN240">
        <f t="shared" si="56"/>
        <v>0</v>
      </c>
      <c r="BO240">
        <f t="shared" si="56"/>
        <v>0</v>
      </c>
      <c r="BP240">
        <f t="shared" si="56"/>
        <v>0</v>
      </c>
      <c r="BQ240">
        <f t="shared" si="56"/>
        <v>0</v>
      </c>
      <c r="BR240">
        <f t="shared" si="56"/>
        <v>0</v>
      </c>
      <c r="BS240">
        <f t="shared" si="56"/>
        <v>0</v>
      </c>
      <c r="BT240">
        <f t="shared" si="56"/>
        <v>0</v>
      </c>
      <c r="BU240">
        <f t="shared" ref="BU240:CH240" si="57">IF(BT240&gt;0,BT240-1,0)</f>
        <v>0</v>
      </c>
      <c r="BV240">
        <f t="shared" si="57"/>
        <v>0</v>
      </c>
      <c r="BW240">
        <f t="shared" si="57"/>
        <v>0</v>
      </c>
      <c r="BX240">
        <f t="shared" si="57"/>
        <v>0</v>
      </c>
      <c r="BY240">
        <f t="shared" si="57"/>
        <v>0</v>
      </c>
      <c r="BZ240">
        <f t="shared" si="57"/>
        <v>0</v>
      </c>
      <c r="CA240">
        <f t="shared" si="57"/>
        <v>0</v>
      </c>
      <c r="CB240">
        <f t="shared" si="57"/>
        <v>0</v>
      </c>
      <c r="CC240">
        <f t="shared" si="57"/>
        <v>0</v>
      </c>
      <c r="CD240">
        <f t="shared" si="57"/>
        <v>0</v>
      </c>
      <c r="CE240">
        <f t="shared" si="57"/>
        <v>0</v>
      </c>
      <c r="CF240">
        <f t="shared" si="57"/>
        <v>0</v>
      </c>
      <c r="CG240">
        <f t="shared" si="57"/>
        <v>0</v>
      </c>
      <c r="CH240">
        <f t="shared" si="57"/>
        <v>0</v>
      </c>
    </row>
    <row r="241" spans="1:86" s="14" customFormat="1" x14ac:dyDescent="0.25">
      <c r="A241" s="14" t="s">
        <v>769</v>
      </c>
      <c r="B241" s="14">
        <f>IF(B239=$B$227,$B$231,0)</f>
        <v>0</v>
      </c>
      <c r="C241" s="14">
        <f>IF(C239=$B$227,$B$231,0)+B245</f>
        <v>0</v>
      </c>
      <c r="D241" s="14">
        <f>IF(D239=$B$227,$B$231,0)+C245</f>
        <v>0</v>
      </c>
      <c r="E241" s="14">
        <f>IF(E239=$B$227,$B$231,0)+D245</f>
        <v>0</v>
      </c>
      <c r="F241" s="14">
        <f>IF(F239=$B$227,$B$231,0)+E245</f>
        <v>0</v>
      </c>
      <c r="G241" s="14">
        <f>B231</f>
        <v>9600000</v>
      </c>
      <c r="H241" s="14">
        <f>G245</f>
        <v>9500659.1446573697</v>
      </c>
      <c r="I241" s="14">
        <f t="shared" ref="I241:BT241" si="58">H245</f>
        <v>9397273.9036934245</v>
      </c>
      <c r="J241" s="14">
        <f t="shared" si="58"/>
        <v>9289679.6212372463</v>
      </c>
      <c r="K241" s="14">
        <f t="shared" si="58"/>
        <v>9177704.9379137643</v>
      </c>
      <c r="L241" s="14">
        <f t="shared" si="58"/>
        <v>9061171.5179292895</v>
      </c>
      <c r="M241" s="14">
        <f t="shared" si="58"/>
        <v>8939893.7650461048</v>
      </c>
      <c r="N241" s="14">
        <f t="shared" si="58"/>
        <v>8813678.5269937553</v>
      </c>
      <c r="O241" s="14">
        <f t="shared" si="58"/>
        <v>8682324.7878462691</v>
      </c>
      <c r="P241" s="14">
        <f t="shared" si="58"/>
        <v>8545623.3478753716</v>
      </c>
      <c r="Q241" s="14">
        <f t="shared" si="58"/>
        <v>8403356.4903698191</v>
      </c>
      <c r="R241" s="14">
        <f t="shared" si="58"/>
        <v>8255297.6348902127</v>
      </c>
      <c r="S241" s="14">
        <f t="shared" si="58"/>
        <v>8101210.9764070492</v>
      </c>
      <c r="T241" s="14">
        <f t="shared" si="58"/>
        <v>7940851.1097472841</v>
      </c>
      <c r="U241" s="14">
        <f t="shared" si="58"/>
        <v>7773962.6387512861</v>
      </c>
      <c r="V241" s="14">
        <f t="shared" si="58"/>
        <v>7600279.7695177086</v>
      </c>
      <c r="W241" s="14">
        <f t="shared" si="58"/>
        <v>7419525.8870884571</v>
      </c>
      <c r="X241" s="14">
        <f t="shared" si="58"/>
        <v>7231413.1148995738</v>
      </c>
      <c r="Y241" s="14">
        <f t="shared" si="58"/>
        <v>7035641.8562963894</v>
      </c>
      <c r="Z241" s="14">
        <f t="shared" si="58"/>
        <v>6831900.3173827436</v>
      </c>
      <c r="AA241" s="14">
        <f t="shared" si="58"/>
        <v>6619864.0104443496</v>
      </c>
      <c r="AB241" s="14">
        <f t="shared" si="58"/>
        <v>6399195.2371554207</v>
      </c>
      <c r="AC241" s="14">
        <f t="shared" si="58"/>
        <v>6169542.5507455003</v>
      </c>
      <c r="AD241" s="14">
        <f t="shared" si="58"/>
        <v>5930540.1962699136</v>
      </c>
      <c r="AE241" s="14">
        <f t="shared" si="58"/>
        <v>5681807.5280923974</v>
      </c>
      <c r="AF241" s="14">
        <f t="shared" si="58"/>
        <v>5422948.4036521567</v>
      </c>
      <c r="AG241" s="14">
        <f t="shared" si="58"/>
        <v>5153550.5525498427</v>
      </c>
      <c r="AH241" s="14">
        <f t="shared" si="58"/>
        <v>4873184.9199476233</v>
      </c>
      <c r="AI241" s="14">
        <f t="shared" si="58"/>
        <v>4581404.9832376251</v>
      </c>
      <c r="AJ241" s="14">
        <f t="shared" si="58"/>
        <v>4277746.0408904357</v>
      </c>
      <c r="AK241" s="14">
        <f t="shared" si="58"/>
        <v>3961724.4723510593</v>
      </c>
      <c r="AL241" s="14">
        <f t="shared" si="58"/>
        <v>3632836.9678036007</v>
      </c>
      <c r="AM241" s="14">
        <f t="shared" si="58"/>
        <v>3290559.7265779688</v>
      </c>
      <c r="AN241" s="14">
        <f t="shared" si="58"/>
        <v>2934347.6229219479</v>
      </c>
      <c r="AO241" s="14">
        <f t="shared" si="58"/>
        <v>2563633.337810006</v>
      </c>
      <c r="AP241" s="14">
        <f t="shared" si="58"/>
        <v>2177826.4554061233</v>
      </c>
      <c r="AQ241" s="14">
        <f t="shared" si="58"/>
        <v>1776312.5227416267</v>
      </c>
      <c r="AR241" s="14">
        <f t="shared" si="58"/>
        <v>1358452.0711104311</v>
      </c>
      <c r="AS241" s="14">
        <f t="shared" si="58"/>
        <v>923579.59762312123</v>
      </c>
      <c r="AT241" s="14">
        <f t="shared" si="58"/>
        <v>471002.50529785041</v>
      </c>
      <c r="AU241" s="14">
        <f t="shared" si="58"/>
        <v>-1.6880221664905548E-9</v>
      </c>
      <c r="AV241" s="14" t="e">
        <f t="shared" si="58"/>
        <v>#N/A</v>
      </c>
      <c r="AW241" s="14" t="e">
        <f t="shared" si="58"/>
        <v>#N/A</v>
      </c>
      <c r="AX241" s="14" t="e">
        <f t="shared" si="58"/>
        <v>#N/A</v>
      </c>
      <c r="AY241" s="14" t="e">
        <f t="shared" si="58"/>
        <v>#N/A</v>
      </c>
      <c r="AZ241" s="14" t="e">
        <f t="shared" si="58"/>
        <v>#N/A</v>
      </c>
      <c r="BA241" s="14" t="e">
        <f t="shared" si="58"/>
        <v>#N/A</v>
      </c>
      <c r="BB241" s="14" t="e">
        <f t="shared" si="58"/>
        <v>#N/A</v>
      </c>
      <c r="BC241" s="14" t="e">
        <f t="shared" si="58"/>
        <v>#N/A</v>
      </c>
      <c r="BD241" s="14" t="e">
        <f t="shared" si="58"/>
        <v>#N/A</v>
      </c>
      <c r="BE241" s="14" t="e">
        <f t="shared" si="58"/>
        <v>#N/A</v>
      </c>
      <c r="BF241" s="14" t="e">
        <f t="shared" si="58"/>
        <v>#N/A</v>
      </c>
      <c r="BG241" s="14" t="e">
        <f t="shared" si="58"/>
        <v>#N/A</v>
      </c>
      <c r="BH241" s="14" t="e">
        <f t="shared" si="58"/>
        <v>#N/A</v>
      </c>
      <c r="BI241" s="14" t="e">
        <f t="shared" si="58"/>
        <v>#N/A</v>
      </c>
      <c r="BJ241" s="14" t="e">
        <f t="shared" si="58"/>
        <v>#N/A</v>
      </c>
      <c r="BK241" s="14" t="e">
        <f t="shared" si="58"/>
        <v>#N/A</v>
      </c>
      <c r="BL241" s="14" t="e">
        <f t="shared" si="58"/>
        <v>#N/A</v>
      </c>
      <c r="BM241" s="14" t="e">
        <f t="shared" si="58"/>
        <v>#N/A</v>
      </c>
      <c r="BN241" s="14" t="e">
        <f t="shared" si="58"/>
        <v>#N/A</v>
      </c>
      <c r="BO241" s="14" t="e">
        <f t="shared" si="58"/>
        <v>#N/A</v>
      </c>
      <c r="BP241" s="14" t="e">
        <f t="shared" si="58"/>
        <v>#N/A</v>
      </c>
      <c r="BQ241" s="14" t="e">
        <f t="shared" si="58"/>
        <v>#N/A</v>
      </c>
      <c r="BR241" s="14" t="e">
        <f t="shared" si="58"/>
        <v>#N/A</v>
      </c>
      <c r="BS241" s="14" t="e">
        <f t="shared" si="58"/>
        <v>#N/A</v>
      </c>
      <c r="BT241" s="14" t="e">
        <f t="shared" si="58"/>
        <v>#N/A</v>
      </c>
      <c r="BU241" s="14" t="e">
        <f t="shared" ref="BU241:CH241" si="59">BT245</f>
        <v>#N/A</v>
      </c>
      <c r="BV241" s="14" t="e">
        <f t="shared" si="59"/>
        <v>#N/A</v>
      </c>
      <c r="BW241" s="14" t="e">
        <f t="shared" si="59"/>
        <v>#N/A</v>
      </c>
      <c r="BX241" s="14" t="e">
        <f t="shared" si="59"/>
        <v>#N/A</v>
      </c>
      <c r="BY241" s="14" t="e">
        <f t="shared" si="59"/>
        <v>#N/A</v>
      </c>
      <c r="BZ241" s="14" t="e">
        <f t="shared" si="59"/>
        <v>#N/A</v>
      </c>
      <c r="CA241" s="14" t="e">
        <f t="shared" si="59"/>
        <v>#N/A</v>
      </c>
      <c r="CB241" s="14" t="e">
        <f t="shared" si="59"/>
        <v>#N/A</v>
      </c>
      <c r="CC241" s="14" t="e">
        <f t="shared" si="59"/>
        <v>#N/A</v>
      </c>
      <c r="CD241" s="14" t="e">
        <f t="shared" si="59"/>
        <v>#N/A</v>
      </c>
      <c r="CE241" s="14" t="e">
        <f t="shared" si="59"/>
        <v>#N/A</v>
      </c>
      <c r="CF241" s="14" t="e">
        <f t="shared" si="59"/>
        <v>#N/A</v>
      </c>
      <c r="CG241" s="14" t="e">
        <f t="shared" si="59"/>
        <v>#N/A</v>
      </c>
      <c r="CH241" s="14" t="e">
        <f t="shared" si="59"/>
        <v>#N/A</v>
      </c>
    </row>
    <row r="242" spans="1:86" s="14" customFormat="1" x14ac:dyDescent="0.25">
      <c r="A242" s="14" t="s">
        <v>471</v>
      </c>
      <c r="B242" s="14">
        <f>(1+$B$226/2)*B244-$B$226*B241</f>
        <v>0</v>
      </c>
      <c r="C242" s="14">
        <f>(1+$B$226/2)*C244-$B$226*C241</f>
        <v>0</v>
      </c>
      <c r="D242" s="14">
        <f>(1+$B$226/2)*D244-$B$226*D241</f>
        <v>0</v>
      </c>
      <c r="E242" s="14">
        <f>(1+$B$226/2)*E244-$B$226*E241</f>
        <v>0</v>
      </c>
      <c r="F242" s="14">
        <f>(1+$B$226/2)*F244-$B$226*F241</f>
        <v>0</v>
      </c>
      <c r="G242" s="14">
        <f>IF($G240&gt;=1,($B231/HLOOKUP($G240,'Annuity Calc'!$H$7:$BE$11,2,FALSE))*HLOOKUP(G240,'Annuity Calc'!$H$7:$BE$11,3,FALSE),(IF(G240&lt;=(-1),G240,0)))</f>
        <v>99340.855342629759</v>
      </c>
      <c r="H242" s="14">
        <f>IF($G240&gt;=1,($B231/HLOOKUP($G240,'Annuity Calc'!$H$7:$BE$11,2,FALSE))*HLOOKUP(H240,'Annuity Calc'!$H$7:$BE$11,3,FALSE),(IF(H240&lt;=(-1),H240,0)))</f>
        <v>103385.24096394595</v>
      </c>
      <c r="I242" s="14">
        <f>IF($G240&gt;=1,($B231/HLOOKUP($G240,'Annuity Calc'!$H$7:$BE$11,2,FALSE))*HLOOKUP(I240,'Annuity Calc'!$H$7:$BE$11,3,FALSE),(IF(I240&lt;=(-1),I240,0)))</f>
        <v>107594.28245617739</v>
      </c>
      <c r="J242" s="14">
        <f>IF($G240&gt;=1,($B231/HLOOKUP($G240,'Annuity Calc'!$H$7:$BE$11,2,FALSE))*HLOOKUP(J240,'Annuity Calc'!$H$7:$BE$11,3,FALSE),(IF(J240&lt;=(-1),J240,0)))</f>
        <v>111974.68332348153</v>
      </c>
      <c r="K242" s="14">
        <f>IF($G240&gt;=1,($B231/HLOOKUP($G240,'Annuity Calc'!$H$7:$BE$11,2,FALSE))*HLOOKUP(K240,'Annuity Calc'!$H$7:$BE$11,3,FALSE),(IF(K240&lt;=(-1),K240,0)))</f>
        <v>116533.41998447529</v>
      </c>
      <c r="L242" s="14">
        <f>IF($G240&gt;=1,($B231/HLOOKUP($G240,'Annuity Calc'!$H$7:$BE$11,2,FALSE))*HLOOKUP(L240,'Annuity Calc'!$H$7:$BE$11,3,FALSE),(IF(L240&lt;=(-1),L240,0)))</f>
        <v>121277.75288318512</v>
      </c>
      <c r="M242" s="14">
        <f>IF($G240&gt;=1,($B231/HLOOKUP($G240,'Annuity Calc'!$H$7:$BE$11,2,FALSE))*HLOOKUP(M240,'Annuity Calc'!$H$7:$BE$11,3,FALSE),(IF(M240&lt;=(-1),M240,0)))</f>
        <v>126215.23805234904</v>
      </c>
      <c r="N242" s="14">
        <f>IF($G240&gt;=1,($B231/HLOOKUP($G240,'Annuity Calc'!$H$7:$BE$11,2,FALSE))*HLOOKUP(N240,'Annuity Calc'!$H$7:$BE$11,3,FALSE),(IF(N240&lt;=(-1),N240,0)))</f>
        <v>131353.73914748579</v>
      </c>
      <c r="O242" s="14">
        <f>IF($G240&gt;=1,($B231/HLOOKUP($G240,'Annuity Calc'!$H$7:$BE$11,2,FALSE))*HLOOKUP(O240,'Annuity Calc'!$H$7:$BE$11,3,FALSE),(IF(O240&lt;=(-1),O240,0)))</f>
        <v>136701.43997089754</v>
      </c>
      <c r="P242" s="14">
        <f>IF($G240&gt;=1,($B231/HLOOKUP($G240,'Annuity Calc'!$H$7:$BE$11,2,FALSE))*HLOOKUP(P240,'Annuity Calc'!$H$7:$BE$11,3,FALSE),(IF(P240&lt;=(-1),P240,0)))</f>
        <v>142266.8575055527</v>
      </c>
      <c r="Q242" s="14">
        <f>IF($G240&gt;=1,($B231/HLOOKUP($G240,'Annuity Calc'!$H$7:$BE$11,2,FALSE))*HLOOKUP(Q240,'Annuity Calc'!$H$7:$BE$11,3,FALSE),(IF(Q240&lt;=(-1),Q240,0)))</f>
        <v>148058.8554796066</v>
      </c>
      <c r="R242" s="14">
        <f>IF($G240&gt;=1,($B231/HLOOKUP($G240,'Annuity Calc'!$H$7:$BE$11,2,FALSE))*HLOOKUP(R240,'Annuity Calc'!$H$7:$BE$11,3,FALSE),(IF(R240&lt;=(-1),R240,0)))</f>
        <v>154086.65848316389</v>
      </c>
      <c r="S242" s="14">
        <f>IF($G240&gt;=1,($B231/HLOOKUP($G240,'Annuity Calc'!$H$7:$BE$11,2,FALSE))*HLOOKUP(S240,'Annuity Calc'!$H$7:$BE$11,3,FALSE),(IF(S240&lt;=(-1),S240,0)))</f>
        <v>160359.86665976531</v>
      </c>
      <c r="T242" s="14">
        <f>IF($G240&gt;=1,($B231/HLOOKUP($G240,'Annuity Calc'!$H$7:$BE$11,2,FALSE))*HLOOKUP(T240,'Annuity Calc'!$H$7:$BE$11,3,FALSE),(IF(T240&lt;=(-1),T240,0)))</f>
        <v>166888.47099599781</v>
      </c>
      <c r="U242" s="14">
        <f>IF($G240&gt;=1,($B231/HLOOKUP($G240,'Annuity Calc'!$H$7:$BE$11,2,FALSE))*HLOOKUP(U240,'Annuity Calc'!$H$7:$BE$11,3,FALSE),(IF(U240&lt;=(-1),U240,0)))</f>
        <v>173682.8692335778</v>
      </c>
      <c r="V242" s="14">
        <f>IF($G240&gt;=1,($B231/HLOOKUP($G240,'Annuity Calc'!$H$7:$BE$11,2,FALSE))*HLOOKUP(V240,'Annuity Calc'!$H$7:$BE$11,3,FALSE),(IF(V240&lt;=(-1),V240,0)))</f>
        <v>180753.88242925119</v>
      </c>
      <c r="W242" s="14">
        <f>IF($G240&gt;=1,($B231/HLOOKUP($G240,'Annuity Calc'!$H$7:$BE$11,2,FALSE))*HLOOKUP(W240,'Annuity Calc'!$H$7:$BE$11,3,FALSE),(IF(W240&lt;=(-1),W240,0)))</f>
        <v>188112.77218888301</v>
      </c>
      <c r="X242" s="14">
        <f>IF($G240&gt;=1,($B231/HLOOKUP($G240,'Annuity Calc'!$H$7:$BE$11,2,FALSE))*HLOOKUP(X240,'Annuity Calc'!$H$7:$BE$11,3,FALSE),(IF(X240&lt;=(-1),X240,0)))</f>
        <v>195771.25860318477</v>
      </c>
      <c r="Y242" s="14">
        <f>IF($G240&gt;=1,($B231/HLOOKUP($G240,'Annuity Calc'!$H$7:$BE$11,2,FALSE))*HLOOKUP(Y240,'Annuity Calc'!$H$7:$BE$11,3,FALSE),(IF(Y240&lt;=(-1),Y240,0)))</f>
        <v>203741.53891364552</v>
      </c>
      <c r="Z242" s="14">
        <f>IF($G240&gt;=1,($B231/HLOOKUP($G240,'Annuity Calc'!$H$7:$BE$11,2,FALSE))*HLOOKUP(Z240,'Annuity Calc'!$H$7:$BE$11,3,FALSE),(IF(Z240&lt;=(-1),Z240,0)))</f>
        <v>212036.30693839365</v>
      </c>
      <c r="AA242" s="14">
        <f>IF($G240&gt;=1,($B231/HLOOKUP($G240,'Annuity Calc'!$H$7:$BE$11,2,FALSE))*HLOOKUP(AA240,'Annuity Calc'!$H$7:$BE$11,3,FALSE),(IF(AA240&lt;=(-1),AA240,0)))</f>
        <v>220668.77328892876</v>
      </c>
      <c r="AB242" s="14">
        <f>IF($G240&gt;=1,($B231/HLOOKUP($G240,'Annuity Calc'!$H$7:$BE$11,2,FALSE))*HLOOKUP(AB240,'Annuity Calc'!$H$7:$BE$11,3,FALSE),(IF(AB240&lt;=(-1),AB240,0)))</f>
        <v>229652.68640992083</v>
      </c>
      <c r="AC242" s="14">
        <f>IF($G240&gt;=1,($B231/HLOOKUP($G240,'Annuity Calc'!$H$7:$BE$11,2,FALSE))*HLOOKUP(AC240,'Annuity Calc'!$H$7:$BE$11,3,FALSE),(IF(AC240&lt;=(-1),AC240,0)))</f>
        <v>239002.3544755867</v>
      </c>
      <c r="AD242" s="14">
        <f>IF($G240&gt;=1,($B231/HLOOKUP($G240,'Annuity Calc'!$H$7:$BE$11,2,FALSE))*HLOOKUP(AD240,'Annuity Calc'!$H$7:$BE$11,3,FALSE),(IF(AD240&lt;=(-1),AD240,0)))</f>
        <v>248732.66817751611</v>
      </c>
      <c r="AE242" s="14">
        <f>IF($G240&gt;=1,($B231/HLOOKUP($G240,'Annuity Calc'!$H$7:$BE$11,2,FALSE))*HLOOKUP(AE240,'Annuity Calc'!$H$7:$BE$11,3,FALSE),(IF(AE240&lt;=(-1),AE240,0)))</f>
        <v>258859.12444024035</v>
      </c>
      <c r="AF242" s="14">
        <f>IF($G240&gt;=1,($B231/HLOOKUP($G240,'Annuity Calc'!$H$7:$BE$11,2,FALSE))*HLOOKUP(AF240,'Annuity Calc'!$H$7:$BE$11,3,FALSE),(IF(AF240&lt;=(-1),AF240,0)))</f>
        <v>269397.85110231431</v>
      </c>
      <c r="AG242" s="14">
        <f>IF($G240&gt;=1,($B231/HLOOKUP($G240,'Annuity Calc'!$H$7:$BE$11,2,FALSE))*HLOOKUP(AG240,'Annuity Calc'!$H$7:$BE$11,3,FALSE),(IF(AG240&lt;=(-1),AG240,0)))</f>
        <v>280365.63260221976</v>
      </c>
      <c r="AH242" s="14">
        <f>IF($G240&gt;=1,($B231/HLOOKUP($G240,'Annuity Calc'!$H$7:$BE$11,2,FALSE))*HLOOKUP(AH240,'Annuity Calc'!$H$7:$BE$11,3,FALSE),(IF(AH240&lt;=(-1),AH240,0)))</f>
        <v>291779.93670999852</v>
      </c>
      <c r="AI242" s="14">
        <f>IF($G240&gt;=1,($B231/HLOOKUP($G240,'Annuity Calc'!$H$7:$BE$11,2,FALSE))*HLOOKUP(AI240,'Annuity Calc'!$H$7:$BE$11,3,FALSE),(IF(AI240&lt;=(-1),AI240,0)))</f>
        <v>303658.94234718941</v>
      </c>
      <c r="AJ242" s="14">
        <f>IF($G240&gt;=1,($B231/HLOOKUP($G240,'Annuity Calc'!$H$7:$BE$11,2,FALSE))*HLOOKUP(AJ240,'Annuity Calc'!$H$7:$BE$11,3,FALSE),(IF(AJ240&lt;=(-1),AJ240,0)))</f>
        <v>316021.56853937637</v>
      </c>
      <c r="AK242" s="14">
        <f>IF($G240&gt;=1,($B231/HLOOKUP($G240,'Annuity Calc'!$H$7:$BE$11,2,FALSE))*HLOOKUP(AK240,'Annuity Calc'!$H$7:$BE$11,3,FALSE),(IF(AK240&lt;=(-1),AK240,0)))</f>
        <v>328887.50454745878</v>
      </c>
      <c r="AL242" s="14">
        <f>IF($G240&gt;=1,($B231/HLOOKUP($G240,'Annuity Calc'!$H$7:$BE$11,2,FALSE))*HLOOKUP(AL240,'Annuity Calc'!$H$7:$BE$11,3,FALSE),(IF(AL240&lt;=(-1),AL240,0)))</f>
        <v>342277.24122563197</v>
      </c>
      <c r="AM242" s="14">
        <f>IF($G240&gt;=1,($B231/HLOOKUP($G240,'Annuity Calc'!$H$7:$BE$11,2,FALSE))*HLOOKUP(AM240,'Annuity Calc'!$H$7:$BE$11,3,FALSE),(IF(AM240&lt;=(-1),AM240,0)))</f>
        <v>356212.10365602089</v>
      </c>
      <c r="AN242" s="14">
        <f>IF($G240&gt;=1,($B231/HLOOKUP($G240,'Annuity Calc'!$H$7:$BE$11,2,FALSE))*HLOOKUP(AN240,'Annuity Calc'!$H$7:$BE$11,3,FALSE),(IF(AN240&lt;=(-1),AN240,0)))</f>
        <v>370714.2851119418</v>
      </c>
      <c r="AO242" s="14">
        <f>IF($G240&gt;=1,($B231/HLOOKUP($G240,'Annuity Calc'!$H$7:$BE$11,2,FALSE))*HLOOKUP(AO240,'Annuity Calc'!$H$7:$BE$11,3,FALSE),(IF(AO240&lt;=(-1),AO240,0)))</f>
        <v>385806.88240388251</v>
      </c>
      <c r="AP242" s="14">
        <f>IF($G240&gt;=1,($B231/HLOOKUP($G240,'Annuity Calc'!$H$7:$BE$11,2,FALSE))*HLOOKUP(AP240,'Annuity Calc'!$H$7:$BE$11,3,FALSE),(IF(AP240&lt;=(-1),AP240,0)))</f>
        <v>401513.93266449665</v>
      </c>
      <c r="AQ242" s="14">
        <f>IF($G240&gt;=1,($B231/HLOOKUP($G240,'Annuity Calc'!$H$7:$BE$11,2,FALSE))*HLOOKUP(AQ240,'Annuity Calc'!$H$7:$BE$11,3,FALSE),(IF(AQ240&lt;=(-1),AQ240,0)))</f>
        <v>417860.45163119561</v>
      </c>
      <c r="AR242" s="14">
        <f>IF($G240&gt;=1,($B231/HLOOKUP($G240,'Annuity Calc'!$H$7:$BE$11,2,FALSE))*HLOOKUP(AR240,'Annuity Calc'!$H$7:$BE$11,3,FALSE),(IF(AR240&lt;=(-1),AR240,0)))</f>
        <v>434872.47348730982</v>
      </c>
      <c r="AS242" s="14">
        <f>IF($G240&gt;=1,($B231/HLOOKUP($G240,'Annuity Calc'!$H$7:$BE$11,2,FALSE))*HLOOKUP(AS240,'Annuity Calc'!$H$7:$BE$11,3,FALSE),(IF(AS240&lt;=(-1),AS240,0)))</f>
        <v>452577.09232527082</v>
      </c>
      <c r="AT242" s="14">
        <f>IF($G240&gt;=1,($B231/HLOOKUP($G240,'Annuity Calc'!$H$7:$BE$11,2,FALSE))*HLOOKUP(AT240,'Annuity Calc'!$H$7:$BE$11,3,FALSE),(IF(AT240&lt;=(-1),AT240,0)))</f>
        <v>471002.5052978521</v>
      </c>
      <c r="AU242" s="14" t="e">
        <f>IF($G240&gt;=1,($B231/HLOOKUP($G240,'Annuity Calc'!$H$7:$BE$11,2,FALSE))*HLOOKUP(AU240,'Annuity Calc'!$H$7:$BE$11,3,FALSE),(IF(AU240&lt;=(-1),AU240,0)))</f>
        <v>#N/A</v>
      </c>
      <c r="AV242" s="14" t="e">
        <f>IF($G240&gt;=1,($B231/HLOOKUP($G240,'Annuity Calc'!$H$7:$BE$11,2,FALSE))*HLOOKUP(AV240,'Annuity Calc'!$H$7:$BE$11,3,FALSE),(IF(AV240&lt;=(-1),AV240,0)))</f>
        <v>#N/A</v>
      </c>
      <c r="AW242" s="14" t="e">
        <f>IF($G240&gt;=1,($B231/HLOOKUP($G240,'Annuity Calc'!$H$7:$BE$11,2,FALSE))*HLOOKUP(AW240,'Annuity Calc'!$H$7:$BE$11,3,FALSE),(IF(AW240&lt;=(-1),AW240,0)))</f>
        <v>#N/A</v>
      </c>
      <c r="AX242" s="14" t="e">
        <f>IF($G240&gt;=1,($B231/HLOOKUP($G240,'Annuity Calc'!$H$7:$BE$11,2,FALSE))*HLOOKUP(AX240,'Annuity Calc'!$H$7:$BE$11,3,FALSE),(IF(AX240&lt;=(-1),AX240,0)))</f>
        <v>#N/A</v>
      </c>
      <c r="AY242" s="14" t="e">
        <f>IF($G240&gt;=1,($B231/HLOOKUP($G240,'Annuity Calc'!$H$7:$BE$11,2,FALSE))*HLOOKUP(AY240,'Annuity Calc'!$H$7:$BE$11,3,FALSE),(IF(AY240&lt;=(-1),AY240,0)))</f>
        <v>#N/A</v>
      </c>
      <c r="AZ242" s="14" t="e">
        <f>IF($G240&gt;=1,($B231/HLOOKUP($G240,'Annuity Calc'!$H$7:$BE$11,2,FALSE))*HLOOKUP(AZ240,'Annuity Calc'!$H$7:$BE$11,3,FALSE),(IF(AZ240&lt;=(-1),AZ240,0)))</f>
        <v>#N/A</v>
      </c>
      <c r="BA242" s="14" t="e">
        <f>IF($G240&gt;=1,($B231/HLOOKUP($G240,'Annuity Calc'!$H$7:$BE$11,2,FALSE))*HLOOKUP(BA240,'Annuity Calc'!$H$7:$BE$11,3,FALSE),(IF(BA240&lt;=(-1),BA240,0)))</f>
        <v>#N/A</v>
      </c>
      <c r="BB242" s="14" t="e">
        <f>IF($G240&gt;=1,($B231/HLOOKUP($G240,'Annuity Calc'!$H$7:$BE$11,2,FALSE))*HLOOKUP(BB240,'Annuity Calc'!$H$7:$BE$11,3,FALSE),(IF(BB240&lt;=(-1),BB240,0)))</f>
        <v>#N/A</v>
      </c>
      <c r="BC242" s="14" t="e">
        <f>IF($G240&gt;=1,($B231/HLOOKUP($G240,'Annuity Calc'!$H$7:$BE$11,2,FALSE))*HLOOKUP(BC240,'Annuity Calc'!$H$7:$BE$11,3,FALSE),(IF(BC240&lt;=(-1),BC240,0)))</f>
        <v>#N/A</v>
      </c>
      <c r="BD242" s="14" t="e">
        <f>IF($G240&gt;=1,($B231/HLOOKUP($G240,'Annuity Calc'!$H$7:$BE$11,2,FALSE))*HLOOKUP(BD240,'Annuity Calc'!$H$7:$BE$11,3,FALSE),(IF(BD240&lt;=(-1),BD240,0)))</f>
        <v>#N/A</v>
      </c>
      <c r="BE242" s="14" t="e">
        <f>IF($G240&gt;=1,($B231/HLOOKUP($G240,'Annuity Calc'!$H$7:$BE$11,2,FALSE))*HLOOKUP(BE240,'Annuity Calc'!$H$7:$BE$11,3,FALSE),(IF(BE240&lt;=(-1),BE240,0)))</f>
        <v>#N/A</v>
      </c>
      <c r="BF242" s="14" t="e">
        <f>IF($G240&gt;=1,($B231/HLOOKUP($G240,'Annuity Calc'!$H$7:$BE$11,2,FALSE))*HLOOKUP(BF240,'Annuity Calc'!$H$7:$BE$11,3,FALSE),(IF(BF240&lt;=(-1),BF240,0)))</f>
        <v>#N/A</v>
      </c>
      <c r="BG242" s="14" t="e">
        <f>IF($G240&gt;=1,($B231/HLOOKUP($G240,'Annuity Calc'!$H$7:$BE$11,2,FALSE))*HLOOKUP(BG240,'Annuity Calc'!$H$7:$BE$11,3,FALSE),(IF(BG240&lt;=(-1),BG240,0)))</f>
        <v>#N/A</v>
      </c>
      <c r="BH242" s="14" t="e">
        <f>IF($G240&gt;=1,($B231/HLOOKUP($G240,'Annuity Calc'!$H$7:$BE$11,2,FALSE))*HLOOKUP(BH240,'Annuity Calc'!$H$7:$BE$11,3,FALSE),(IF(BH240&lt;=(-1),BH240,0)))</f>
        <v>#N/A</v>
      </c>
      <c r="BI242" s="14" t="e">
        <f>IF($G240&gt;=1,($B231/HLOOKUP($G240,'Annuity Calc'!$H$7:$BE$11,2,FALSE))*HLOOKUP(BI240,'Annuity Calc'!$H$7:$BE$11,3,FALSE),(IF(BI240&lt;=(-1),BI240,0)))</f>
        <v>#N/A</v>
      </c>
      <c r="BJ242" s="14" t="e">
        <f>IF($G240&gt;=1,($B231/HLOOKUP($G240,'Annuity Calc'!$H$7:$BE$11,2,FALSE))*HLOOKUP(BJ240,'Annuity Calc'!$H$7:$BE$11,3,FALSE),(IF(BJ240&lt;=(-1),BJ240,0)))</f>
        <v>#N/A</v>
      </c>
      <c r="BK242" s="14" t="e">
        <f>IF($G240&gt;=1,($B231/HLOOKUP($G240,'Annuity Calc'!$H$7:$BE$11,2,FALSE))*HLOOKUP(BK240,'Annuity Calc'!$H$7:$BE$11,3,FALSE),(IF(BK240&lt;=(-1),BK240,0)))</f>
        <v>#N/A</v>
      </c>
      <c r="BL242" s="14" t="e">
        <f>IF($G240&gt;=1,($B231/HLOOKUP($G240,'Annuity Calc'!$H$7:$BE$11,2,FALSE))*HLOOKUP(BL240,'Annuity Calc'!$H$7:$BE$11,3,FALSE),(IF(BL240&lt;=(-1),BL240,0)))</f>
        <v>#N/A</v>
      </c>
      <c r="BM242" s="14" t="e">
        <f>IF($G240&gt;=1,($B231/HLOOKUP($G240,'Annuity Calc'!$H$7:$BE$11,2,FALSE))*HLOOKUP(BM240,'Annuity Calc'!$H$7:$BE$11,3,FALSE),(IF(BM240&lt;=(-1),BM240,0)))</f>
        <v>#N/A</v>
      </c>
      <c r="BN242" s="14" t="e">
        <f>IF($G240&gt;=1,($B231/HLOOKUP($G240,'Annuity Calc'!$H$7:$BE$11,2,FALSE))*HLOOKUP(BN240,'Annuity Calc'!$H$7:$BE$11,3,FALSE),(IF(BN240&lt;=(-1),BN240,0)))</f>
        <v>#N/A</v>
      </c>
      <c r="BO242" s="14" t="e">
        <f>IF($G240&gt;=1,($B231/HLOOKUP($G240,'Annuity Calc'!$H$7:$BE$11,2,FALSE))*HLOOKUP(BO240,'Annuity Calc'!$H$7:$BE$11,3,FALSE),(IF(BO240&lt;=(-1),BO240,0)))</f>
        <v>#N/A</v>
      </c>
      <c r="BP242" s="14" t="e">
        <f>IF($G240&gt;=1,($B231/HLOOKUP($G240,'Annuity Calc'!$H$7:$BE$11,2,FALSE))*HLOOKUP(BP240,'Annuity Calc'!$H$7:$BE$11,3,FALSE),(IF(BP240&lt;=(-1),BP240,0)))</f>
        <v>#N/A</v>
      </c>
      <c r="BQ242" s="14" t="e">
        <f>IF($G240&gt;=1,($B231/HLOOKUP($G240,'Annuity Calc'!$H$7:$BE$11,2,FALSE))*HLOOKUP(BQ240,'Annuity Calc'!$H$7:$BE$11,3,FALSE),(IF(BQ240&lt;=(-1),BQ240,0)))</f>
        <v>#N/A</v>
      </c>
      <c r="BR242" s="14" t="e">
        <f>IF($G240&gt;=1,($B231/HLOOKUP($G240,'Annuity Calc'!$H$7:$BE$11,2,FALSE))*HLOOKUP(BR240,'Annuity Calc'!$H$7:$BE$11,3,FALSE),(IF(BR240&lt;=(-1),BR240,0)))</f>
        <v>#N/A</v>
      </c>
      <c r="BS242" s="14" t="e">
        <f>IF($G240&gt;=1,($B231/HLOOKUP($G240,'Annuity Calc'!$H$7:$BE$11,2,FALSE))*HLOOKUP(BS240,'Annuity Calc'!$H$7:$BE$11,3,FALSE),(IF(BS240&lt;=(-1),BS240,0)))</f>
        <v>#N/A</v>
      </c>
      <c r="BT242" s="14" t="e">
        <f>IF($G240&gt;=1,($B231/HLOOKUP($G240,'Annuity Calc'!$H$7:$BE$11,2,FALSE))*HLOOKUP(BT240,'Annuity Calc'!$H$7:$BE$11,3,FALSE),(IF(BT240&lt;=(-1),BT240,0)))</f>
        <v>#N/A</v>
      </c>
      <c r="BU242" s="14" t="e">
        <f>IF($G240&gt;=1,($B231/HLOOKUP($G240,'Annuity Calc'!$H$7:$BE$11,2,FALSE))*HLOOKUP(BU240,'Annuity Calc'!$H$7:$BE$11,3,FALSE),(IF(BU240&lt;=(-1),BU240,0)))</f>
        <v>#N/A</v>
      </c>
      <c r="BV242" s="14" t="e">
        <f>IF($G240&gt;=1,($B231/HLOOKUP($G240,'Annuity Calc'!$H$7:$BE$11,2,FALSE))*HLOOKUP(BV240,'Annuity Calc'!$H$7:$BE$11,3,FALSE),(IF(BV240&lt;=(-1),BV240,0)))</f>
        <v>#N/A</v>
      </c>
      <c r="BW242" s="14" t="e">
        <f>IF($G240&gt;=1,($B231/HLOOKUP($G240,'Annuity Calc'!$H$7:$BE$11,2,FALSE))*HLOOKUP(BW240,'Annuity Calc'!$H$7:$BE$11,3,FALSE),(IF(BW240&lt;=(-1),BW240,0)))</f>
        <v>#N/A</v>
      </c>
      <c r="BX242" s="14" t="e">
        <f>IF($G240&gt;=1,($B231/HLOOKUP($G240,'Annuity Calc'!$H$7:$BE$11,2,FALSE))*HLOOKUP(BX240,'Annuity Calc'!$H$7:$BE$11,3,FALSE),(IF(BX240&lt;=(-1),BX240,0)))</f>
        <v>#N/A</v>
      </c>
      <c r="BY242" s="14" t="e">
        <f>IF($G240&gt;=1,($B231/HLOOKUP($G240,'Annuity Calc'!$H$7:$BE$11,2,FALSE))*HLOOKUP(BY240,'Annuity Calc'!$H$7:$BE$11,3,FALSE),(IF(BY240&lt;=(-1),BY240,0)))</f>
        <v>#N/A</v>
      </c>
      <c r="BZ242" s="14" t="e">
        <f>IF($G240&gt;=1,($B231/HLOOKUP($G240,'Annuity Calc'!$H$7:$BE$11,2,FALSE))*HLOOKUP(BZ240,'Annuity Calc'!$H$7:$BE$11,3,FALSE),(IF(BZ240&lt;=(-1),BZ240,0)))</f>
        <v>#N/A</v>
      </c>
      <c r="CA242" s="14" t="e">
        <f>IF($G240&gt;=1,($B231/HLOOKUP($G240,'Annuity Calc'!$H$7:$BE$11,2,FALSE))*HLOOKUP(CA240,'Annuity Calc'!$H$7:$BE$11,3,FALSE),(IF(CA240&lt;=(-1),CA240,0)))</f>
        <v>#N/A</v>
      </c>
      <c r="CB242" s="14" t="e">
        <f>IF($G240&gt;=1,($B231/HLOOKUP($G240,'Annuity Calc'!$H$7:$BE$11,2,FALSE))*HLOOKUP(CB240,'Annuity Calc'!$H$7:$BE$11,3,FALSE),(IF(CB240&lt;=(-1),CB240,0)))</f>
        <v>#N/A</v>
      </c>
      <c r="CC242" s="14" t="e">
        <f>IF($G240&gt;=1,($B231/HLOOKUP($G240,'Annuity Calc'!$H$7:$BE$11,2,FALSE))*HLOOKUP(CC240,'Annuity Calc'!$H$7:$BE$11,3,FALSE),(IF(CC240&lt;=(-1),CC240,0)))</f>
        <v>#N/A</v>
      </c>
      <c r="CD242" s="14" t="e">
        <f>IF($G240&gt;=1,($B231/HLOOKUP($G240,'Annuity Calc'!$H$7:$BE$11,2,FALSE))*HLOOKUP(CD240,'Annuity Calc'!$H$7:$BE$11,3,FALSE),(IF(CD240&lt;=(-1),CD240,0)))</f>
        <v>#N/A</v>
      </c>
      <c r="CE242" s="14" t="e">
        <f>IF($G240&gt;=1,($B231/HLOOKUP($G240,'Annuity Calc'!$H$7:$BE$11,2,FALSE))*HLOOKUP(CE240,'Annuity Calc'!$H$7:$BE$11,3,FALSE),(IF(CE240&lt;=(-1),CE240,0)))</f>
        <v>#N/A</v>
      </c>
      <c r="CF242" s="14" t="e">
        <f>IF($G240&gt;=1,($B231/HLOOKUP($G240,'Annuity Calc'!$H$7:$BE$11,2,FALSE))*HLOOKUP(CF240,'Annuity Calc'!$H$7:$BE$11,3,FALSE),(IF(CF240&lt;=(-1),CF240,0)))</f>
        <v>#N/A</v>
      </c>
      <c r="CG242" s="14" t="e">
        <f>IF($G240&gt;=1,($B231/HLOOKUP($G240,'Annuity Calc'!$H$7:$BE$11,2,FALSE))*HLOOKUP(CG240,'Annuity Calc'!$H$7:$BE$11,3,FALSE),(IF(CG240&lt;=(-1),CG240,0)))</f>
        <v>#N/A</v>
      </c>
      <c r="CH242" s="14" t="e">
        <f>IF($G240&gt;=1,($B231/HLOOKUP($G240,'Annuity Calc'!$H$7:$BE$11,2,FALSE))*HLOOKUP(CH240,'Annuity Calc'!$H$7:$BE$11,3,FALSE),(IF(CH240&lt;=(-1),CH240,0)))</f>
        <v>#N/A</v>
      </c>
    </row>
    <row r="243" spans="1:86" s="14" customFormat="1" x14ac:dyDescent="0.25">
      <c r="A243" s="14" t="s">
        <v>480</v>
      </c>
      <c r="B243" s="14">
        <f>B244-B242</f>
        <v>0</v>
      </c>
      <c r="C243" s="14">
        <f t="shared" ref="C243:F243" si="60">C244-C242</f>
        <v>0</v>
      </c>
      <c r="D243" s="14">
        <f t="shared" si="60"/>
        <v>0</v>
      </c>
      <c r="E243" s="14">
        <f t="shared" si="60"/>
        <v>0</v>
      </c>
      <c r="F243" s="14">
        <f t="shared" si="60"/>
        <v>0</v>
      </c>
      <c r="G243" s="14">
        <f>IF($G240&gt;=1,($B231/HLOOKUP($G240,'Annuity Calc'!$H$7:$BE$11,2,FALSE))*HLOOKUP(G240,'Annuity Calc'!$H$7:$BE$11,4,FALSE),(IF(G240&lt;=(-1),G240,0)))</f>
        <v>381058.14993591449</v>
      </c>
      <c r="H243" s="14">
        <f>IF($G240&gt;=1,($B231/HLOOKUP($G240,'Annuity Calc'!$H$7:$BE$11,2,FALSE))*HLOOKUP(H240,'Annuity Calc'!$H$7:$BE$11,4,FALSE),(IF(H240&lt;=(-1),H240,0)))</f>
        <v>377013.76431459829</v>
      </c>
      <c r="I243" s="14">
        <f>IF($G240&gt;=1,($B231/HLOOKUP($G240,'Annuity Calc'!$H$7:$BE$11,2,FALSE))*HLOOKUP(I240,'Annuity Calc'!$H$7:$BE$11,4,FALSE),(IF(I240&lt;=(-1),I240,0)))</f>
        <v>372804.72282236681</v>
      </c>
      <c r="J243" s="14">
        <f>IF($G240&gt;=1,($B231/HLOOKUP($G240,'Annuity Calc'!$H$7:$BE$11,2,FALSE))*HLOOKUP(J240,'Annuity Calc'!$H$7:$BE$11,4,FALSE),(IF(J240&lt;=(-1),J240,0)))</f>
        <v>368424.32195506268</v>
      </c>
      <c r="K243" s="14">
        <f>IF($G240&gt;=1,($B231/HLOOKUP($G240,'Annuity Calc'!$H$7:$BE$11,2,FALSE))*HLOOKUP(K240,'Annuity Calc'!$H$7:$BE$11,4,FALSE),(IF(K240&lt;=(-1),K240,0)))</f>
        <v>363865.58529406897</v>
      </c>
      <c r="L243" s="14">
        <f>IF($G240&gt;=1,($B231/HLOOKUP($G240,'Annuity Calc'!$H$7:$BE$11,2,FALSE))*HLOOKUP(L240,'Annuity Calc'!$H$7:$BE$11,4,FALSE),(IF(L240&lt;=(-1),L240,0)))</f>
        <v>359121.2523953591</v>
      </c>
      <c r="M243" s="14">
        <f>IF($G240&gt;=1,($B231/HLOOKUP($G240,'Annuity Calc'!$H$7:$BE$11,2,FALSE))*HLOOKUP(M240,'Annuity Calc'!$H$7:$BE$11,4,FALSE),(IF(M240&lt;=(-1),M240,0)))</f>
        <v>354183.7672261952</v>
      </c>
      <c r="N243" s="14">
        <f>IF($G240&gt;=1,($B231/HLOOKUP($G240,'Annuity Calc'!$H$7:$BE$11,2,FALSE))*HLOOKUP(N240,'Annuity Calc'!$H$7:$BE$11,4,FALSE),(IF(N240&lt;=(-1),N240,0)))</f>
        <v>349045.26613105845</v>
      </c>
      <c r="O243" s="14">
        <f>IF($G240&gt;=1,($B231/HLOOKUP($G240,'Annuity Calc'!$H$7:$BE$11,2,FALSE))*HLOOKUP(O240,'Annuity Calc'!$H$7:$BE$11,4,FALSE),(IF(O240&lt;=(-1),O240,0)))</f>
        <v>343697.5653076467</v>
      </c>
      <c r="P243" s="14">
        <f>IF($G240&gt;=1,($B231/HLOOKUP($G240,'Annuity Calc'!$H$7:$BE$11,2,FALSE))*HLOOKUP(P240,'Annuity Calc'!$H$7:$BE$11,4,FALSE),(IF(P240&lt;=(-1),P240,0)))</f>
        <v>338132.14777299156</v>
      </c>
      <c r="Q243" s="14">
        <f>IF($G240&gt;=1,($B231/HLOOKUP($G240,'Annuity Calc'!$H$7:$BE$11,2,FALSE))*HLOOKUP(Q240,'Annuity Calc'!$H$7:$BE$11,4,FALSE),(IF(Q240&lt;=(-1),Q240,0)))</f>
        <v>332340.14979893767</v>
      </c>
      <c r="R243" s="14">
        <f>IF($G240&gt;=1,($B231/HLOOKUP($G240,'Annuity Calc'!$H$7:$BE$11,2,FALSE))*HLOOKUP(R240,'Annuity Calc'!$H$7:$BE$11,4,FALSE),(IF(R240&lt;=(-1),R240,0)))</f>
        <v>326312.34679538035</v>
      </c>
      <c r="S243" s="14">
        <f>IF($G240&gt;=1,($B231/HLOOKUP($G240,'Annuity Calc'!$H$7:$BE$11,2,FALSE))*HLOOKUP(S240,'Annuity Calc'!$H$7:$BE$11,4,FALSE),(IF(S240&lt;=(-1),S240,0)))</f>
        <v>320039.13861877896</v>
      </c>
      <c r="T243" s="14">
        <f>IF($G240&gt;=1,($B231/HLOOKUP($G240,'Annuity Calc'!$H$7:$BE$11,2,FALSE))*HLOOKUP(T240,'Annuity Calc'!$H$7:$BE$11,4,FALSE),(IF(T240&lt;=(-1),T240,0)))</f>
        <v>313510.53428254637</v>
      </c>
      <c r="U243" s="14">
        <f>IF($G240&gt;=1,($B231/HLOOKUP($G240,'Annuity Calc'!$H$7:$BE$11,2,FALSE))*HLOOKUP(U240,'Annuity Calc'!$H$7:$BE$11,4,FALSE),(IF(U240&lt;=(-1),U240,0)))</f>
        <v>306716.13604496641</v>
      </c>
      <c r="V243" s="14">
        <f>IF($G240&gt;=1,($B231/HLOOKUP($G240,'Annuity Calc'!$H$7:$BE$11,2,FALSE))*HLOOKUP(V240,'Annuity Calc'!$H$7:$BE$11,4,FALSE),(IF(V240&lt;=(-1),V240,0)))</f>
        <v>299645.12284929299</v>
      </c>
      <c r="W243" s="14">
        <f>IF($G240&gt;=1,($B231/HLOOKUP($G240,'Annuity Calc'!$H$7:$BE$11,2,FALSE))*HLOOKUP(W240,'Annuity Calc'!$H$7:$BE$11,4,FALSE),(IF(W240&lt;=(-1),W240,0)))</f>
        <v>292286.23308966123</v>
      </c>
      <c r="X243" s="14">
        <f>IF($G240&gt;=1,($B231/HLOOKUP($G240,'Annuity Calc'!$H$7:$BE$11,2,FALSE))*HLOOKUP(X240,'Annuity Calc'!$H$7:$BE$11,4,FALSE),(IF(X240&lt;=(-1),X240,0)))</f>
        <v>284627.74667535949</v>
      </c>
      <c r="Y243" s="14">
        <f>IF($G240&gt;=1,($B231/HLOOKUP($G240,'Annuity Calc'!$H$7:$BE$11,2,FALSE))*HLOOKUP(Y240,'Annuity Calc'!$H$7:$BE$11,4,FALSE),(IF(Y240&lt;=(-1),Y240,0)))</f>
        <v>276657.46636489872</v>
      </c>
      <c r="Z243" s="14">
        <f>IF($G240&gt;=1,($B231/HLOOKUP($G240,'Annuity Calc'!$H$7:$BE$11,2,FALSE))*HLOOKUP(Z240,'Annuity Calc'!$H$7:$BE$11,4,FALSE),(IF(Z240&lt;=(-1),Z240,0)))</f>
        <v>268362.69834015059</v>
      </c>
      <c r="AA243" s="14">
        <f>IF($G240&gt;=1,($B231/HLOOKUP($G240,'Annuity Calc'!$H$7:$BE$11,2,FALSE))*HLOOKUP(AA240,'Annuity Calc'!$H$7:$BE$11,4,FALSE),(IF(AA240&lt;=(-1),AA240,0)))</f>
        <v>259730.23198961548</v>
      </c>
      <c r="AB243" s="14">
        <f>IF($G240&gt;=1,($B231/HLOOKUP($G240,'Annuity Calc'!$H$7:$BE$11,2,FALSE))*HLOOKUP(AB240,'Annuity Calc'!$H$7:$BE$11,4,FALSE),(IF(AB240&lt;=(-1),AB240,0)))</f>
        <v>250746.31886862341</v>
      </c>
      <c r="AC243" s="14">
        <f>IF($G240&gt;=1,($B231/HLOOKUP($G240,'Annuity Calc'!$H$7:$BE$11,2,FALSE))*HLOOKUP(AC240,'Annuity Calc'!$H$7:$BE$11,4,FALSE),(IF(AC240&lt;=(-1),AC240,0)))</f>
        <v>241396.65080295756</v>
      </c>
      <c r="AD243" s="14">
        <f>IF($G240&gt;=1,($B231/HLOOKUP($G240,'Annuity Calc'!$H$7:$BE$11,2,FALSE))*HLOOKUP(AD240,'Annuity Calc'!$H$7:$BE$11,4,FALSE),(IF(AD240&lt;=(-1),AD240,0)))</f>
        <v>231666.33710102813</v>
      </c>
      <c r="AE243" s="14">
        <f>IF($G240&gt;=1,($B231/HLOOKUP($G240,'Annuity Calc'!$H$7:$BE$11,2,FALSE))*HLOOKUP(AE240,'Annuity Calc'!$H$7:$BE$11,4,FALSE),(IF(AE240&lt;=(-1),AE240,0)))</f>
        <v>221539.88083830391</v>
      </c>
      <c r="AF243" s="14">
        <f>IF($G240&gt;=1,($B231/HLOOKUP($G240,'Annuity Calc'!$H$7:$BE$11,2,FALSE))*HLOOKUP(AF240,'Annuity Calc'!$H$7:$BE$11,4,FALSE),(IF(AF240&lt;=(-1),AF240,0)))</f>
        <v>211001.15417622993</v>
      </c>
      <c r="AG243" s="14">
        <f>IF($G240&gt;=1,($B231/HLOOKUP($G240,'Annuity Calc'!$H$7:$BE$11,2,FALSE))*HLOOKUP(AG240,'Annuity Calc'!$H$7:$BE$11,4,FALSE),(IF(AG240&lt;=(-1),AG240,0)))</f>
        <v>200033.37267632448</v>
      </c>
      <c r="AH243" s="14">
        <f>IF($G240&gt;=1,($B231/HLOOKUP($G240,'Annuity Calc'!$H$7:$BE$11,2,FALSE))*HLOOKUP(AH240,'Annuity Calc'!$H$7:$BE$11,4,FALSE),(IF(AH240&lt;=(-1),AH240,0)))</f>
        <v>188619.06856854571</v>
      </c>
      <c r="AI243" s="14">
        <f>IF($G240&gt;=1,($B231/HLOOKUP($G240,'Annuity Calc'!$H$7:$BE$11,2,FALSE))*HLOOKUP(AI240,'Annuity Calc'!$H$7:$BE$11,4,FALSE),(IF(AI240&lt;=(-1),AI240,0)))</f>
        <v>176740.0629313548</v>
      </c>
      <c r="AJ243" s="14">
        <f>IF($G240&gt;=1,($B231/HLOOKUP($G240,'Annuity Calc'!$H$7:$BE$11,2,FALSE))*HLOOKUP(AJ240,'Annuity Calc'!$H$7:$BE$11,4,FALSE),(IF(AJ240&lt;=(-1),AJ240,0)))</f>
        <v>164377.43673916784</v>
      </c>
      <c r="AK243" s="14">
        <f>IF($G240&gt;=1,($B231/HLOOKUP($G240,'Annuity Calc'!$H$7:$BE$11,2,FALSE))*HLOOKUP(AK240,'Annuity Calc'!$H$7:$BE$11,4,FALSE),(IF(AK240&lt;=(-1),AK240,0)))</f>
        <v>151511.50073108546</v>
      </c>
      <c r="AL243" s="14">
        <f>IF($G240&gt;=1,($B231/HLOOKUP($G240,'Annuity Calc'!$H$7:$BE$11,2,FALSE))*HLOOKUP(AL240,'Annuity Calc'!$H$7:$BE$11,4,FALSE),(IF(AL240&lt;=(-1),AL240,0)))</f>
        <v>138121.76405291227</v>
      </c>
      <c r="AM243" s="14">
        <f>IF($G240&gt;=1,($B231/HLOOKUP($G240,'Annuity Calc'!$H$7:$BE$11,2,FALSE))*HLOOKUP(AM240,'Annuity Calc'!$H$7:$BE$11,4,FALSE),(IF(AM240&lt;=(-1),AM240,0)))</f>
        <v>124186.90162252338</v>
      </c>
      <c r="AN243" s="14">
        <f>IF($G240&gt;=1,($B231/HLOOKUP($G240,'Annuity Calc'!$H$7:$BE$11,2,FALSE))*HLOOKUP(AN240,'Annuity Calc'!$H$7:$BE$11,4,FALSE),(IF(AN240&lt;=(-1),AN240,0)))</f>
        <v>109684.72016660246</v>
      </c>
      <c r="AO243" s="14">
        <f>IF($G240&gt;=1,($B231/HLOOKUP($G240,'Annuity Calc'!$H$7:$BE$11,2,FALSE))*HLOOKUP(AO240,'Annuity Calc'!$H$7:$BE$11,4,FALSE),(IF(AO240&lt;=(-1),AO240,0)))</f>
        <v>94592.122874661756</v>
      </c>
      <c r="AP243" s="14">
        <f>IF($G240&gt;=1,($B231/HLOOKUP($G240,'Annuity Calc'!$H$7:$BE$11,2,FALSE))*HLOOKUP(AP240,'Annuity Calc'!$H$7:$BE$11,4,FALSE),(IF(AP240&lt;=(-1),AP240,0)))</f>
        <v>78885.072614047618</v>
      </c>
      <c r="AQ243" s="14">
        <f>IF($G240&gt;=1,($B231/HLOOKUP($G240,'Annuity Calc'!$H$7:$BE$11,2,FALSE))*HLOOKUP(AQ240,'Annuity Calc'!$H$7:$BE$11,4,FALSE),(IF(AQ240&lt;=(-1),AQ240,0)))</f>
        <v>62538.553647348606</v>
      </c>
      <c r="AR243" s="14">
        <f>IF($G240&gt;=1,($B231/HLOOKUP($G240,'Annuity Calc'!$H$7:$BE$11,2,FALSE))*HLOOKUP(AR240,'Annuity Calc'!$H$7:$BE$11,4,FALSE),(IF(AR240&lt;=(-1),AR240,0)))</f>
        <v>45526.53179123444</v>
      </c>
      <c r="AS243" s="14">
        <f>IF($G240&gt;=1,($B231/HLOOKUP($G240,'Annuity Calc'!$H$7:$BE$11,2,FALSE))*HLOOKUP(AS240,'Annuity Calc'!$H$7:$BE$11,4,FALSE),(IF(AS240&lt;=(-1),AS240,0)))</f>
        <v>27821.912953273451</v>
      </c>
      <c r="AT243" s="14">
        <f>IF($G240&gt;=1,($B231/HLOOKUP($G240,'Annuity Calc'!$H$7:$BE$11,2,FALSE))*HLOOKUP(AT240,'Annuity Calc'!$H$7:$BE$11,4,FALSE),(IF(AT240&lt;=(-1),AT240,0)))</f>
        <v>9396.4999806921478</v>
      </c>
      <c r="AU243" s="14" t="e">
        <f>IF($G240&gt;=1,($B231/HLOOKUP($G240,'Annuity Calc'!$H$7:$BE$11,2,FALSE))*HLOOKUP(AU240,'Annuity Calc'!$H$7:$BE$11,4,FALSE),(IF(AU240&lt;=(-1),AU240,0)))</f>
        <v>#N/A</v>
      </c>
      <c r="AV243" s="14" t="e">
        <f>IF($G240&gt;=1,($B231/HLOOKUP($G240,'Annuity Calc'!$H$7:$BE$11,2,FALSE))*HLOOKUP(AV240,'Annuity Calc'!$H$7:$BE$11,4,FALSE),(IF(AV240&lt;=(-1),AV240,0)))</f>
        <v>#N/A</v>
      </c>
      <c r="AW243" s="14" t="e">
        <f>IF($G240&gt;=1,($B231/HLOOKUP($G240,'Annuity Calc'!$H$7:$BE$11,2,FALSE))*HLOOKUP(AW240,'Annuity Calc'!$H$7:$BE$11,4,FALSE),(IF(AW240&lt;=(-1),AW240,0)))</f>
        <v>#N/A</v>
      </c>
      <c r="AX243" s="14" t="e">
        <f>IF($G240&gt;=1,($B231/HLOOKUP($G240,'Annuity Calc'!$H$7:$BE$11,2,FALSE))*HLOOKUP(AX240,'Annuity Calc'!$H$7:$BE$11,4,FALSE),(IF(AX240&lt;=(-1),AX240,0)))</f>
        <v>#N/A</v>
      </c>
      <c r="AY243" s="14" t="e">
        <f>IF($G240&gt;=1,($B231/HLOOKUP($G240,'Annuity Calc'!$H$7:$BE$11,2,FALSE))*HLOOKUP(AY240,'Annuity Calc'!$H$7:$BE$11,4,FALSE),(IF(AY240&lt;=(-1),AY240,0)))</f>
        <v>#N/A</v>
      </c>
      <c r="AZ243" s="14" t="e">
        <f>IF($G240&gt;=1,($B231/HLOOKUP($G240,'Annuity Calc'!$H$7:$BE$11,2,FALSE))*HLOOKUP(AZ240,'Annuity Calc'!$H$7:$BE$11,4,FALSE),(IF(AZ240&lt;=(-1),AZ240,0)))</f>
        <v>#N/A</v>
      </c>
      <c r="BA243" s="14" t="e">
        <f>IF($G240&gt;=1,($B231/HLOOKUP($G240,'Annuity Calc'!$H$7:$BE$11,2,FALSE))*HLOOKUP(BA240,'Annuity Calc'!$H$7:$BE$11,4,FALSE),(IF(BA240&lt;=(-1),BA240,0)))</f>
        <v>#N/A</v>
      </c>
      <c r="BB243" s="14" t="e">
        <f>IF($G240&gt;=1,($B231/HLOOKUP($G240,'Annuity Calc'!$H$7:$BE$11,2,FALSE))*HLOOKUP(BB240,'Annuity Calc'!$H$7:$BE$11,4,FALSE),(IF(BB240&lt;=(-1),BB240,0)))</f>
        <v>#N/A</v>
      </c>
      <c r="BC243" s="14" t="e">
        <f>IF($G240&gt;=1,($B231/HLOOKUP($G240,'Annuity Calc'!$H$7:$BE$11,2,FALSE))*HLOOKUP(BC240,'Annuity Calc'!$H$7:$BE$11,4,FALSE),(IF(BC240&lt;=(-1),BC240,0)))</f>
        <v>#N/A</v>
      </c>
      <c r="BD243" s="14" t="e">
        <f>IF($G240&gt;=1,($B231/HLOOKUP($G240,'Annuity Calc'!$H$7:$BE$11,2,FALSE))*HLOOKUP(BD240,'Annuity Calc'!$H$7:$BE$11,4,FALSE),(IF(BD240&lt;=(-1),BD240,0)))</f>
        <v>#N/A</v>
      </c>
      <c r="BE243" s="14" t="e">
        <f>IF($G240&gt;=1,($B231/HLOOKUP($G240,'Annuity Calc'!$H$7:$BE$11,2,FALSE))*HLOOKUP(BE240,'Annuity Calc'!$H$7:$BE$11,4,FALSE),(IF(BE240&lt;=(-1),BE240,0)))</f>
        <v>#N/A</v>
      </c>
      <c r="BF243" s="14" t="e">
        <f>IF($G240&gt;=1,($B231/HLOOKUP($G240,'Annuity Calc'!$H$7:$BE$11,2,FALSE))*HLOOKUP(BF240,'Annuity Calc'!$H$7:$BE$11,4,FALSE),(IF(BF240&lt;=(-1),BF240,0)))</f>
        <v>#N/A</v>
      </c>
      <c r="BG243" s="14" t="e">
        <f>IF($G240&gt;=1,($B231/HLOOKUP($G240,'Annuity Calc'!$H$7:$BE$11,2,FALSE))*HLOOKUP(BG240,'Annuity Calc'!$H$7:$BE$11,4,FALSE),(IF(BG240&lt;=(-1),BG240,0)))</f>
        <v>#N/A</v>
      </c>
      <c r="BH243" s="14" t="e">
        <f>IF($G240&gt;=1,($B231/HLOOKUP($G240,'Annuity Calc'!$H$7:$BE$11,2,FALSE))*HLOOKUP(BH240,'Annuity Calc'!$H$7:$BE$11,4,FALSE),(IF(BH240&lt;=(-1),BH240,0)))</f>
        <v>#N/A</v>
      </c>
      <c r="BI243" s="14" t="e">
        <f>IF($G240&gt;=1,($B231/HLOOKUP($G240,'Annuity Calc'!$H$7:$BE$11,2,FALSE))*HLOOKUP(BI240,'Annuity Calc'!$H$7:$BE$11,4,FALSE),(IF(BI240&lt;=(-1),BI240,0)))</f>
        <v>#N/A</v>
      </c>
      <c r="BJ243" s="14" t="e">
        <f>IF($G240&gt;=1,($B231/HLOOKUP($G240,'Annuity Calc'!$H$7:$BE$11,2,FALSE))*HLOOKUP(BJ240,'Annuity Calc'!$H$7:$BE$11,4,FALSE),(IF(BJ240&lt;=(-1),BJ240,0)))</f>
        <v>#N/A</v>
      </c>
      <c r="BK243" s="14" t="e">
        <f>IF($G240&gt;=1,($B231/HLOOKUP($G240,'Annuity Calc'!$H$7:$BE$11,2,FALSE))*HLOOKUP(BK240,'Annuity Calc'!$H$7:$BE$11,4,FALSE),(IF(BK240&lt;=(-1),BK240,0)))</f>
        <v>#N/A</v>
      </c>
      <c r="BL243" s="14" t="e">
        <f>IF($G240&gt;=1,($B231/HLOOKUP($G240,'Annuity Calc'!$H$7:$BE$11,2,FALSE))*HLOOKUP(BL240,'Annuity Calc'!$H$7:$BE$11,4,FALSE),(IF(BL240&lt;=(-1),BL240,0)))</f>
        <v>#N/A</v>
      </c>
      <c r="BM243" s="14" t="e">
        <f>IF($G240&gt;=1,($B231/HLOOKUP($G240,'Annuity Calc'!$H$7:$BE$11,2,FALSE))*HLOOKUP(BM240,'Annuity Calc'!$H$7:$BE$11,4,FALSE),(IF(BM240&lt;=(-1),BM240,0)))</f>
        <v>#N/A</v>
      </c>
      <c r="BN243" s="14" t="e">
        <f>IF($G240&gt;=1,($B231/HLOOKUP($G240,'Annuity Calc'!$H$7:$BE$11,2,FALSE))*HLOOKUP(BN240,'Annuity Calc'!$H$7:$BE$11,4,FALSE),(IF(BN240&lt;=(-1),BN240,0)))</f>
        <v>#N/A</v>
      </c>
      <c r="BO243" s="14" t="e">
        <f>IF($G240&gt;=1,($B231/HLOOKUP($G240,'Annuity Calc'!$H$7:$BE$11,2,FALSE))*HLOOKUP(BO240,'Annuity Calc'!$H$7:$BE$11,4,FALSE),(IF(BO240&lt;=(-1),BO240,0)))</f>
        <v>#N/A</v>
      </c>
      <c r="BP243" s="14" t="e">
        <f>IF($G240&gt;=1,($B231/HLOOKUP($G240,'Annuity Calc'!$H$7:$BE$11,2,FALSE))*HLOOKUP(BP240,'Annuity Calc'!$H$7:$BE$11,4,FALSE),(IF(BP240&lt;=(-1),BP240,0)))</f>
        <v>#N/A</v>
      </c>
      <c r="BQ243" s="14" t="e">
        <f>IF($G240&gt;=1,($B231/HLOOKUP($G240,'Annuity Calc'!$H$7:$BE$11,2,FALSE))*HLOOKUP(BQ240,'Annuity Calc'!$H$7:$BE$11,4,FALSE),(IF(BQ240&lt;=(-1),BQ240,0)))</f>
        <v>#N/A</v>
      </c>
      <c r="BR243" s="14" t="e">
        <f>IF($G240&gt;=1,($B231/HLOOKUP($G240,'Annuity Calc'!$H$7:$BE$11,2,FALSE))*HLOOKUP(BR240,'Annuity Calc'!$H$7:$BE$11,4,FALSE),(IF(BR240&lt;=(-1),BR240,0)))</f>
        <v>#N/A</v>
      </c>
      <c r="BS243" s="14" t="e">
        <f>IF($G240&gt;=1,($B231/HLOOKUP($G240,'Annuity Calc'!$H$7:$BE$11,2,FALSE))*HLOOKUP(BS240,'Annuity Calc'!$H$7:$BE$11,4,FALSE),(IF(BS240&lt;=(-1),BS240,0)))</f>
        <v>#N/A</v>
      </c>
      <c r="BT243" s="14" t="e">
        <f>IF($G240&gt;=1,($B231/HLOOKUP($G240,'Annuity Calc'!$H$7:$BE$11,2,FALSE))*HLOOKUP(BT240,'Annuity Calc'!$H$7:$BE$11,4,FALSE),(IF(BT240&lt;=(-1),BT240,0)))</f>
        <v>#N/A</v>
      </c>
      <c r="BU243" s="14" t="e">
        <f>IF($G240&gt;=1,($B231/HLOOKUP($G240,'Annuity Calc'!$H$7:$BE$11,2,FALSE))*HLOOKUP(BU240,'Annuity Calc'!$H$7:$BE$11,4,FALSE),(IF(BU240&lt;=(-1),BU240,0)))</f>
        <v>#N/A</v>
      </c>
      <c r="BV243" s="14" t="e">
        <f>IF($G240&gt;=1,($B231/HLOOKUP($G240,'Annuity Calc'!$H$7:$BE$11,2,FALSE))*HLOOKUP(BV240,'Annuity Calc'!$H$7:$BE$11,4,FALSE),(IF(BV240&lt;=(-1),BV240,0)))</f>
        <v>#N/A</v>
      </c>
      <c r="BW243" s="14" t="e">
        <f>IF($G240&gt;=1,($B231/HLOOKUP($G240,'Annuity Calc'!$H$7:$BE$11,2,FALSE))*HLOOKUP(BW240,'Annuity Calc'!$H$7:$BE$11,4,FALSE),(IF(BW240&lt;=(-1),BW240,0)))</f>
        <v>#N/A</v>
      </c>
      <c r="BX243" s="14" t="e">
        <f>IF($G240&gt;=1,($B231/HLOOKUP($G240,'Annuity Calc'!$H$7:$BE$11,2,FALSE))*HLOOKUP(BX240,'Annuity Calc'!$H$7:$BE$11,4,FALSE),(IF(BX240&lt;=(-1),BX240,0)))</f>
        <v>#N/A</v>
      </c>
      <c r="BY243" s="14" t="e">
        <f>IF($G240&gt;=1,($B231/HLOOKUP($G240,'Annuity Calc'!$H$7:$BE$11,2,FALSE))*HLOOKUP(BY240,'Annuity Calc'!$H$7:$BE$11,4,FALSE),(IF(BY240&lt;=(-1),BY240,0)))</f>
        <v>#N/A</v>
      </c>
      <c r="BZ243" s="14" t="e">
        <f>IF($G240&gt;=1,($B231/HLOOKUP($G240,'Annuity Calc'!$H$7:$BE$11,2,FALSE))*HLOOKUP(BZ240,'Annuity Calc'!$H$7:$BE$11,4,FALSE),(IF(BZ240&lt;=(-1),BZ240,0)))</f>
        <v>#N/A</v>
      </c>
      <c r="CA243" s="14" t="e">
        <f>IF($G240&gt;=1,($B231/HLOOKUP($G240,'Annuity Calc'!$H$7:$BE$11,2,FALSE))*HLOOKUP(CA240,'Annuity Calc'!$H$7:$BE$11,4,FALSE),(IF(CA240&lt;=(-1),CA240,0)))</f>
        <v>#N/A</v>
      </c>
      <c r="CB243" s="14" t="e">
        <f>IF($G240&gt;=1,($B231/HLOOKUP($G240,'Annuity Calc'!$H$7:$BE$11,2,FALSE))*HLOOKUP(CB240,'Annuity Calc'!$H$7:$BE$11,4,FALSE),(IF(CB240&lt;=(-1),CB240,0)))</f>
        <v>#N/A</v>
      </c>
      <c r="CC243" s="14" t="e">
        <f>IF($G240&gt;=1,($B231/HLOOKUP($G240,'Annuity Calc'!$H$7:$BE$11,2,FALSE))*HLOOKUP(CC240,'Annuity Calc'!$H$7:$BE$11,4,FALSE),(IF(CC240&lt;=(-1),CC240,0)))</f>
        <v>#N/A</v>
      </c>
      <c r="CD243" s="14" t="e">
        <f>IF($G240&gt;=1,($B231/HLOOKUP($G240,'Annuity Calc'!$H$7:$BE$11,2,FALSE))*HLOOKUP(CD240,'Annuity Calc'!$H$7:$BE$11,4,FALSE),(IF(CD240&lt;=(-1),CD240,0)))</f>
        <v>#N/A</v>
      </c>
      <c r="CE243" s="14" t="e">
        <f>IF($G240&gt;=1,($B231/HLOOKUP($G240,'Annuity Calc'!$H$7:$BE$11,2,FALSE))*HLOOKUP(CE240,'Annuity Calc'!$H$7:$BE$11,4,FALSE),(IF(CE240&lt;=(-1),CE240,0)))</f>
        <v>#N/A</v>
      </c>
      <c r="CF243" s="14" t="e">
        <f>IF($G240&gt;=1,($B231/HLOOKUP($G240,'Annuity Calc'!$H$7:$BE$11,2,FALSE))*HLOOKUP(CF240,'Annuity Calc'!$H$7:$BE$11,4,FALSE),(IF(CF240&lt;=(-1),CF240,0)))</f>
        <v>#N/A</v>
      </c>
      <c r="CG243" s="14" t="e">
        <f>IF($G240&gt;=1,($B231/HLOOKUP($G240,'Annuity Calc'!$H$7:$BE$11,2,FALSE))*HLOOKUP(CG240,'Annuity Calc'!$H$7:$BE$11,4,FALSE),(IF(CG240&lt;=(-1),CG240,0)))</f>
        <v>#N/A</v>
      </c>
      <c r="CH243" s="14" t="e">
        <f>IF($G240&gt;=1,($B231/HLOOKUP($G240,'Annuity Calc'!$H$7:$BE$11,2,FALSE))*HLOOKUP(CH240,'Annuity Calc'!$H$7:$BE$11,4,FALSE),(IF(CH240&lt;=(-1),CH240,0)))</f>
        <v>#N/A</v>
      </c>
    </row>
    <row r="244" spans="1:86" s="14" customFormat="1" x14ac:dyDescent="0.25">
      <c r="A244" s="14" t="s">
        <v>472</v>
      </c>
      <c r="B244" s="14">
        <f>IF(B241&gt;=1,(B231/HLOOKUP($B241,'Annuity Calc'!$H$7:$BE$11,2,FALSE))*HLOOKUP(B241,'Annuity Calc'!$H$7:$BE$11,5,FALSE),(IF(B241&lt;=(-1),B241,0)))</f>
        <v>0</v>
      </c>
      <c r="C244" s="14">
        <f>IF(C241&gt;=1,(C231/HLOOKUP($B241,'Annuity Calc'!$H$7:$BE$11,2,FALSE))*HLOOKUP(C241,'Annuity Calc'!$H$7:$BE$11,5,FALSE),(IF(C241&lt;=(-1),C241,0)))</f>
        <v>0</v>
      </c>
      <c r="D244" s="14">
        <f>IF(D241&gt;=1,(D231/HLOOKUP($B241,'Annuity Calc'!$H$7:$BE$11,2,FALSE))*HLOOKUP(D241,'Annuity Calc'!$H$7:$BE$11,5,FALSE),(IF(D241&lt;=(-1),D241,0)))</f>
        <v>0</v>
      </c>
      <c r="E244" s="14">
        <f>IF(E241&gt;=1,(E231/HLOOKUP($B241,'Annuity Calc'!$H$7:$BE$11,2,FALSE))*HLOOKUP(E241,'Annuity Calc'!$H$7:$BE$11,5,FALSE),(IF(E241&lt;=(-1),E241,0)))</f>
        <v>0</v>
      </c>
      <c r="F244" s="14">
        <f>IF(F241&gt;=1,(F231/HLOOKUP($B241,'Annuity Calc'!$H$7:$BE$11,2,FALSE))*HLOOKUP(F241,'Annuity Calc'!$H$7:$BE$11,5,FALSE),(IF(F241&lt;=(-1),F241,0)))</f>
        <v>0</v>
      </c>
      <c r="G244" s="14">
        <f>IF($G240&gt;=1,($B231/HLOOKUP($G240,'Annuity Calc'!$H$7:$BE$11,2,FALSE))*HLOOKUP(G240,'Annuity Calc'!$H$7:$BE$11,5,FALSE),(IF(G240&lt;=(-1),G240,0)))</f>
        <v>480399.00527854427</v>
      </c>
      <c r="H244" s="14">
        <f>IF($G240&gt;=1,($B231/HLOOKUP($G240,'Annuity Calc'!$H$7:$BE$11,2,FALSE))*HLOOKUP(H240,'Annuity Calc'!$H$7:$BE$11,5,FALSE),(IF(H240&lt;=(-1),H240,0)))</f>
        <v>480399.00527854427</v>
      </c>
      <c r="I244" s="14">
        <f>IF($G240&gt;=1,($B231/HLOOKUP($G240,'Annuity Calc'!$H$7:$BE$11,2,FALSE))*HLOOKUP(I240,'Annuity Calc'!$H$7:$BE$11,5,FALSE),(IF(I240&lt;=(-1),I240,0)))</f>
        <v>480399.00527854427</v>
      </c>
      <c r="J244" s="14">
        <f>IF($G240&gt;=1,($B231/HLOOKUP($G240,'Annuity Calc'!$H$7:$BE$11,2,FALSE))*HLOOKUP(J240,'Annuity Calc'!$H$7:$BE$11,5,FALSE),(IF(J240&lt;=(-1),J240,0)))</f>
        <v>480399.00527854427</v>
      </c>
      <c r="K244" s="14">
        <f>IF($G240&gt;=1,($B231/HLOOKUP($G240,'Annuity Calc'!$H$7:$BE$11,2,FALSE))*HLOOKUP(K240,'Annuity Calc'!$H$7:$BE$11,5,FALSE),(IF(K240&lt;=(-1),K240,0)))</f>
        <v>480399.00527854427</v>
      </c>
      <c r="L244" s="14">
        <f>IF($G240&gt;=1,($B231/HLOOKUP($G240,'Annuity Calc'!$H$7:$BE$11,2,FALSE))*HLOOKUP(L240,'Annuity Calc'!$H$7:$BE$11,5,FALSE),(IF(L240&lt;=(-1),L240,0)))</f>
        <v>480399.00527854427</v>
      </c>
      <c r="M244" s="14">
        <f>IF($G240&gt;=1,($B231/HLOOKUP($G240,'Annuity Calc'!$H$7:$BE$11,2,FALSE))*HLOOKUP(M240,'Annuity Calc'!$H$7:$BE$11,5,FALSE),(IF(M240&lt;=(-1),M240,0)))</f>
        <v>480399.00527854427</v>
      </c>
      <c r="N244" s="14">
        <f>IF($G240&gt;=1,($B231/HLOOKUP($G240,'Annuity Calc'!$H$7:$BE$11,2,FALSE))*HLOOKUP(N240,'Annuity Calc'!$H$7:$BE$11,5,FALSE),(IF(N240&lt;=(-1),N240,0)))</f>
        <v>480399.00527854427</v>
      </c>
      <c r="O244" s="14">
        <f>IF($G240&gt;=1,($B231/HLOOKUP($G240,'Annuity Calc'!$H$7:$BE$11,2,FALSE))*HLOOKUP(O240,'Annuity Calc'!$H$7:$BE$11,5,FALSE),(IF(O240&lt;=(-1),O240,0)))</f>
        <v>480399.00527854427</v>
      </c>
      <c r="P244" s="14">
        <f>IF($G240&gt;=1,($B231/HLOOKUP($G240,'Annuity Calc'!$H$7:$BE$11,2,FALSE))*HLOOKUP(P240,'Annuity Calc'!$H$7:$BE$11,5,FALSE),(IF(P240&lt;=(-1),P240,0)))</f>
        <v>480399.00527854427</v>
      </c>
      <c r="Q244" s="14">
        <f>IF($G240&gt;=1,($B231/HLOOKUP($G240,'Annuity Calc'!$H$7:$BE$11,2,FALSE))*HLOOKUP(Q240,'Annuity Calc'!$H$7:$BE$11,5,FALSE),(IF(Q240&lt;=(-1),Q240,0)))</f>
        <v>480399.00527854427</v>
      </c>
      <c r="R244" s="14">
        <f>IF($G240&gt;=1,($B231/HLOOKUP($G240,'Annuity Calc'!$H$7:$BE$11,2,FALSE))*HLOOKUP(R240,'Annuity Calc'!$H$7:$BE$11,5,FALSE),(IF(R240&lt;=(-1),R240,0)))</f>
        <v>480399.00527854427</v>
      </c>
      <c r="S244" s="14">
        <f>IF($G240&gt;=1,($B231/HLOOKUP($G240,'Annuity Calc'!$H$7:$BE$11,2,FALSE))*HLOOKUP(S240,'Annuity Calc'!$H$7:$BE$11,5,FALSE),(IF(S240&lt;=(-1),S240,0)))</f>
        <v>480399.00527854427</v>
      </c>
      <c r="T244" s="14">
        <f>IF($G240&gt;=1,($B231/HLOOKUP($G240,'Annuity Calc'!$H$7:$BE$11,2,FALSE))*HLOOKUP(T240,'Annuity Calc'!$H$7:$BE$11,5,FALSE),(IF(T240&lt;=(-1),T240,0)))</f>
        <v>480399.00527854427</v>
      </c>
      <c r="U244" s="14">
        <f>IF($G240&gt;=1,($B231/HLOOKUP($G240,'Annuity Calc'!$H$7:$BE$11,2,FALSE))*HLOOKUP(U240,'Annuity Calc'!$H$7:$BE$11,5,FALSE),(IF(U240&lt;=(-1),U240,0)))</f>
        <v>480399.00527854427</v>
      </c>
      <c r="V244" s="14">
        <f>IF($G240&gt;=1,($B231/HLOOKUP($G240,'Annuity Calc'!$H$7:$BE$11,2,FALSE))*HLOOKUP(V240,'Annuity Calc'!$H$7:$BE$11,5,FALSE),(IF(V240&lt;=(-1),V240,0)))</f>
        <v>480399.00527854427</v>
      </c>
      <c r="W244" s="14">
        <f>IF($G240&gt;=1,($B231/HLOOKUP($G240,'Annuity Calc'!$H$7:$BE$11,2,FALSE))*HLOOKUP(W240,'Annuity Calc'!$H$7:$BE$11,5,FALSE),(IF(W240&lt;=(-1),W240,0)))</f>
        <v>480399.00527854427</v>
      </c>
      <c r="X244" s="14">
        <f>IF($G240&gt;=1,($B231/HLOOKUP($G240,'Annuity Calc'!$H$7:$BE$11,2,FALSE))*HLOOKUP(X240,'Annuity Calc'!$H$7:$BE$11,5,FALSE),(IF(X240&lt;=(-1),X240,0)))</f>
        <v>480399.00527854427</v>
      </c>
      <c r="Y244" s="14">
        <f>IF($G240&gt;=1,($B231/HLOOKUP($G240,'Annuity Calc'!$H$7:$BE$11,2,FALSE))*HLOOKUP(Y240,'Annuity Calc'!$H$7:$BE$11,5,FALSE),(IF(Y240&lt;=(-1),Y240,0)))</f>
        <v>480399.00527854427</v>
      </c>
      <c r="Z244" s="14">
        <f>IF($G240&gt;=1,($B231/HLOOKUP($G240,'Annuity Calc'!$H$7:$BE$11,2,FALSE))*HLOOKUP(Z240,'Annuity Calc'!$H$7:$BE$11,5,FALSE),(IF(Z240&lt;=(-1),Z240,0)))</f>
        <v>480399.00527854427</v>
      </c>
      <c r="AA244" s="14">
        <f>IF($G240&gt;=1,($B231/HLOOKUP($G240,'Annuity Calc'!$H$7:$BE$11,2,FALSE))*HLOOKUP(AA240,'Annuity Calc'!$H$7:$BE$11,5,FALSE),(IF(AA240&lt;=(-1),AA240,0)))</f>
        <v>480399.00527854427</v>
      </c>
      <c r="AB244" s="14">
        <f>IF($G240&gt;=1,($B231/HLOOKUP($G240,'Annuity Calc'!$H$7:$BE$11,2,FALSE))*HLOOKUP(AB240,'Annuity Calc'!$H$7:$BE$11,5,FALSE),(IF(AB240&lt;=(-1),AB240,0)))</f>
        <v>480399.00527854427</v>
      </c>
      <c r="AC244" s="14">
        <f>IF($G240&gt;=1,($B231/HLOOKUP($G240,'Annuity Calc'!$H$7:$BE$11,2,FALSE))*HLOOKUP(AC240,'Annuity Calc'!$H$7:$BE$11,5,FALSE),(IF(AC240&lt;=(-1),AC240,0)))</f>
        <v>480399.00527854427</v>
      </c>
      <c r="AD244" s="14">
        <f>IF($G240&gt;=1,($B231/HLOOKUP($G240,'Annuity Calc'!$H$7:$BE$11,2,FALSE))*HLOOKUP(AD240,'Annuity Calc'!$H$7:$BE$11,5,FALSE),(IF(AD240&lt;=(-1),AD240,0)))</f>
        <v>480399.00527854427</v>
      </c>
      <c r="AE244" s="14">
        <f>IF($G240&gt;=1,($B231/HLOOKUP($G240,'Annuity Calc'!$H$7:$BE$11,2,FALSE))*HLOOKUP(AE240,'Annuity Calc'!$H$7:$BE$11,5,FALSE),(IF(AE240&lt;=(-1),AE240,0)))</f>
        <v>480399.00527854427</v>
      </c>
      <c r="AF244" s="14">
        <f>IF($G240&gt;=1,($B231/HLOOKUP($G240,'Annuity Calc'!$H$7:$BE$11,2,FALSE))*HLOOKUP(AF240,'Annuity Calc'!$H$7:$BE$11,5,FALSE),(IF(AF240&lt;=(-1),AF240,0)))</f>
        <v>480399.00527854427</v>
      </c>
      <c r="AG244" s="14">
        <f>IF($G240&gt;=1,($B231/HLOOKUP($G240,'Annuity Calc'!$H$7:$BE$11,2,FALSE))*HLOOKUP(AG240,'Annuity Calc'!$H$7:$BE$11,5,FALSE),(IF(AG240&lt;=(-1),AG240,0)))</f>
        <v>480399.00527854427</v>
      </c>
      <c r="AH244" s="14">
        <f>IF($G240&gt;=1,($B231/HLOOKUP($G240,'Annuity Calc'!$H$7:$BE$11,2,FALSE))*HLOOKUP(AH240,'Annuity Calc'!$H$7:$BE$11,5,FALSE),(IF(AH240&lt;=(-1),AH240,0)))</f>
        <v>480399.00527854427</v>
      </c>
      <c r="AI244" s="14">
        <f>IF($G240&gt;=1,($B231/HLOOKUP($G240,'Annuity Calc'!$H$7:$BE$11,2,FALSE))*HLOOKUP(AI240,'Annuity Calc'!$H$7:$BE$11,5,FALSE),(IF(AI240&lt;=(-1),AI240,0)))</f>
        <v>480399.00527854427</v>
      </c>
      <c r="AJ244" s="14">
        <f>IF($G240&gt;=1,($B231/HLOOKUP($G240,'Annuity Calc'!$H$7:$BE$11,2,FALSE))*HLOOKUP(AJ240,'Annuity Calc'!$H$7:$BE$11,5,FALSE),(IF(AJ240&lt;=(-1),AJ240,0)))</f>
        <v>480399.00527854427</v>
      </c>
      <c r="AK244" s="14">
        <f>IF($G240&gt;=1,($B231/HLOOKUP($G240,'Annuity Calc'!$H$7:$BE$11,2,FALSE))*HLOOKUP(AK240,'Annuity Calc'!$H$7:$BE$11,5,FALSE),(IF(AK240&lt;=(-1),AK240,0)))</f>
        <v>480399.00527854427</v>
      </c>
      <c r="AL244" s="14">
        <f>IF($G240&gt;=1,($B231/HLOOKUP($G240,'Annuity Calc'!$H$7:$BE$11,2,FALSE))*HLOOKUP(AL240,'Annuity Calc'!$H$7:$BE$11,5,FALSE),(IF(AL240&lt;=(-1),AL240,0)))</f>
        <v>480399.00527854427</v>
      </c>
      <c r="AM244" s="14">
        <f>IF($G240&gt;=1,($B231/HLOOKUP($G240,'Annuity Calc'!$H$7:$BE$11,2,FALSE))*HLOOKUP(AM240,'Annuity Calc'!$H$7:$BE$11,5,FALSE),(IF(AM240&lt;=(-1),AM240,0)))</f>
        <v>480399.00527854427</v>
      </c>
      <c r="AN244" s="14">
        <f>IF($G240&gt;=1,($B231/HLOOKUP($G240,'Annuity Calc'!$H$7:$BE$11,2,FALSE))*HLOOKUP(AN240,'Annuity Calc'!$H$7:$BE$11,5,FALSE),(IF(AN240&lt;=(-1),AN240,0)))</f>
        <v>480399.00527854427</v>
      </c>
      <c r="AO244" s="14">
        <f>IF($G240&gt;=1,($B231/HLOOKUP($G240,'Annuity Calc'!$H$7:$BE$11,2,FALSE))*HLOOKUP(AO240,'Annuity Calc'!$H$7:$BE$11,5,FALSE),(IF(AO240&lt;=(-1),AO240,0)))</f>
        <v>480399.00527854427</v>
      </c>
      <c r="AP244" s="14">
        <f>IF($G240&gt;=1,($B231/HLOOKUP($G240,'Annuity Calc'!$H$7:$BE$11,2,FALSE))*HLOOKUP(AP240,'Annuity Calc'!$H$7:$BE$11,5,FALSE),(IF(AP240&lt;=(-1),AP240,0)))</f>
        <v>480399.00527854427</v>
      </c>
      <c r="AQ244" s="14">
        <f>IF($G240&gt;=1,($B231/HLOOKUP($G240,'Annuity Calc'!$H$7:$BE$11,2,FALSE))*HLOOKUP(AQ240,'Annuity Calc'!$H$7:$BE$11,5,FALSE),(IF(AQ240&lt;=(-1),AQ240,0)))</f>
        <v>480399.00527854427</v>
      </c>
      <c r="AR244" s="14">
        <f>IF($G240&gt;=1,($B231/HLOOKUP($G240,'Annuity Calc'!$H$7:$BE$11,2,FALSE))*HLOOKUP(AR240,'Annuity Calc'!$H$7:$BE$11,5,FALSE),(IF(AR240&lt;=(-1),AR240,0)))</f>
        <v>480399.00527854427</v>
      </c>
      <c r="AS244" s="14">
        <f>IF($G240&gt;=1,($B231/HLOOKUP($G240,'Annuity Calc'!$H$7:$BE$11,2,FALSE))*HLOOKUP(AS240,'Annuity Calc'!$H$7:$BE$11,5,FALSE),(IF(AS240&lt;=(-1),AS240,0)))</f>
        <v>480399.00527854427</v>
      </c>
      <c r="AT244" s="14">
        <f>IF($G240&gt;=1,($B231/HLOOKUP($G240,'Annuity Calc'!$H$7:$BE$11,2,FALSE))*HLOOKUP(AT240,'Annuity Calc'!$H$7:$BE$11,5,FALSE),(IF(AT240&lt;=(-1),AT240,0)))</f>
        <v>480399.00527854427</v>
      </c>
      <c r="AU244" s="14" t="e">
        <f>IF($G240&gt;=1,($B231/HLOOKUP($G240,'Annuity Calc'!$H$7:$BE$11,2,FALSE))*HLOOKUP(AU240,'Annuity Calc'!$H$7:$BE$11,5,FALSE),(IF(AU240&lt;=(-1),AU240,0)))</f>
        <v>#N/A</v>
      </c>
      <c r="AV244" s="14" t="e">
        <f>IF($G240&gt;=1,($B231/HLOOKUP($G240,'Annuity Calc'!$H$7:$BE$11,2,FALSE))*HLOOKUP(AV240,'Annuity Calc'!$H$7:$BE$11,5,FALSE),(IF(AV240&lt;=(-1),AV240,0)))</f>
        <v>#N/A</v>
      </c>
      <c r="AW244" s="14" t="e">
        <f>IF($G240&gt;=1,($B231/HLOOKUP($G240,'Annuity Calc'!$H$7:$BE$11,2,FALSE))*HLOOKUP(AW240,'Annuity Calc'!$H$7:$BE$11,5,FALSE),(IF(AW240&lt;=(-1),AW240,0)))</f>
        <v>#N/A</v>
      </c>
      <c r="AX244" s="14" t="e">
        <f>IF($G240&gt;=1,($B231/HLOOKUP($G240,'Annuity Calc'!$H$7:$BE$11,2,FALSE))*HLOOKUP(AX240,'Annuity Calc'!$H$7:$BE$11,5,FALSE),(IF(AX240&lt;=(-1),AX240,0)))</f>
        <v>#N/A</v>
      </c>
      <c r="AY244" s="14" t="e">
        <f>IF($G240&gt;=1,($B231/HLOOKUP($G240,'Annuity Calc'!$H$7:$BE$11,2,FALSE))*HLOOKUP(AY240,'Annuity Calc'!$H$7:$BE$11,5,FALSE),(IF(AY240&lt;=(-1),AY240,0)))</f>
        <v>#N/A</v>
      </c>
      <c r="AZ244" s="14" t="e">
        <f>IF($G240&gt;=1,($B231/HLOOKUP($G240,'Annuity Calc'!$H$7:$BE$11,2,FALSE))*HLOOKUP(AZ240,'Annuity Calc'!$H$7:$BE$11,5,FALSE),(IF(AZ240&lt;=(-1),AZ240,0)))</f>
        <v>#N/A</v>
      </c>
      <c r="BA244" s="14" t="e">
        <f>IF($G240&gt;=1,($B231/HLOOKUP($G240,'Annuity Calc'!$H$7:$BE$11,2,FALSE))*HLOOKUP(BA240,'Annuity Calc'!$H$7:$BE$11,5,FALSE),(IF(BA240&lt;=(-1),BA240,0)))</f>
        <v>#N/A</v>
      </c>
      <c r="BB244" s="14" t="e">
        <f>IF($G240&gt;=1,($B231/HLOOKUP($G240,'Annuity Calc'!$H$7:$BE$11,2,FALSE))*HLOOKUP(BB240,'Annuity Calc'!$H$7:$BE$11,5,FALSE),(IF(BB240&lt;=(-1),BB240,0)))</f>
        <v>#N/A</v>
      </c>
      <c r="BC244" s="14" t="e">
        <f>IF($G240&gt;=1,($B231/HLOOKUP($G240,'Annuity Calc'!$H$7:$BE$11,2,FALSE))*HLOOKUP(BC240,'Annuity Calc'!$H$7:$BE$11,5,FALSE),(IF(BC240&lt;=(-1),BC240,0)))</f>
        <v>#N/A</v>
      </c>
      <c r="BD244" s="14" t="e">
        <f>IF($G240&gt;=1,($B231/HLOOKUP($G240,'Annuity Calc'!$H$7:$BE$11,2,FALSE))*HLOOKUP(BD240,'Annuity Calc'!$H$7:$BE$11,5,FALSE),(IF(BD240&lt;=(-1),BD240,0)))</f>
        <v>#N/A</v>
      </c>
      <c r="BE244" s="14" t="e">
        <f>IF($G240&gt;=1,($B231/HLOOKUP($G240,'Annuity Calc'!$H$7:$BE$11,2,FALSE))*HLOOKUP(BE240,'Annuity Calc'!$H$7:$BE$11,5,FALSE),(IF(BE240&lt;=(-1),BE240,0)))</f>
        <v>#N/A</v>
      </c>
      <c r="BF244" s="14" t="e">
        <f>IF($G240&gt;=1,($B231/HLOOKUP($G240,'Annuity Calc'!$H$7:$BE$11,2,FALSE))*HLOOKUP(BF240,'Annuity Calc'!$H$7:$BE$11,5,FALSE),(IF(BF240&lt;=(-1),BF240,0)))</f>
        <v>#N/A</v>
      </c>
      <c r="BG244" s="14" t="e">
        <f>IF($G240&gt;=1,($B231/HLOOKUP($G240,'Annuity Calc'!$H$7:$BE$11,2,FALSE))*HLOOKUP(BG240,'Annuity Calc'!$H$7:$BE$11,5,FALSE),(IF(BG240&lt;=(-1),BG240,0)))</f>
        <v>#N/A</v>
      </c>
      <c r="BH244" s="14" t="e">
        <f>IF($G240&gt;=1,($B231/HLOOKUP($G240,'Annuity Calc'!$H$7:$BE$11,2,FALSE))*HLOOKUP(BH240,'Annuity Calc'!$H$7:$BE$11,5,FALSE),(IF(BH240&lt;=(-1),BH240,0)))</f>
        <v>#N/A</v>
      </c>
      <c r="BI244" s="14" t="e">
        <f>IF($G240&gt;=1,($B231/HLOOKUP($G240,'Annuity Calc'!$H$7:$BE$11,2,FALSE))*HLOOKUP(BI240,'Annuity Calc'!$H$7:$BE$11,5,FALSE),(IF(BI240&lt;=(-1),BI240,0)))</f>
        <v>#N/A</v>
      </c>
      <c r="BJ244" s="14" t="e">
        <f>IF($G240&gt;=1,($B231/HLOOKUP($G240,'Annuity Calc'!$H$7:$BE$11,2,FALSE))*HLOOKUP(BJ240,'Annuity Calc'!$H$7:$BE$11,5,FALSE),(IF(BJ240&lt;=(-1),BJ240,0)))</f>
        <v>#N/A</v>
      </c>
      <c r="BK244" s="14" t="e">
        <f>IF($G240&gt;=1,($B231/HLOOKUP($G240,'Annuity Calc'!$H$7:$BE$11,2,FALSE))*HLOOKUP(BK240,'Annuity Calc'!$H$7:$BE$11,5,FALSE),(IF(BK240&lt;=(-1),BK240,0)))</f>
        <v>#N/A</v>
      </c>
      <c r="BL244" s="14" t="e">
        <f>IF($G240&gt;=1,($B231/HLOOKUP($G240,'Annuity Calc'!$H$7:$BE$11,2,FALSE))*HLOOKUP(BL240,'Annuity Calc'!$H$7:$BE$11,5,FALSE),(IF(BL240&lt;=(-1),BL240,0)))</f>
        <v>#N/A</v>
      </c>
      <c r="BM244" s="14" t="e">
        <f>IF($G240&gt;=1,($B231/HLOOKUP($G240,'Annuity Calc'!$H$7:$BE$11,2,FALSE))*HLOOKUP(BM240,'Annuity Calc'!$H$7:$BE$11,5,FALSE),(IF(BM240&lt;=(-1),BM240,0)))</f>
        <v>#N/A</v>
      </c>
      <c r="BN244" s="14" t="e">
        <f>IF($G240&gt;=1,($B231/HLOOKUP($G240,'Annuity Calc'!$H$7:$BE$11,2,FALSE))*HLOOKUP(BN240,'Annuity Calc'!$H$7:$BE$11,5,FALSE),(IF(BN240&lt;=(-1),BN240,0)))</f>
        <v>#N/A</v>
      </c>
      <c r="BO244" s="14" t="e">
        <f>IF($G240&gt;=1,($B231/HLOOKUP($G240,'Annuity Calc'!$H$7:$BE$11,2,FALSE))*HLOOKUP(BO240,'Annuity Calc'!$H$7:$BE$11,5,FALSE),(IF(BO240&lt;=(-1),BO240,0)))</f>
        <v>#N/A</v>
      </c>
      <c r="BP244" s="14" t="e">
        <f>IF($G240&gt;=1,($B231/HLOOKUP($G240,'Annuity Calc'!$H$7:$BE$11,2,FALSE))*HLOOKUP(BP240,'Annuity Calc'!$H$7:$BE$11,5,FALSE),(IF(BP240&lt;=(-1),BP240,0)))</f>
        <v>#N/A</v>
      </c>
      <c r="BQ244" s="14" t="e">
        <f>IF($G240&gt;=1,($B231/HLOOKUP($G240,'Annuity Calc'!$H$7:$BE$11,2,FALSE))*HLOOKUP(BQ240,'Annuity Calc'!$H$7:$BE$11,5,FALSE),(IF(BQ240&lt;=(-1),BQ240,0)))</f>
        <v>#N/A</v>
      </c>
      <c r="BR244" s="14" t="e">
        <f>IF($G240&gt;=1,($B231/HLOOKUP($G240,'Annuity Calc'!$H$7:$BE$11,2,FALSE))*HLOOKUP(BR240,'Annuity Calc'!$H$7:$BE$11,5,FALSE),(IF(BR240&lt;=(-1),BR240,0)))</f>
        <v>#N/A</v>
      </c>
      <c r="BS244" s="14" t="e">
        <f>IF($G240&gt;=1,($B231/HLOOKUP($G240,'Annuity Calc'!$H$7:$BE$11,2,FALSE))*HLOOKUP(BS240,'Annuity Calc'!$H$7:$BE$11,5,FALSE),(IF(BS240&lt;=(-1),BS240,0)))</f>
        <v>#N/A</v>
      </c>
      <c r="BT244" s="14" t="e">
        <f>IF($G240&gt;=1,($B231/HLOOKUP($G240,'Annuity Calc'!$H$7:$BE$11,2,FALSE))*HLOOKUP(BT240,'Annuity Calc'!$H$7:$BE$11,5,FALSE),(IF(BT240&lt;=(-1),BT240,0)))</f>
        <v>#N/A</v>
      </c>
      <c r="BU244" s="14" t="e">
        <f>IF($G240&gt;=1,($B231/HLOOKUP($G240,'Annuity Calc'!$H$7:$BE$11,2,FALSE))*HLOOKUP(BU240,'Annuity Calc'!$H$7:$BE$11,5,FALSE),(IF(BU240&lt;=(-1),BU240,0)))</f>
        <v>#N/A</v>
      </c>
      <c r="BV244" s="14" t="e">
        <f>IF($G240&gt;=1,($B231/HLOOKUP($G240,'Annuity Calc'!$H$7:$BE$11,2,FALSE))*HLOOKUP(BV240,'Annuity Calc'!$H$7:$BE$11,5,FALSE),(IF(BV240&lt;=(-1),BV240,0)))</f>
        <v>#N/A</v>
      </c>
      <c r="BW244" s="14" t="e">
        <f>IF($G240&gt;=1,($B231/HLOOKUP($G240,'Annuity Calc'!$H$7:$BE$11,2,FALSE))*HLOOKUP(BW240,'Annuity Calc'!$H$7:$BE$11,5,FALSE),(IF(BW240&lt;=(-1),BW240,0)))</f>
        <v>#N/A</v>
      </c>
      <c r="BX244" s="14" t="e">
        <f>IF($G240&gt;=1,($B231/HLOOKUP($G240,'Annuity Calc'!$H$7:$BE$11,2,FALSE))*HLOOKUP(BX240,'Annuity Calc'!$H$7:$BE$11,5,FALSE),(IF(BX240&lt;=(-1),BX240,0)))</f>
        <v>#N/A</v>
      </c>
      <c r="BY244" s="14" t="e">
        <f>IF($G240&gt;=1,($B231/HLOOKUP($G240,'Annuity Calc'!$H$7:$BE$11,2,FALSE))*HLOOKUP(BY240,'Annuity Calc'!$H$7:$BE$11,5,FALSE),(IF(BY240&lt;=(-1),BY240,0)))</f>
        <v>#N/A</v>
      </c>
      <c r="BZ244" s="14" t="e">
        <f>IF($G240&gt;=1,($B231/HLOOKUP($G240,'Annuity Calc'!$H$7:$BE$11,2,FALSE))*HLOOKUP(BZ240,'Annuity Calc'!$H$7:$BE$11,5,FALSE),(IF(BZ240&lt;=(-1),BZ240,0)))</f>
        <v>#N/A</v>
      </c>
      <c r="CA244" s="14" t="e">
        <f>IF($G240&gt;=1,($B231/HLOOKUP($G240,'Annuity Calc'!$H$7:$BE$11,2,FALSE))*HLOOKUP(CA240,'Annuity Calc'!$H$7:$BE$11,5,FALSE),(IF(CA240&lt;=(-1),CA240,0)))</f>
        <v>#N/A</v>
      </c>
      <c r="CB244" s="14" t="e">
        <f>IF($G240&gt;=1,($B231/HLOOKUP($G240,'Annuity Calc'!$H$7:$BE$11,2,FALSE))*HLOOKUP(CB240,'Annuity Calc'!$H$7:$BE$11,5,FALSE),(IF(CB240&lt;=(-1),CB240,0)))</f>
        <v>#N/A</v>
      </c>
      <c r="CC244" s="14" t="e">
        <f>IF($G240&gt;=1,($B231/HLOOKUP($G240,'Annuity Calc'!$H$7:$BE$11,2,FALSE))*HLOOKUP(CC240,'Annuity Calc'!$H$7:$BE$11,5,FALSE),(IF(CC240&lt;=(-1),CC240,0)))</f>
        <v>#N/A</v>
      </c>
      <c r="CD244" s="14" t="e">
        <f>IF($G240&gt;=1,($B231/HLOOKUP($G240,'Annuity Calc'!$H$7:$BE$11,2,FALSE))*HLOOKUP(CD240,'Annuity Calc'!$H$7:$BE$11,5,FALSE),(IF(CD240&lt;=(-1),CD240,0)))</f>
        <v>#N/A</v>
      </c>
      <c r="CE244" s="14" t="e">
        <f>IF($G240&gt;=1,($B231/HLOOKUP($G240,'Annuity Calc'!$H$7:$BE$11,2,FALSE))*HLOOKUP(CE240,'Annuity Calc'!$H$7:$BE$11,5,FALSE),(IF(CE240&lt;=(-1),CE240,0)))</f>
        <v>#N/A</v>
      </c>
      <c r="CF244" s="14" t="e">
        <f>IF($G240&gt;=1,($B231/HLOOKUP($G240,'Annuity Calc'!$H$7:$BE$11,2,FALSE))*HLOOKUP(CF240,'Annuity Calc'!$H$7:$BE$11,5,FALSE),(IF(CF240&lt;=(-1),CF240,0)))</f>
        <v>#N/A</v>
      </c>
      <c r="CG244" s="14" t="e">
        <f>IF($G240&gt;=1,($B231/HLOOKUP($G240,'Annuity Calc'!$H$7:$BE$11,2,FALSE))*HLOOKUP(CG240,'Annuity Calc'!$H$7:$BE$11,5,FALSE),(IF(CG240&lt;=(-1),CG240,0)))</f>
        <v>#N/A</v>
      </c>
      <c r="CH244" s="14" t="e">
        <f>IF($G240&gt;=1,($B231/HLOOKUP($G240,'Annuity Calc'!$H$7:$BE$11,2,FALSE))*HLOOKUP(CH240,'Annuity Calc'!$H$7:$BE$11,5,FALSE),(IF(CH240&lt;=(-1),CH240,0)))</f>
        <v>#N/A</v>
      </c>
    </row>
    <row r="245" spans="1:86" s="14" customFormat="1" x14ac:dyDescent="0.25">
      <c r="A245" s="14" t="s">
        <v>343</v>
      </c>
      <c r="B245" s="14">
        <f>B241-B242</f>
        <v>0</v>
      </c>
      <c r="C245" s="14">
        <f t="shared" ref="C245:F245" si="61">C241-C242</f>
        <v>0</v>
      </c>
      <c r="D245" s="14">
        <f t="shared" si="61"/>
        <v>0</v>
      </c>
      <c r="E245" s="14">
        <f t="shared" si="61"/>
        <v>0</v>
      </c>
      <c r="F245" s="14">
        <f t="shared" si="61"/>
        <v>0</v>
      </c>
      <c r="G245" s="14">
        <f>G241-G242</f>
        <v>9500659.1446573697</v>
      </c>
      <c r="H245" s="14">
        <f>H241-H242</f>
        <v>9397273.9036934245</v>
      </c>
      <c r="I245" s="14">
        <f t="shared" ref="I245:BT245" si="62">I241-I242</f>
        <v>9289679.6212372463</v>
      </c>
      <c r="J245" s="14">
        <f t="shared" si="62"/>
        <v>9177704.9379137643</v>
      </c>
      <c r="K245" s="14">
        <f t="shared" si="62"/>
        <v>9061171.5179292895</v>
      </c>
      <c r="L245" s="14">
        <f t="shared" si="62"/>
        <v>8939893.7650461048</v>
      </c>
      <c r="M245" s="14">
        <f t="shared" si="62"/>
        <v>8813678.5269937553</v>
      </c>
      <c r="N245" s="14">
        <f t="shared" si="62"/>
        <v>8682324.7878462691</v>
      </c>
      <c r="O245" s="14">
        <f t="shared" si="62"/>
        <v>8545623.3478753716</v>
      </c>
      <c r="P245" s="14">
        <f t="shared" si="62"/>
        <v>8403356.4903698191</v>
      </c>
      <c r="Q245" s="14">
        <f t="shared" si="62"/>
        <v>8255297.6348902127</v>
      </c>
      <c r="R245" s="14">
        <f t="shared" si="62"/>
        <v>8101210.9764070492</v>
      </c>
      <c r="S245" s="14">
        <f t="shared" si="62"/>
        <v>7940851.1097472841</v>
      </c>
      <c r="T245" s="14">
        <f t="shared" si="62"/>
        <v>7773962.6387512861</v>
      </c>
      <c r="U245" s="14">
        <f t="shared" si="62"/>
        <v>7600279.7695177086</v>
      </c>
      <c r="V245" s="14">
        <f t="shared" si="62"/>
        <v>7419525.8870884571</v>
      </c>
      <c r="W245" s="14">
        <f t="shared" si="62"/>
        <v>7231413.1148995738</v>
      </c>
      <c r="X245" s="14">
        <f t="shared" si="62"/>
        <v>7035641.8562963894</v>
      </c>
      <c r="Y245" s="14">
        <f t="shared" si="62"/>
        <v>6831900.3173827436</v>
      </c>
      <c r="Z245" s="14">
        <f t="shared" si="62"/>
        <v>6619864.0104443496</v>
      </c>
      <c r="AA245" s="14">
        <f t="shared" si="62"/>
        <v>6399195.2371554207</v>
      </c>
      <c r="AB245" s="14">
        <f t="shared" si="62"/>
        <v>6169542.5507455003</v>
      </c>
      <c r="AC245" s="14">
        <f t="shared" si="62"/>
        <v>5930540.1962699136</v>
      </c>
      <c r="AD245" s="14">
        <f t="shared" si="62"/>
        <v>5681807.5280923974</v>
      </c>
      <c r="AE245" s="14">
        <f t="shared" si="62"/>
        <v>5422948.4036521567</v>
      </c>
      <c r="AF245" s="14">
        <f t="shared" si="62"/>
        <v>5153550.5525498427</v>
      </c>
      <c r="AG245" s="14">
        <f t="shared" si="62"/>
        <v>4873184.9199476233</v>
      </c>
      <c r="AH245" s="14">
        <f t="shared" si="62"/>
        <v>4581404.9832376251</v>
      </c>
      <c r="AI245" s="14">
        <f t="shared" si="62"/>
        <v>4277746.0408904357</v>
      </c>
      <c r="AJ245" s="14">
        <f t="shared" si="62"/>
        <v>3961724.4723510593</v>
      </c>
      <c r="AK245" s="14">
        <f t="shared" si="62"/>
        <v>3632836.9678036007</v>
      </c>
      <c r="AL245" s="14">
        <f t="shared" si="62"/>
        <v>3290559.7265779688</v>
      </c>
      <c r="AM245" s="14">
        <f t="shared" si="62"/>
        <v>2934347.6229219479</v>
      </c>
      <c r="AN245" s="14">
        <f t="shared" si="62"/>
        <v>2563633.337810006</v>
      </c>
      <c r="AO245" s="14">
        <f t="shared" si="62"/>
        <v>2177826.4554061233</v>
      </c>
      <c r="AP245" s="14">
        <f t="shared" si="62"/>
        <v>1776312.5227416267</v>
      </c>
      <c r="AQ245" s="14">
        <f t="shared" si="62"/>
        <v>1358452.0711104311</v>
      </c>
      <c r="AR245" s="14">
        <f t="shared" si="62"/>
        <v>923579.59762312123</v>
      </c>
      <c r="AS245" s="14">
        <f t="shared" si="62"/>
        <v>471002.50529785041</v>
      </c>
      <c r="AT245" s="14">
        <f t="shared" si="62"/>
        <v>-1.6880221664905548E-9</v>
      </c>
      <c r="AU245" s="14" t="e">
        <f t="shared" si="62"/>
        <v>#N/A</v>
      </c>
      <c r="AV245" s="14" t="e">
        <f t="shared" si="62"/>
        <v>#N/A</v>
      </c>
      <c r="AW245" s="14" t="e">
        <f t="shared" si="62"/>
        <v>#N/A</v>
      </c>
      <c r="AX245" s="14" t="e">
        <f t="shared" si="62"/>
        <v>#N/A</v>
      </c>
      <c r="AY245" s="14" t="e">
        <f t="shared" si="62"/>
        <v>#N/A</v>
      </c>
      <c r="AZ245" s="14" t="e">
        <f t="shared" si="62"/>
        <v>#N/A</v>
      </c>
      <c r="BA245" s="14" t="e">
        <f t="shared" si="62"/>
        <v>#N/A</v>
      </c>
      <c r="BB245" s="14" t="e">
        <f t="shared" si="62"/>
        <v>#N/A</v>
      </c>
      <c r="BC245" s="14" t="e">
        <f t="shared" si="62"/>
        <v>#N/A</v>
      </c>
      <c r="BD245" s="14" t="e">
        <f t="shared" si="62"/>
        <v>#N/A</v>
      </c>
      <c r="BE245" s="14" t="e">
        <f t="shared" si="62"/>
        <v>#N/A</v>
      </c>
      <c r="BF245" s="14" t="e">
        <f t="shared" si="62"/>
        <v>#N/A</v>
      </c>
      <c r="BG245" s="14" t="e">
        <f t="shared" si="62"/>
        <v>#N/A</v>
      </c>
      <c r="BH245" s="14" t="e">
        <f t="shared" si="62"/>
        <v>#N/A</v>
      </c>
      <c r="BI245" s="14" t="e">
        <f t="shared" si="62"/>
        <v>#N/A</v>
      </c>
      <c r="BJ245" s="14" t="e">
        <f t="shared" si="62"/>
        <v>#N/A</v>
      </c>
      <c r="BK245" s="14" t="e">
        <f t="shared" si="62"/>
        <v>#N/A</v>
      </c>
      <c r="BL245" s="14" t="e">
        <f t="shared" si="62"/>
        <v>#N/A</v>
      </c>
      <c r="BM245" s="14" t="e">
        <f t="shared" si="62"/>
        <v>#N/A</v>
      </c>
      <c r="BN245" s="14" t="e">
        <f t="shared" si="62"/>
        <v>#N/A</v>
      </c>
      <c r="BO245" s="14" t="e">
        <f t="shared" si="62"/>
        <v>#N/A</v>
      </c>
      <c r="BP245" s="14" t="e">
        <f t="shared" si="62"/>
        <v>#N/A</v>
      </c>
      <c r="BQ245" s="14" t="e">
        <f t="shared" si="62"/>
        <v>#N/A</v>
      </c>
      <c r="BR245" s="14" t="e">
        <f t="shared" si="62"/>
        <v>#N/A</v>
      </c>
      <c r="BS245" s="14" t="e">
        <f t="shared" si="62"/>
        <v>#N/A</v>
      </c>
      <c r="BT245" s="14" t="e">
        <f t="shared" si="62"/>
        <v>#N/A</v>
      </c>
      <c r="BU245" s="14" t="e">
        <f t="shared" ref="BU245:CH245" si="63">BU241-BU242</f>
        <v>#N/A</v>
      </c>
      <c r="BV245" s="14" t="e">
        <f t="shared" si="63"/>
        <v>#N/A</v>
      </c>
      <c r="BW245" s="14" t="e">
        <f t="shared" si="63"/>
        <v>#N/A</v>
      </c>
      <c r="BX245" s="14" t="e">
        <f t="shared" si="63"/>
        <v>#N/A</v>
      </c>
      <c r="BY245" s="14" t="e">
        <f t="shared" si="63"/>
        <v>#N/A</v>
      </c>
      <c r="BZ245" s="14" t="e">
        <f t="shared" si="63"/>
        <v>#N/A</v>
      </c>
      <c r="CA245" s="14" t="e">
        <f t="shared" si="63"/>
        <v>#N/A</v>
      </c>
      <c r="CB245" s="14" t="e">
        <f t="shared" si="63"/>
        <v>#N/A</v>
      </c>
      <c r="CC245" s="14" t="e">
        <f t="shared" si="63"/>
        <v>#N/A</v>
      </c>
      <c r="CD245" s="14" t="e">
        <f t="shared" si="63"/>
        <v>#N/A</v>
      </c>
      <c r="CE245" s="14" t="e">
        <f t="shared" si="63"/>
        <v>#N/A</v>
      </c>
      <c r="CF245" s="14" t="e">
        <f t="shared" si="63"/>
        <v>#N/A</v>
      </c>
      <c r="CG245" s="14" t="e">
        <f t="shared" si="63"/>
        <v>#N/A</v>
      </c>
      <c r="CH245" s="14" t="e">
        <f t="shared" si="63"/>
        <v>#N/A</v>
      </c>
    </row>
    <row r="249" spans="1:86" x14ac:dyDescent="0.25">
      <c r="B249" s="169">
        <v>2015</v>
      </c>
      <c r="C249" s="169">
        <v>2016</v>
      </c>
      <c r="D249" s="169">
        <v>2017</v>
      </c>
      <c r="E249" s="169">
        <v>2018</v>
      </c>
      <c r="F249" s="169">
        <v>2019</v>
      </c>
      <c r="G249" s="79">
        <v>2020</v>
      </c>
      <c r="H249" s="79">
        <v>2021</v>
      </c>
      <c r="I249" s="79">
        <v>2022</v>
      </c>
      <c r="J249" s="79">
        <v>2023</v>
      </c>
      <c r="K249" s="79">
        <v>2024</v>
      </c>
      <c r="L249" s="79">
        <v>2025</v>
      </c>
      <c r="M249" s="79">
        <v>2026</v>
      </c>
      <c r="N249" s="79">
        <v>2027</v>
      </c>
      <c r="O249" s="79">
        <v>2028</v>
      </c>
      <c r="P249" s="79">
        <v>2029</v>
      </c>
      <c r="Q249" s="79">
        <v>2030</v>
      </c>
      <c r="R249" s="79">
        <v>2031</v>
      </c>
      <c r="S249" s="79">
        <v>2032</v>
      </c>
      <c r="T249" s="79">
        <v>2033</v>
      </c>
      <c r="U249" s="79">
        <v>2034</v>
      </c>
      <c r="V249" s="79">
        <v>2035</v>
      </c>
      <c r="W249" s="79">
        <v>2036</v>
      </c>
      <c r="X249" s="79">
        <v>2037</v>
      </c>
      <c r="Y249" s="79">
        <v>2038</v>
      </c>
      <c r="Z249" s="79">
        <v>2039</v>
      </c>
      <c r="AA249" s="79">
        <v>2040</v>
      </c>
      <c r="AB249" s="79">
        <v>2041</v>
      </c>
      <c r="AC249" s="79">
        <v>2042</v>
      </c>
      <c r="AD249" s="79">
        <v>2043</v>
      </c>
      <c r="AE249" s="79">
        <v>2044</v>
      </c>
      <c r="AF249" s="79">
        <v>2045</v>
      </c>
      <c r="AG249" s="79">
        <v>2046</v>
      </c>
      <c r="AH249" s="79">
        <v>2047</v>
      </c>
      <c r="AI249" s="79">
        <v>2048</v>
      </c>
      <c r="AJ249" s="79">
        <v>2049</v>
      </c>
      <c r="AK249" s="79">
        <v>2050</v>
      </c>
      <c r="AL249" s="79">
        <v>2051</v>
      </c>
      <c r="AM249" s="79">
        <v>2052</v>
      </c>
      <c r="AN249" s="79">
        <v>2053</v>
      </c>
      <c r="AO249" s="79">
        <v>2054</v>
      </c>
      <c r="AP249" s="79">
        <v>2055</v>
      </c>
      <c r="AQ249" s="79">
        <v>2056</v>
      </c>
      <c r="AR249" s="79">
        <v>2057</v>
      </c>
      <c r="AS249" s="79">
        <v>2058</v>
      </c>
      <c r="AT249" s="79">
        <v>2059</v>
      </c>
      <c r="AU249" s="79">
        <v>2060</v>
      </c>
      <c r="AV249" s="79">
        <v>2061</v>
      </c>
      <c r="AW249" s="79">
        <v>2062</v>
      </c>
      <c r="AX249" s="79">
        <v>2063</v>
      </c>
      <c r="AY249" s="79">
        <v>2064</v>
      </c>
      <c r="AZ249" s="79">
        <v>2065</v>
      </c>
      <c r="BA249" s="79">
        <v>2066</v>
      </c>
      <c r="BB249" s="79">
        <v>2067</v>
      </c>
      <c r="BC249" s="79">
        <v>2068</v>
      </c>
      <c r="BD249" s="79">
        <v>2069</v>
      </c>
      <c r="BE249" s="79">
        <v>2070</v>
      </c>
      <c r="BF249" s="79">
        <v>2071</v>
      </c>
      <c r="BG249" s="79">
        <v>2072</v>
      </c>
      <c r="BH249" s="79">
        <v>2073</v>
      </c>
      <c r="BI249" s="79">
        <v>2074</v>
      </c>
      <c r="BJ249" s="79">
        <v>2075</v>
      </c>
      <c r="BK249" s="79">
        <v>2076</v>
      </c>
      <c r="BL249" s="79">
        <v>2077</v>
      </c>
      <c r="BM249" s="79">
        <v>2078</v>
      </c>
      <c r="BN249" s="79">
        <v>2079</v>
      </c>
      <c r="BO249" s="79">
        <v>2080</v>
      </c>
      <c r="BP249" s="79">
        <v>2081</v>
      </c>
      <c r="BQ249" s="79">
        <v>2082</v>
      </c>
      <c r="BR249" s="79">
        <v>2083</v>
      </c>
      <c r="BS249" s="79">
        <v>2084</v>
      </c>
      <c r="BT249" s="79">
        <v>2085</v>
      </c>
      <c r="BU249" s="79">
        <v>2086</v>
      </c>
      <c r="BV249" s="79">
        <v>2087</v>
      </c>
      <c r="BW249" s="79">
        <v>2088</v>
      </c>
      <c r="BX249" s="79">
        <v>2089</v>
      </c>
      <c r="BY249" s="79">
        <v>2090</v>
      </c>
      <c r="BZ249" s="79">
        <v>2091</v>
      </c>
      <c r="CA249" s="79">
        <v>2092</v>
      </c>
      <c r="CB249" s="79">
        <v>2093</v>
      </c>
      <c r="CC249" s="79">
        <v>2094</v>
      </c>
      <c r="CD249" s="79">
        <v>2095</v>
      </c>
      <c r="CE249" s="79">
        <v>2096</v>
      </c>
      <c r="CF249" s="79">
        <v>2097</v>
      </c>
      <c r="CG249" s="79">
        <v>2098</v>
      </c>
      <c r="CH249" s="79">
        <v>2099</v>
      </c>
    </row>
    <row r="250" spans="1:86" x14ac:dyDescent="0.25">
      <c r="A250" s="15" t="s">
        <v>440</v>
      </c>
      <c r="G250">
        <f>C232</f>
        <v>40</v>
      </c>
      <c r="H250">
        <f>IF(G250&gt;0,G250-1,0)</f>
        <v>39</v>
      </c>
      <c r="I250">
        <f t="shared" ref="I250:BT250" si="64">IF(H250&gt;0,H250-1,0)</f>
        <v>38</v>
      </c>
      <c r="J250">
        <f t="shared" si="64"/>
        <v>37</v>
      </c>
      <c r="K250">
        <f t="shared" si="64"/>
        <v>36</v>
      </c>
      <c r="L250">
        <f t="shared" si="64"/>
        <v>35</v>
      </c>
      <c r="M250">
        <f t="shared" si="64"/>
        <v>34</v>
      </c>
      <c r="N250">
        <f t="shared" si="64"/>
        <v>33</v>
      </c>
      <c r="O250">
        <f t="shared" si="64"/>
        <v>32</v>
      </c>
      <c r="P250">
        <f t="shared" si="64"/>
        <v>31</v>
      </c>
      <c r="Q250">
        <f t="shared" si="64"/>
        <v>30</v>
      </c>
      <c r="R250">
        <f t="shared" si="64"/>
        <v>29</v>
      </c>
      <c r="S250">
        <f t="shared" si="64"/>
        <v>28</v>
      </c>
      <c r="T250">
        <f t="shared" si="64"/>
        <v>27</v>
      </c>
      <c r="U250">
        <f t="shared" si="64"/>
        <v>26</v>
      </c>
      <c r="V250">
        <f t="shared" si="64"/>
        <v>25</v>
      </c>
      <c r="W250">
        <f t="shared" si="64"/>
        <v>24</v>
      </c>
      <c r="X250">
        <f t="shared" si="64"/>
        <v>23</v>
      </c>
      <c r="Y250">
        <f t="shared" si="64"/>
        <v>22</v>
      </c>
      <c r="Z250">
        <f t="shared" si="64"/>
        <v>21</v>
      </c>
      <c r="AA250">
        <f t="shared" si="64"/>
        <v>20</v>
      </c>
      <c r="AB250">
        <f t="shared" si="64"/>
        <v>19</v>
      </c>
      <c r="AC250">
        <f t="shared" si="64"/>
        <v>18</v>
      </c>
      <c r="AD250">
        <f t="shared" si="64"/>
        <v>17</v>
      </c>
      <c r="AE250">
        <f t="shared" si="64"/>
        <v>16</v>
      </c>
      <c r="AF250">
        <f t="shared" si="64"/>
        <v>15</v>
      </c>
      <c r="AG250">
        <f t="shared" si="64"/>
        <v>14</v>
      </c>
      <c r="AH250">
        <f t="shared" si="64"/>
        <v>13</v>
      </c>
      <c r="AI250">
        <f t="shared" si="64"/>
        <v>12</v>
      </c>
      <c r="AJ250">
        <f t="shared" si="64"/>
        <v>11</v>
      </c>
      <c r="AK250">
        <f t="shared" si="64"/>
        <v>10</v>
      </c>
      <c r="AL250">
        <f t="shared" si="64"/>
        <v>9</v>
      </c>
      <c r="AM250">
        <f t="shared" si="64"/>
        <v>8</v>
      </c>
      <c r="AN250">
        <f t="shared" si="64"/>
        <v>7</v>
      </c>
      <c r="AO250">
        <f t="shared" si="64"/>
        <v>6</v>
      </c>
      <c r="AP250">
        <f t="shared" si="64"/>
        <v>5</v>
      </c>
      <c r="AQ250">
        <f t="shared" si="64"/>
        <v>4</v>
      </c>
      <c r="AR250">
        <f t="shared" si="64"/>
        <v>3</v>
      </c>
      <c r="AS250">
        <f t="shared" si="64"/>
        <v>2</v>
      </c>
      <c r="AT250">
        <f t="shared" si="64"/>
        <v>1</v>
      </c>
      <c r="AU250">
        <f t="shared" si="64"/>
        <v>0</v>
      </c>
      <c r="AV250">
        <f t="shared" si="64"/>
        <v>0</v>
      </c>
      <c r="AW250">
        <f t="shared" si="64"/>
        <v>0</v>
      </c>
      <c r="AX250">
        <f t="shared" si="64"/>
        <v>0</v>
      </c>
      <c r="AY250">
        <f t="shared" si="64"/>
        <v>0</v>
      </c>
      <c r="AZ250">
        <f t="shared" si="64"/>
        <v>0</v>
      </c>
      <c r="BA250">
        <f t="shared" si="64"/>
        <v>0</v>
      </c>
      <c r="BB250">
        <f t="shared" si="64"/>
        <v>0</v>
      </c>
      <c r="BC250">
        <f t="shared" si="64"/>
        <v>0</v>
      </c>
      <c r="BD250">
        <f t="shared" si="64"/>
        <v>0</v>
      </c>
      <c r="BE250">
        <f t="shared" si="64"/>
        <v>0</v>
      </c>
      <c r="BF250">
        <f t="shared" si="64"/>
        <v>0</v>
      </c>
      <c r="BG250">
        <f t="shared" si="64"/>
        <v>0</v>
      </c>
      <c r="BH250">
        <f t="shared" si="64"/>
        <v>0</v>
      </c>
      <c r="BI250">
        <f t="shared" si="64"/>
        <v>0</v>
      </c>
      <c r="BJ250">
        <f t="shared" si="64"/>
        <v>0</v>
      </c>
      <c r="BK250">
        <f t="shared" si="64"/>
        <v>0</v>
      </c>
      <c r="BL250">
        <f t="shared" si="64"/>
        <v>0</v>
      </c>
      <c r="BM250">
        <f t="shared" si="64"/>
        <v>0</v>
      </c>
      <c r="BN250">
        <f t="shared" si="64"/>
        <v>0</v>
      </c>
      <c r="BO250">
        <f t="shared" si="64"/>
        <v>0</v>
      </c>
      <c r="BP250">
        <f t="shared" si="64"/>
        <v>0</v>
      </c>
      <c r="BQ250">
        <f t="shared" si="64"/>
        <v>0</v>
      </c>
      <c r="BR250">
        <f t="shared" si="64"/>
        <v>0</v>
      </c>
      <c r="BS250">
        <f t="shared" si="64"/>
        <v>0</v>
      </c>
      <c r="BT250">
        <f t="shared" si="64"/>
        <v>0</v>
      </c>
      <c r="BU250">
        <f t="shared" ref="BU250:CH250" si="65">IF(BT250&gt;0,BT250-1,0)</f>
        <v>0</v>
      </c>
      <c r="BV250">
        <f t="shared" si="65"/>
        <v>0</v>
      </c>
      <c r="BW250">
        <f t="shared" si="65"/>
        <v>0</v>
      </c>
      <c r="BX250">
        <f t="shared" si="65"/>
        <v>0</v>
      </c>
      <c r="BY250">
        <f t="shared" si="65"/>
        <v>0</v>
      </c>
      <c r="BZ250">
        <f t="shared" si="65"/>
        <v>0</v>
      </c>
      <c r="CA250">
        <f t="shared" si="65"/>
        <v>0</v>
      </c>
      <c r="CB250">
        <f t="shared" si="65"/>
        <v>0</v>
      </c>
      <c r="CC250">
        <f t="shared" si="65"/>
        <v>0</v>
      </c>
      <c r="CD250">
        <f t="shared" si="65"/>
        <v>0</v>
      </c>
      <c r="CE250">
        <f t="shared" si="65"/>
        <v>0</v>
      </c>
      <c r="CF250">
        <f t="shared" si="65"/>
        <v>0</v>
      </c>
      <c r="CG250">
        <f t="shared" si="65"/>
        <v>0</v>
      </c>
      <c r="CH250">
        <f t="shared" si="65"/>
        <v>0</v>
      </c>
    </row>
    <row r="251" spans="1:86" x14ac:dyDescent="0.25">
      <c r="A251" t="s">
        <v>342</v>
      </c>
      <c r="B251" s="14">
        <f>IF(B249=$B$227,$B$231,0)</f>
        <v>0</v>
      </c>
      <c r="C251" s="14">
        <f>IF(C249=$B$227,$B$231,0)</f>
        <v>0</v>
      </c>
      <c r="D251" s="14">
        <f>IF(D249=$B$227,$B$231,0)</f>
        <v>0</v>
      </c>
      <c r="E251" s="14">
        <f>IF(E249=$B$227,$B$231,0)</f>
        <v>0</v>
      </c>
      <c r="F251" s="14">
        <f>IF(F249=$B$227,$B$231,0)</f>
        <v>0</v>
      </c>
      <c r="G251" s="14">
        <f>B232</f>
        <v>6700000</v>
      </c>
      <c r="H251" s="14">
        <f>G255</f>
        <v>6630668.3613754567</v>
      </c>
      <c r="I251" s="14">
        <f t="shared" ref="I251:BT251" si="66">H255</f>
        <v>6558514.0786193693</v>
      </c>
      <c r="J251" s="14">
        <f t="shared" si="66"/>
        <v>6483422.2356551625</v>
      </c>
      <c r="K251" s="14">
        <f t="shared" si="66"/>
        <v>6405273.2379189823</v>
      </c>
      <c r="L251" s="14">
        <f t="shared" si="66"/>
        <v>6323942.6218881505</v>
      </c>
      <c r="M251" s="14">
        <f t="shared" si="66"/>
        <v>6239300.8568550944</v>
      </c>
      <c r="N251" s="14">
        <f t="shared" si="66"/>
        <v>6151213.1386310589</v>
      </c>
      <c r="O251" s="14">
        <f t="shared" si="66"/>
        <v>6059539.1748510431</v>
      </c>
      <c r="P251" s="14">
        <f t="shared" si="66"/>
        <v>5964132.9615380205</v>
      </c>
      <c r="Q251" s="14">
        <f t="shared" si="66"/>
        <v>5864842.5505706035</v>
      </c>
      <c r="R251" s="14">
        <f t="shared" si="66"/>
        <v>5761509.8076837948</v>
      </c>
      <c r="S251" s="14">
        <f t="shared" si="66"/>
        <v>5653970.1606174195</v>
      </c>
      <c r="T251" s="14">
        <f t="shared" si="66"/>
        <v>5542052.3370111249</v>
      </c>
      <c r="U251" s="14">
        <f t="shared" si="66"/>
        <v>5425578.0916285012</v>
      </c>
      <c r="V251" s="14">
        <f t="shared" si="66"/>
        <v>5304361.9224759005</v>
      </c>
      <c r="W251" s="14">
        <f t="shared" si="66"/>
        <v>5178210.7753638187</v>
      </c>
      <c r="X251" s="14">
        <f t="shared" si="66"/>
        <v>5046923.736440327</v>
      </c>
      <c r="Y251" s="14">
        <f t="shared" si="66"/>
        <v>4910291.7122068545</v>
      </c>
      <c r="Z251" s="14">
        <f t="shared" si="66"/>
        <v>4768097.0965067064</v>
      </c>
      <c r="AA251" s="14">
        <f t="shared" si="66"/>
        <v>4620113.4239559527</v>
      </c>
      <c r="AB251" s="14">
        <f t="shared" si="66"/>
        <v>4466105.0092647215</v>
      </c>
      <c r="AC251" s="14">
        <f t="shared" si="66"/>
        <v>4305826.5718744639</v>
      </c>
      <c r="AD251" s="14">
        <f t="shared" si="66"/>
        <v>4139022.8453133772</v>
      </c>
      <c r="AE251" s="14">
        <f t="shared" si="66"/>
        <v>3965428.1706478191</v>
      </c>
      <c r="AF251" s="14">
        <f t="shared" si="66"/>
        <v>3784766.0733822347</v>
      </c>
      <c r="AG251" s="14">
        <f t="shared" si="66"/>
        <v>3596748.8231337443</v>
      </c>
      <c r="AH251" s="14">
        <f t="shared" si="66"/>
        <v>3401076.975380112</v>
      </c>
      <c r="AI251" s="14">
        <f t="shared" si="66"/>
        <v>3197438.894551259</v>
      </c>
      <c r="AJ251" s="14">
        <f t="shared" si="66"/>
        <v>2985510.2577047832</v>
      </c>
      <c r="AK251" s="14">
        <f t="shared" si="66"/>
        <v>2764953.5379950101</v>
      </c>
      <c r="AL251" s="14">
        <f t="shared" si="66"/>
        <v>2535417.4671129296</v>
      </c>
      <c r="AM251" s="14">
        <f t="shared" si="66"/>
        <v>2296536.475840874</v>
      </c>
      <c r="AN251" s="14">
        <f t="shared" si="66"/>
        <v>2047930.1118309428</v>
      </c>
      <c r="AO251" s="14">
        <f t="shared" si="66"/>
        <v>1789202.4336799001</v>
      </c>
      <c r="AP251" s="14">
        <f t="shared" si="66"/>
        <v>1519941.3803355237</v>
      </c>
      <c r="AQ251" s="14">
        <f t="shared" si="66"/>
        <v>1239718.1148300939</v>
      </c>
      <c r="AR251" s="14">
        <f t="shared" si="66"/>
        <v>948086.34129582206</v>
      </c>
      <c r="AS251" s="14">
        <f t="shared" si="66"/>
        <v>644581.59417447052</v>
      </c>
      <c r="AT251" s="14">
        <f t="shared" si="66"/>
        <v>328720.49848912534</v>
      </c>
      <c r="AU251" s="14">
        <f t="shared" si="66"/>
        <v>-5.2386894822120667E-10</v>
      </c>
      <c r="AV251" s="14" t="e">
        <f t="shared" si="66"/>
        <v>#N/A</v>
      </c>
      <c r="AW251" s="14" t="e">
        <f t="shared" si="66"/>
        <v>#N/A</v>
      </c>
      <c r="AX251" s="14" t="e">
        <f t="shared" si="66"/>
        <v>#N/A</v>
      </c>
      <c r="AY251" s="14" t="e">
        <f t="shared" si="66"/>
        <v>#N/A</v>
      </c>
      <c r="AZ251" s="14" t="e">
        <f t="shared" si="66"/>
        <v>#N/A</v>
      </c>
      <c r="BA251" s="14" t="e">
        <f t="shared" si="66"/>
        <v>#N/A</v>
      </c>
      <c r="BB251" s="14" t="e">
        <f t="shared" si="66"/>
        <v>#N/A</v>
      </c>
      <c r="BC251" s="14" t="e">
        <f t="shared" si="66"/>
        <v>#N/A</v>
      </c>
      <c r="BD251" s="14" t="e">
        <f t="shared" si="66"/>
        <v>#N/A</v>
      </c>
      <c r="BE251" s="14" t="e">
        <f t="shared" si="66"/>
        <v>#N/A</v>
      </c>
      <c r="BF251" s="14" t="e">
        <f t="shared" si="66"/>
        <v>#N/A</v>
      </c>
      <c r="BG251" s="14" t="e">
        <f t="shared" si="66"/>
        <v>#N/A</v>
      </c>
      <c r="BH251" s="14" t="e">
        <f t="shared" si="66"/>
        <v>#N/A</v>
      </c>
      <c r="BI251" s="14" t="e">
        <f t="shared" si="66"/>
        <v>#N/A</v>
      </c>
      <c r="BJ251" s="14" t="e">
        <f t="shared" si="66"/>
        <v>#N/A</v>
      </c>
      <c r="BK251" s="14" t="e">
        <f t="shared" si="66"/>
        <v>#N/A</v>
      </c>
      <c r="BL251" s="14" t="e">
        <f t="shared" si="66"/>
        <v>#N/A</v>
      </c>
      <c r="BM251" s="14" t="e">
        <f t="shared" si="66"/>
        <v>#N/A</v>
      </c>
      <c r="BN251" s="14" t="e">
        <f t="shared" si="66"/>
        <v>#N/A</v>
      </c>
      <c r="BO251" s="14" t="e">
        <f t="shared" si="66"/>
        <v>#N/A</v>
      </c>
      <c r="BP251" s="14" t="e">
        <f t="shared" si="66"/>
        <v>#N/A</v>
      </c>
      <c r="BQ251" s="14" t="e">
        <f t="shared" si="66"/>
        <v>#N/A</v>
      </c>
      <c r="BR251" s="14" t="e">
        <f t="shared" si="66"/>
        <v>#N/A</v>
      </c>
      <c r="BS251" s="14" t="e">
        <f t="shared" si="66"/>
        <v>#N/A</v>
      </c>
      <c r="BT251" s="14" t="e">
        <f t="shared" si="66"/>
        <v>#N/A</v>
      </c>
      <c r="BU251" s="14" t="e">
        <f t="shared" ref="BU251:CH251" si="67">BT255</f>
        <v>#N/A</v>
      </c>
      <c r="BV251" s="14" t="e">
        <f t="shared" si="67"/>
        <v>#N/A</v>
      </c>
      <c r="BW251" s="14" t="e">
        <f t="shared" si="67"/>
        <v>#N/A</v>
      </c>
      <c r="BX251" s="14" t="e">
        <f t="shared" si="67"/>
        <v>#N/A</v>
      </c>
      <c r="BY251" s="14" t="e">
        <f t="shared" si="67"/>
        <v>#N/A</v>
      </c>
      <c r="BZ251" s="14" t="e">
        <f t="shared" si="67"/>
        <v>#N/A</v>
      </c>
      <c r="CA251" s="14" t="e">
        <f t="shared" si="67"/>
        <v>#N/A</v>
      </c>
      <c r="CB251" s="14" t="e">
        <f t="shared" si="67"/>
        <v>#N/A</v>
      </c>
      <c r="CC251" s="14" t="e">
        <f t="shared" si="67"/>
        <v>#N/A</v>
      </c>
      <c r="CD251" s="14" t="e">
        <f t="shared" si="67"/>
        <v>#N/A</v>
      </c>
      <c r="CE251" s="14" t="e">
        <f t="shared" si="67"/>
        <v>#N/A</v>
      </c>
      <c r="CF251" s="14" t="e">
        <f t="shared" si="67"/>
        <v>#N/A</v>
      </c>
      <c r="CG251" s="14" t="e">
        <f t="shared" si="67"/>
        <v>#N/A</v>
      </c>
      <c r="CH251" s="14" t="e">
        <f t="shared" si="67"/>
        <v>#N/A</v>
      </c>
    </row>
    <row r="252" spans="1:86" x14ac:dyDescent="0.25">
      <c r="A252" t="s">
        <v>471</v>
      </c>
      <c r="B252" s="14">
        <f>(1+$B$226/2)*B254-$B$226*B251</f>
        <v>0</v>
      </c>
      <c r="C252" s="14">
        <f>(1+$B$226/2)*C254-$B$226*C251</f>
        <v>0</v>
      </c>
      <c r="D252" s="14">
        <f>(1+$B$226/2)*D254-$B$226*D251</f>
        <v>0</v>
      </c>
      <c r="E252" s="14">
        <f>(1+$B$226/2)*E254-$B$226*E251</f>
        <v>0</v>
      </c>
      <c r="F252" s="14">
        <f>(1+$B$226/2)*F254-$B$226*F251</f>
        <v>0</v>
      </c>
      <c r="G252" s="14">
        <f>IF($G250&gt;=1,($B232/HLOOKUP($G250,'Annuity Calc'!$H$7:$BE$11,2,FALSE))*HLOOKUP(G250,'Annuity Calc'!$H$7:$BE$11,3,FALSE),(IF(G250&lt;=(-1),G250,0)))</f>
        <v>69331.638624543673</v>
      </c>
      <c r="H252" s="14">
        <f>IF($G250&gt;=1,($B232/HLOOKUP($G250,'Annuity Calc'!$H$7:$BE$11,2,FALSE))*HLOOKUP(H250,'Annuity Calc'!$H$7:$BE$11,3,FALSE),(IF(H250&lt;=(-1),H250,0)))</f>
        <v>72154.282756087268</v>
      </c>
      <c r="I252" s="14">
        <f>IF($G250&gt;=1,($B232/HLOOKUP($G250,'Annuity Calc'!$H$7:$BE$11,2,FALSE))*HLOOKUP(I250,'Annuity Calc'!$H$7:$BE$11,3,FALSE),(IF(I250&lt;=(-1),I250,0)))</f>
        <v>75091.842964207128</v>
      </c>
      <c r="J252" s="14">
        <f>IF($G250&gt;=1,($B232/HLOOKUP($G250,'Annuity Calc'!$H$7:$BE$11,2,FALSE))*HLOOKUP(J250,'Annuity Calc'!$H$7:$BE$11,3,FALSE),(IF(J250&lt;=(-1),J250,0)))</f>
        <v>78148.997736179808</v>
      </c>
      <c r="K252" s="14">
        <f>IF($G250&gt;=1,($B232/HLOOKUP($G250,'Annuity Calc'!$H$7:$BE$11,2,FALSE))*HLOOKUP(K250,'Annuity Calc'!$H$7:$BE$11,3,FALSE),(IF(K250&lt;=(-1),K250,0)))</f>
        <v>81330.616030831705</v>
      </c>
      <c r="L252" s="14">
        <f>IF($G250&gt;=1,($B232/HLOOKUP($G250,'Annuity Calc'!$H$7:$BE$11,2,FALSE))*HLOOKUP(L250,'Annuity Calc'!$H$7:$BE$11,3,FALSE),(IF(L250&lt;=(-1),L250,0)))</f>
        <v>84641.765033056276</v>
      </c>
      <c r="M252" s="14">
        <f>IF($G250&gt;=1,($B232/HLOOKUP($G250,'Annuity Calc'!$H$7:$BE$11,2,FALSE))*HLOOKUP(M250,'Annuity Calc'!$H$7:$BE$11,3,FALSE),(IF(M250&lt;=(-1),M250,0)))</f>
        <v>88087.718224035256</v>
      </c>
      <c r="N252" s="14">
        <f>IF($G250&gt;=1,($B232/HLOOKUP($G250,'Annuity Calc'!$H$7:$BE$11,2,FALSE))*HLOOKUP(N250,'Annuity Calc'!$H$7:$BE$11,3,FALSE),(IF(N250&lt;=(-1),N250,0)))</f>
        <v>91673.963780016114</v>
      </c>
      <c r="O252" s="14">
        <f>IF($G250&gt;=1,($B232/HLOOKUP($G250,'Annuity Calc'!$H$7:$BE$11,2,FALSE))*HLOOKUP(O250,'Annuity Calc'!$H$7:$BE$11,3,FALSE),(IF(O250&lt;=(-1),O250,0)))</f>
        <v>95406.213313022221</v>
      </c>
      <c r="P252" s="14">
        <f>IF($G250&gt;=1,($B232/HLOOKUP($G250,'Annuity Calc'!$H$7:$BE$11,2,FALSE))*HLOOKUP(P250,'Annuity Calc'!$H$7:$BE$11,3,FALSE),(IF(P250&lt;=(-1),P250,0)))</f>
        <v>99290.410967416974</v>
      </c>
      <c r="Q252" s="14">
        <f>IF($G250&gt;=1,($B232/HLOOKUP($G250,'Annuity Calc'!$H$7:$BE$11,2,FALSE))*HLOOKUP(Q250,'Annuity Calc'!$H$7:$BE$11,3,FALSE),(IF(Q250&lt;=(-1),Q250,0)))</f>
        <v>103332.74288680876</v>
      </c>
      <c r="R252" s="14">
        <f>IF($G250&gt;=1,($B232/HLOOKUP($G250,'Annuity Calc'!$H$7:$BE$11,2,FALSE))*HLOOKUP(R250,'Annuity Calc'!$H$7:$BE$11,3,FALSE),(IF(R250&lt;=(-1),R250,0)))</f>
        <v>107539.64706637479</v>
      </c>
      <c r="S252" s="14">
        <f>IF($G250&gt;=1,($B232/HLOOKUP($G250,'Annuity Calc'!$H$7:$BE$11,2,FALSE))*HLOOKUP(S250,'Annuity Calc'!$H$7:$BE$11,3,FALSE),(IF(S250&lt;=(-1),S250,0)))</f>
        <v>111917.82360629452</v>
      </c>
      <c r="T252" s="14">
        <f>IF($G250&gt;=1,($B232/HLOOKUP($G250,'Annuity Calc'!$H$7:$BE$11,2,FALSE))*HLOOKUP(T250,'Annuity Calc'!$H$7:$BE$11,3,FALSE),(IF(T250&lt;=(-1),T250,0)))</f>
        <v>116474.24538262346</v>
      </c>
      <c r="U252" s="14">
        <f>IF($G250&gt;=1,($B232/HLOOKUP($G250,'Annuity Calc'!$H$7:$BE$11,2,FALSE))*HLOOKUP(U250,'Annuity Calc'!$H$7:$BE$11,3,FALSE),(IF(U250&lt;=(-1),U250,0)))</f>
        <v>121216.16915260116</v>
      </c>
      <c r="V252" s="14">
        <f>IF($G250&gt;=1,($B232/HLOOKUP($G250,'Annuity Calc'!$H$7:$BE$11,2,FALSE))*HLOOKUP(V250,'Annuity Calc'!$H$7:$BE$11,3,FALSE),(IF(V250&lt;=(-1),V250,0)))</f>
        <v>126151.14711208155</v>
      </c>
      <c r="W252" s="14">
        <f>IF($G250&gt;=1,($B232/HLOOKUP($G250,'Annuity Calc'!$H$7:$BE$11,2,FALSE))*HLOOKUP(W250,'Annuity Calc'!$H$7:$BE$11,3,FALSE),(IF(W250&lt;=(-1),W250,0)))</f>
        <v>131287.03892349126</v>
      </c>
      <c r="X252" s="14">
        <f>IF($G250&gt;=1,($B232/HLOOKUP($G250,'Annuity Calc'!$H$7:$BE$11,2,FALSE))*HLOOKUP(X250,'Annuity Calc'!$H$7:$BE$11,3,FALSE),(IF(X250&lt;=(-1),X250,0)))</f>
        <v>136632.02423347268</v>
      </c>
      <c r="Y252" s="14">
        <f>IF($G250&gt;=1,($B232/HLOOKUP($G250,'Annuity Calc'!$H$7:$BE$11,2,FALSE))*HLOOKUP(Y250,'Annuity Calc'!$H$7:$BE$11,3,FALSE),(IF(Y250&lt;=(-1),Y250,0)))</f>
        <v>142194.61570014842</v>
      </c>
      <c r="Z252" s="14">
        <f>IF($G250&gt;=1,($B232/HLOOKUP($G250,'Annuity Calc'!$H$7:$BE$11,2,FALSE))*HLOOKUP(Z250,'Annuity Calc'!$H$7:$BE$11,3,FALSE),(IF(Z250&lt;=(-1),Z250,0)))</f>
        <v>147983.67255075389</v>
      </c>
      <c r="AA252" s="14">
        <f>IF($G250&gt;=1,($B232/HLOOKUP($G250,'Annuity Calc'!$H$7:$BE$11,2,FALSE))*HLOOKUP(AA250,'Annuity Calc'!$H$7:$BE$11,3,FALSE),(IF(AA250&lt;=(-1),AA250,0)))</f>
        <v>154008.4146912315</v>
      </c>
      <c r="AB252" s="14">
        <f>IF($G250&gt;=1,($B232/HLOOKUP($G250,'Annuity Calc'!$H$7:$BE$11,2,FALSE))*HLOOKUP(AB250,'Annuity Calc'!$H$7:$BE$11,3,FALSE),(IF(AB250&lt;=(-1),AB250,0)))</f>
        <v>160278.43739025723</v>
      </c>
      <c r="AC252" s="14">
        <f>IF($G250&gt;=1,($B232/HLOOKUP($G250,'Annuity Calc'!$H$7:$BE$11,2,FALSE))*HLOOKUP(AC250,'Annuity Calc'!$H$7:$BE$11,3,FALSE),(IF(AC250&lt;=(-1),AC250,0)))</f>
        <v>166803.72656108651</v>
      </c>
      <c r="AD252" s="14">
        <f>IF($G250&gt;=1,($B232/HLOOKUP($G250,'Annuity Calc'!$H$7:$BE$11,2,FALSE))*HLOOKUP(AD250,'Annuity Calc'!$H$7:$BE$11,3,FALSE),(IF(AD250&lt;=(-1),AD250,0)))</f>
        <v>173594.67466555809</v>
      </c>
      <c r="AE252" s="14">
        <f>IF($G250&gt;=1,($B232/HLOOKUP($G250,'Annuity Calc'!$H$7:$BE$11,2,FALSE))*HLOOKUP(AE250,'Annuity Calc'!$H$7:$BE$11,3,FALSE),(IF(AE250&lt;=(-1),AE250,0)))</f>
        <v>180662.09726558439</v>
      </c>
      <c r="AF252" s="14">
        <f>IF($G250&gt;=1,($B232/HLOOKUP($G250,'Annuity Calc'!$H$7:$BE$11,2,FALSE))*HLOOKUP(AF250,'Annuity Calc'!$H$7:$BE$11,3,FALSE),(IF(AF250&lt;=(-1),AF250,0)))</f>
        <v>188017.25024849016</v>
      </c>
      <c r="AG252" s="14">
        <f>IF($G250&gt;=1,($B232/HLOOKUP($G250,'Annuity Calc'!$H$7:$BE$11,2,FALSE))*HLOOKUP(AG250,'Annuity Calc'!$H$7:$BE$11,3,FALSE),(IF(AG250&lt;=(-1),AG250,0)))</f>
        <v>195671.84775363252</v>
      </c>
      <c r="AH252" s="14">
        <f>IF($G250&gt;=1,($B232/HLOOKUP($G250,'Annuity Calc'!$H$7:$BE$11,2,FALSE))*HLOOKUP(AH250,'Annuity Calc'!$H$7:$BE$11,3,FALSE),(IF(AH250&lt;=(-1),AH250,0)))</f>
        <v>203638.0808288531</v>
      </c>
      <c r="AI252" s="14">
        <f>IF($G250&gt;=1,($B232/HLOOKUP($G250,'Annuity Calc'!$H$7:$BE$11,2,FALSE))*HLOOKUP(AI250,'Annuity Calc'!$H$7:$BE$11,3,FALSE),(IF(AI250&lt;=(-1),AI250,0)))</f>
        <v>211928.63684647594</v>
      </c>
      <c r="AJ252" s="14">
        <f>IF($G250&gt;=1,($B232/HLOOKUP($G250,'Annuity Calc'!$H$7:$BE$11,2,FALSE))*HLOOKUP(AJ250,'Annuity Calc'!$H$7:$BE$11,3,FALSE),(IF(AJ250&lt;=(-1),AJ250,0)))</f>
        <v>220556.71970977308</v>
      </c>
      <c r="AK252" s="14">
        <f>IF($G250&gt;=1,($B232/HLOOKUP($G250,'Annuity Calc'!$H$7:$BE$11,2,FALSE))*HLOOKUP(AK250,'Annuity Calc'!$H$7:$BE$11,3,FALSE),(IF(AK250&lt;=(-1),AK250,0)))</f>
        <v>229536.07088208059</v>
      </c>
      <c r="AL252" s="14">
        <f>IF($G250&gt;=1,($B232/HLOOKUP($G250,'Annuity Calc'!$H$7:$BE$11,2,FALSE))*HLOOKUP(AL250,'Annuity Calc'!$H$7:$BE$11,3,FALSE),(IF(AL250&lt;=(-1),AL250,0)))</f>
        <v>238880.9912720556</v>
      </c>
      <c r="AM252" s="14">
        <f>IF($G250&gt;=1,($B232/HLOOKUP($G250,'Annuity Calc'!$H$7:$BE$11,2,FALSE))*HLOOKUP(AM250,'Annuity Calc'!$H$7:$BE$11,3,FALSE),(IF(AM250&lt;=(-1),AM250,0)))</f>
        <v>248606.36400993119</v>
      </c>
      <c r="AN252" s="14">
        <f>IF($G250&gt;=1,($B232/HLOOKUP($G250,'Annuity Calc'!$H$7:$BE$11,2,FALSE))*HLOOKUP(AN250,'Annuity Calc'!$H$7:$BE$11,3,FALSE),(IF(AN250&lt;=(-1),AN250,0)))</f>
        <v>258727.67815104267</v>
      </c>
      <c r="AO252" s="14">
        <f>IF($G250&gt;=1,($B232/HLOOKUP($G250,'Annuity Calc'!$H$7:$BE$11,2,FALSE))*HLOOKUP(AO250,'Annuity Calc'!$H$7:$BE$11,3,FALSE),(IF(AO250&lt;=(-1),AO250,0)))</f>
        <v>269261.05334437627</v>
      </c>
      <c r="AP252" s="14">
        <f>IF($G250&gt;=1,($B232/HLOOKUP($G250,'Annuity Calc'!$H$7:$BE$11,2,FALSE))*HLOOKUP(AP250,'Annuity Calc'!$H$7:$BE$11,3,FALSE),(IF(AP250&lt;=(-1),AP250,0)))</f>
        <v>280223.26550542988</v>
      </c>
      <c r="AQ252" s="14">
        <f>IF($G250&gt;=1,($B232/HLOOKUP($G250,'Annuity Calc'!$H$7:$BE$11,2,FALSE))*HLOOKUP(AQ250,'Annuity Calc'!$H$7:$BE$11,3,FALSE),(IF(AQ250&lt;=(-1),AQ250,0)))</f>
        <v>291631.77353427192</v>
      </c>
      <c r="AR252" s="14">
        <f>IF($G250&gt;=1,($B232/HLOOKUP($G250,'Annuity Calc'!$H$7:$BE$11,2,FALSE))*HLOOKUP(AR250,'Annuity Calc'!$H$7:$BE$11,3,FALSE),(IF(AR250&lt;=(-1),AR250,0)))</f>
        <v>303504.7471213516</v>
      </c>
      <c r="AS252" s="14">
        <f>IF($G250&gt;=1,($B232/HLOOKUP($G250,'Annuity Calc'!$H$7:$BE$11,2,FALSE))*HLOOKUP(AS250,'Annuity Calc'!$H$7:$BE$11,3,FALSE),(IF(AS250&lt;=(-1),AS250,0)))</f>
        <v>315861.09568534518</v>
      </c>
      <c r="AT252" s="14">
        <f>IF($G250&gt;=1,($B232/HLOOKUP($G250,'Annuity Calc'!$H$7:$BE$11,2,FALSE))*HLOOKUP(AT250,'Annuity Calc'!$H$7:$BE$11,3,FALSE),(IF(AT250&lt;=(-1),AT250,0)))</f>
        <v>328720.49848912586</v>
      </c>
      <c r="AU252" s="14" t="e">
        <f>IF($G250&gt;=1,($B232/HLOOKUP($G250,'Annuity Calc'!$H$7:$BE$11,2,FALSE))*HLOOKUP(AU250,'Annuity Calc'!$H$7:$BE$11,3,FALSE),(IF(AU250&lt;=(-1),AU250,0)))</f>
        <v>#N/A</v>
      </c>
      <c r="AV252" s="14" t="e">
        <f>IF($G250&gt;=1,($B232/HLOOKUP($G250,'Annuity Calc'!$H$7:$BE$11,2,FALSE))*HLOOKUP(AV250,'Annuity Calc'!$H$7:$BE$11,3,FALSE),(IF(AV250&lt;=(-1),AV250,0)))</f>
        <v>#N/A</v>
      </c>
      <c r="AW252" s="14" t="e">
        <f>IF($G250&gt;=1,($B232/HLOOKUP($G250,'Annuity Calc'!$H$7:$BE$11,2,FALSE))*HLOOKUP(AW250,'Annuity Calc'!$H$7:$BE$11,3,FALSE),(IF(AW250&lt;=(-1),AW250,0)))</f>
        <v>#N/A</v>
      </c>
      <c r="AX252" s="14" t="e">
        <f>IF($G250&gt;=1,($B232/HLOOKUP($G250,'Annuity Calc'!$H$7:$BE$11,2,FALSE))*HLOOKUP(AX250,'Annuity Calc'!$H$7:$BE$11,3,FALSE),(IF(AX250&lt;=(-1),AX250,0)))</f>
        <v>#N/A</v>
      </c>
      <c r="AY252" s="14" t="e">
        <f>IF($G250&gt;=1,($B232/HLOOKUP($G250,'Annuity Calc'!$H$7:$BE$11,2,FALSE))*HLOOKUP(AY250,'Annuity Calc'!$H$7:$BE$11,3,FALSE),(IF(AY250&lt;=(-1),AY250,0)))</f>
        <v>#N/A</v>
      </c>
      <c r="AZ252" s="14" t="e">
        <f>IF($G250&gt;=1,($B232/HLOOKUP($G250,'Annuity Calc'!$H$7:$BE$11,2,FALSE))*HLOOKUP(AZ250,'Annuity Calc'!$H$7:$BE$11,3,FALSE),(IF(AZ250&lt;=(-1),AZ250,0)))</f>
        <v>#N/A</v>
      </c>
      <c r="BA252" s="14" t="e">
        <f>IF($G250&gt;=1,($B232/HLOOKUP($G250,'Annuity Calc'!$H$7:$BE$11,2,FALSE))*HLOOKUP(BA250,'Annuity Calc'!$H$7:$BE$11,3,FALSE),(IF(BA250&lt;=(-1),BA250,0)))</f>
        <v>#N/A</v>
      </c>
      <c r="BB252" s="14" t="e">
        <f>IF($G250&gt;=1,($B232/HLOOKUP($G250,'Annuity Calc'!$H$7:$BE$11,2,FALSE))*HLOOKUP(BB250,'Annuity Calc'!$H$7:$BE$11,3,FALSE),(IF(BB250&lt;=(-1),BB250,0)))</f>
        <v>#N/A</v>
      </c>
      <c r="BC252" s="14" t="e">
        <f>IF($G250&gt;=1,($B232/HLOOKUP($G250,'Annuity Calc'!$H$7:$BE$11,2,FALSE))*HLOOKUP(BC250,'Annuity Calc'!$H$7:$BE$11,3,FALSE),(IF(BC250&lt;=(-1),BC250,0)))</f>
        <v>#N/A</v>
      </c>
      <c r="BD252" s="14" t="e">
        <f>IF($G250&gt;=1,($B232/HLOOKUP($G250,'Annuity Calc'!$H$7:$BE$11,2,FALSE))*HLOOKUP(BD250,'Annuity Calc'!$H$7:$BE$11,3,FALSE),(IF(BD250&lt;=(-1),BD250,0)))</f>
        <v>#N/A</v>
      </c>
      <c r="BE252" s="14" t="e">
        <f>IF($G250&gt;=1,($B232/HLOOKUP($G250,'Annuity Calc'!$H$7:$BE$11,2,FALSE))*HLOOKUP(BE250,'Annuity Calc'!$H$7:$BE$11,3,FALSE),(IF(BE250&lt;=(-1),BE250,0)))</f>
        <v>#N/A</v>
      </c>
      <c r="BF252" s="14" t="e">
        <f>IF($G250&gt;=1,($B232/HLOOKUP($G250,'Annuity Calc'!$H$7:$BE$11,2,FALSE))*HLOOKUP(BF250,'Annuity Calc'!$H$7:$BE$11,3,FALSE),(IF(BF250&lt;=(-1),BF250,0)))</f>
        <v>#N/A</v>
      </c>
      <c r="BG252" s="14" t="e">
        <f>IF($G250&gt;=1,($B232/HLOOKUP($G250,'Annuity Calc'!$H$7:$BE$11,2,FALSE))*HLOOKUP(BG250,'Annuity Calc'!$H$7:$BE$11,3,FALSE),(IF(BG250&lt;=(-1),BG250,0)))</f>
        <v>#N/A</v>
      </c>
      <c r="BH252" s="14" t="e">
        <f>IF($G250&gt;=1,($B232/HLOOKUP($G250,'Annuity Calc'!$H$7:$BE$11,2,FALSE))*HLOOKUP(BH250,'Annuity Calc'!$H$7:$BE$11,3,FALSE),(IF(BH250&lt;=(-1),BH250,0)))</f>
        <v>#N/A</v>
      </c>
      <c r="BI252" s="14" t="e">
        <f>IF($G250&gt;=1,($B232/HLOOKUP($G250,'Annuity Calc'!$H$7:$BE$11,2,FALSE))*HLOOKUP(BI250,'Annuity Calc'!$H$7:$BE$11,3,FALSE),(IF(BI250&lt;=(-1),BI250,0)))</f>
        <v>#N/A</v>
      </c>
      <c r="BJ252" s="14" t="e">
        <f>IF($G250&gt;=1,($B232/HLOOKUP($G250,'Annuity Calc'!$H$7:$BE$11,2,FALSE))*HLOOKUP(BJ250,'Annuity Calc'!$H$7:$BE$11,3,FALSE),(IF(BJ250&lt;=(-1),BJ250,0)))</f>
        <v>#N/A</v>
      </c>
      <c r="BK252" s="14" t="e">
        <f>IF($G250&gt;=1,($B232/HLOOKUP($G250,'Annuity Calc'!$H$7:$BE$11,2,FALSE))*HLOOKUP(BK250,'Annuity Calc'!$H$7:$BE$11,3,FALSE),(IF(BK250&lt;=(-1),BK250,0)))</f>
        <v>#N/A</v>
      </c>
      <c r="BL252" s="14" t="e">
        <f>IF($G250&gt;=1,($B232/HLOOKUP($G250,'Annuity Calc'!$H$7:$BE$11,2,FALSE))*HLOOKUP(BL250,'Annuity Calc'!$H$7:$BE$11,3,FALSE),(IF(BL250&lt;=(-1),BL250,0)))</f>
        <v>#N/A</v>
      </c>
      <c r="BM252" s="14" t="e">
        <f>IF($G250&gt;=1,($B232/HLOOKUP($G250,'Annuity Calc'!$H$7:$BE$11,2,FALSE))*HLOOKUP(BM250,'Annuity Calc'!$H$7:$BE$11,3,FALSE),(IF(BM250&lt;=(-1),BM250,0)))</f>
        <v>#N/A</v>
      </c>
      <c r="BN252" s="14" t="e">
        <f>IF($G250&gt;=1,($B232/HLOOKUP($G250,'Annuity Calc'!$H$7:$BE$11,2,FALSE))*HLOOKUP(BN250,'Annuity Calc'!$H$7:$BE$11,3,FALSE),(IF(BN250&lt;=(-1),BN250,0)))</f>
        <v>#N/A</v>
      </c>
      <c r="BO252" s="14" t="e">
        <f>IF($G250&gt;=1,($B232/HLOOKUP($G250,'Annuity Calc'!$H$7:$BE$11,2,FALSE))*HLOOKUP(BO250,'Annuity Calc'!$H$7:$BE$11,3,FALSE),(IF(BO250&lt;=(-1),BO250,0)))</f>
        <v>#N/A</v>
      </c>
      <c r="BP252" s="14" t="e">
        <f>IF($G250&gt;=1,($B232/HLOOKUP($G250,'Annuity Calc'!$H$7:$BE$11,2,FALSE))*HLOOKUP(BP250,'Annuity Calc'!$H$7:$BE$11,3,FALSE),(IF(BP250&lt;=(-1),BP250,0)))</f>
        <v>#N/A</v>
      </c>
      <c r="BQ252" s="14" t="e">
        <f>IF($G250&gt;=1,($B232/HLOOKUP($G250,'Annuity Calc'!$H$7:$BE$11,2,FALSE))*HLOOKUP(BQ250,'Annuity Calc'!$H$7:$BE$11,3,FALSE),(IF(BQ250&lt;=(-1),BQ250,0)))</f>
        <v>#N/A</v>
      </c>
      <c r="BR252" s="14" t="e">
        <f>IF($G250&gt;=1,($B232/HLOOKUP($G250,'Annuity Calc'!$H$7:$BE$11,2,FALSE))*HLOOKUP(BR250,'Annuity Calc'!$H$7:$BE$11,3,FALSE),(IF(BR250&lt;=(-1),BR250,0)))</f>
        <v>#N/A</v>
      </c>
      <c r="BS252" s="14" t="e">
        <f>IF($G250&gt;=1,($B232/HLOOKUP($G250,'Annuity Calc'!$H$7:$BE$11,2,FALSE))*HLOOKUP(BS250,'Annuity Calc'!$H$7:$BE$11,3,FALSE),(IF(BS250&lt;=(-1),BS250,0)))</f>
        <v>#N/A</v>
      </c>
      <c r="BT252" s="14" t="e">
        <f>IF($G250&gt;=1,($B232/HLOOKUP($G250,'Annuity Calc'!$H$7:$BE$11,2,FALSE))*HLOOKUP(BT250,'Annuity Calc'!$H$7:$BE$11,3,FALSE),(IF(BT250&lt;=(-1),BT250,0)))</f>
        <v>#N/A</v>
      </c>
      <c r="BU252" s="14" t="e">
        <f>IF($G250&gt;=1,($B232/HLOOKUP($G250,'Annuity Calc'!$H$7:$BE$11,2,FALSE))*HLOOKUP(BU250,'Annuity Calc'!$H$7:$BE$11,3,FALSE),(IF(BU250&lt;=(-1),BU250,0)))</f>
        <v>#N/A</v>
      </c>
      <c r="BV252" s="14" t="e">
        <f>IF($G250&gt;=1,($B232/HLOOKUP($G250,'Annuity Calc'!$H$7:$BE$11,2,FALSE))*HLOOKUP(BV250,'Annuity Calc'!$H$7:$BE$11,3,FALSE),(IF(BV250&lt;=(-1),BV250,0)))</f>
        <v>#N/A</v>
      </c>
      <c r="BW252" s="14" t="e">
        <f>IF($G250&gt;=1,($B232/HLOOKUP($G250,'Annuity Calc'!$H$7:$BE$11,2,FALSE))*HLOOKUP(BW250,'Annuity Calc'!$H$7:$BE$11,3,FALSE),(IF(BW250&lt;=(-1),BW250,0)))</f>
        <v>#N/A</v>
      </c>
      <c r="BX252" s="14" t="e">
        <f>IF($G250&gt;=1,($B232/HLOOKUP($G250,'Annuity Calc'!$H$7:$BE$11,2,FALSE))*HLOOKUP(BX250,'Annuity Calc'!$H$7:$BE$11,3,FALSE),(IF(BX250&lt;=(-1),BX250,0)))</f>
        <v>#N/A</v>
      </c>
      <c r="BY252" s="14" t="e">
        <f>IF($G250&gt;=1,($B232/HLOOKUP($G250,'Annuity Calc'!$H$7:$BE$11,2,FALSE))*HLOOKUP(BY250,'Annuity Calc'!$H$7:$BE$11,3,FALSE),(IF(BY250&lt;=(-1),BY250,0)))</f>
        <v>#N/A</v>
      </c>
      <c r="BZ252" s="14" t="e">
        <f>IF($G250&gt;=1,($B232/HLOOKUP($G250,'Annuity Calc'!$H$7:$BE$11,2,FALSE))*HLOOKUP(BZ250,'Annuity Calc'!$H$7:$BE$11,3,FALSE),(IF(BZ250&lt;=(-1),BZ250,0)))</f>
        <v>#N/A</v>
      </c>
      <c r="CA252" s="14" t="e">
        <f>IF($G250&gt;=1,($B232/HLOOKUP($G250,'Annuity Calc'!$H$7:$BE$11,2,FALSE))*HLOOKUP(CA250,'Annuity Calc'!$H$7:$BE$11,3,FALSE),(IF(CA250&lt;=(-1),CA250,0)))</f>
        <v>#N/A</v>
      </c>
      <c r="CB252" s="14" t="e">
        <f>IF($G250&gt;=1,($B232/HLOOKUP($G250,'Annuity Calc'!$H$7:$BE$11,2,FALSE))*HLOOKUP(CB250,'Annuity Calc'!$H$7:$BE$11,3,FALSE),(IF(CB250&lt;=(-1),CB250,0)))</f>
        <v>#N/A</v>
      </c>
      <c r="CC252" s="14" t="e">
        <f>IF($G250&gt;=1,($B232/HLOOKUP($G250,'Annuity Calc'!$H$7:$BE$11,2,FALSE))*HLOOKUP(CC250,'Annuity Calc'!$H$7:$BE$11,3,FALSE),(IF(CC250&lt;=(-1),CC250,0)))</f>
        <v>#N/A</v>
      </c>
      <c r="CD252" s="14" t="e">
        <f>IF($G250&gt;=1,($B232/HLOOKUP($G250,'Annuity Calc'!$H$7:$BE$11,2,FALSE))*HLOOKUP(CD250,'Annuity Calc'!$H$7:$BE$11,3,FALSE),(IF(CD250&lt;=(-1),CD250,0)))</f>
        <v>#N/A</v>
      </c>
      <c r="CE252" s="14" t="e">
        <f>IF($G250&gt;=1,($B232/HLOOKUP($G250,'Annuity Calc'!$H$7:$BE$11,2,FALSE))*HLOOKUP(CE250,'Annuity Calc'!$H$7:$BE$11,3,FALSE),(IF(CE250&lt;=(-1),CE250,0)))</f>
        <v>#N/A</v>
      </c>
      <c r="CF252" s="14" t="e">
        <f>IF($G250&gt;=1,($B232/HLOOKUP($G250,'Annuity Calc'!$H$7:$BE$11,2,FALSE))*HLOOKUP(CF250,'Annuity Calc'!$H$7:$BE$11,3,FALSE),(IF(CF250&lt;=(-1),CF250,0)))</f>
        <v>#N/A</v>
      </c>
      <c r="CG252" s="14" t="e">
        <f>IF($G250&gt;=1,($B232/HLOOKUP($G250,'Annuity Calc'!$H$7:$BE$11,2,FALSE))*HLOOKUP(CG250,'Annuity Calc'!$H$7:$BE$11,3,FALSE),(IF(CG250&lt;=(-1),CG250,0)))</f>
        <v>#N/A</v>
      </c>
      <c r="CH252" s="14" t="e">
        <f>IF($G250&gt;=1,($B232/HLOOKUP($G250,'Annuity Calc'!$H$7:$BE$11,2,FALSE))*HLOOKUP(CH250,'Annuity Calc'!$H$7:$BE$11,3,FALSE),(IF(CH250&lt;=(-1),CH250,0)))</f>
        <v>#N/A</v>
      </c>
    </row>
    <row r="253" spans="1:86" x14ac:dyDescent="0.25">
      <c r="A253" t="s">
        <v>480</v>
      </c>
      <c r="B253" s="14">
        <f>B254-B252</f>
        <v>0</v>
      </c>
      <c r="C253" s="14">
        <f t="shared" ref="C253:F253" si="68">C254-C252</f>
        <v>0</v>
      </c>
      <c r="D253" s="14">
        <f t="shared" si="68"/>
        <v>0</v>
      </c>
      <c r="E253" s="14">
        <f t="shared" si="68"/>
        <v>0</v>
      </c>
      <c r="F253" s="14">
        <f t="shared" si="68"/>
        <v>0</v>
      </c>
      <c r="G253" s="14">
        <f>IF($G250&gt;=1,($B232/HLOOKUP($G250,'Annuity Calc'!$H$7:$BE$11,2,FALSE))*HLOOKUP(G250,'Annuity Calc'!$H$7:$BE$11,4,FALSE),(IF(G250&lt;=(-1),G250,0)))</f>
        <v>265946.83380944026</v>
      </c>
      <c r="H253" s="14">
        <f>IF($G250&gt;=1,($B232/HLOOKUP($G250,'Annuity Calc'!$H$7:$BE$11,2,FALSE))*HLOOKUP(H250,'Annuity Calc'!$H$7:$BE$11,4,FALSE),(IF(H250&lt;=(-1),H250,0)))</f>
        <v>263124.18967789668</v>
      </c>
      <c r="I253" s="14">
        <f>IF($G250&gt;=1,($B232/HLOOKUP($G250,'Annuity Calc'!$H$7:$BE$11,2,FALSE))*HLOOKUP(I250,'Annuity Calc'!$H$7:$BE$11,4,FALSE),(IF(I250&lt;=(-1),I250,0)))</f>
        <v>260186.62946977682</v>
      </c>
      <c r="J253" s="14">
        <f>IF($G250&gt;=1,($B232/HLOOKUP($G250,'Annuity Calc'!$H$7:$BE$11,2,FALSE))*HLOOKUP(J250,'Annuity Calc'!$H$7:$BE$11,4,FALSE),(IF(J250&lt;=(-1),J250,0)))</f>
        <v>257129.47469780414</v>
      </c>
      <c r="K253" s="14">
        <f>IF($G250&gt;=1,($B232/HLOOKUP($G250,'Annuity Calc'!$H$7:$BE$11,2,FALSE))*HLOOKUP(K250,'Annuity Calc'!$H$7:$BE$11,4,FALSE),(IF(K250&lt;=(-1),K250,0)))</f>
        <v>253947.85640315228</v>
      </c>
      <c r="L253" s="14">
        <f>IF($G250&gt;=1,($B232/HLOOKUP($G250,'Annuity Calc'!$H$7:$BE$11,2,FALSE))*HLOOKUP(L250,'Annuity Calc'!$H$7:$BE$11,4,FALSE),(IF(L250&lt;=(-1),L250,0)))</f>
        <v>250636.70740092767</v>
      </c>
      <c r="M253" s="14">
        <f>IF($G250&gt;=1,($B232/HLOOKUP($G250,'Annuity Calc'!$H$7:$BE$11,2,FALSE))*HLOOKUP(M250,'Annuity Calc'!$H$7:$BE$11,4,FALSE),(IF(M250&lt;=(-1),M250,0)))</f>
        <v>247190.7542099487</v>
      </c>
      <c r="N253" s="14">
        <f>IF($G250&gt;=1,($B232/HLOOKUP($G250,'Annuity Calc'!$H$7:$BE$11,2,FALSE))*HLOOKUP(N250,'Annuity Calc'!$H$7:$BE$11,4,FALSE),(IF(N250&lt;=(-1),N250,0)))</f>
        <v>243604.50865396785</v>
      </c>
      <c r="O253" s="14">
        <f>IF($G250&gt;=1,($B232/HLOOKUP($G250,'Annuity Calc'!$H$7:$BE$11,2,FALSE))*HLOOKUP(O250,'Annuity Calc'!$H$7:$BE$11,4,FALSE),(IF(O250&lt;=(-1),O250,0)))</f>
        <v>239872.25912096174</v>
      </c>
      <c r="P253" s="14">
        <f>IF($G250&gt;=1,($B232/HLOOKUP($G250,'Annuity Calc'!$H$7:$BE$11,2,FALSE))*HLOOKUP(P250,'Annuity Calc'!$H$7:$BE$11,4,FALSE),(IF(P250&lt;=(-1),P250,0)))</f>
        <v>235988.06146656699</v>
      </c>
      <c r="Q253" s="14">
        <f>IF($G250&gt;=1,($B232/HLOOKUP($G250,'Annuity Calc'!$H$7:$BE$11,2,FALSE))*HLOOKUP(Q250,'Annuity Calc'!$H$7:$BE$11,4,FALSE),(IF(Q250&lt;=(-1),Q250,0)))</f>
        <v>231945.7295471752</v>
      </c>
      <c r="R253" s="14">
        <f>IF($G250&gt;=1,($B232/HLOOKUP($G250,'Annuity Calc'!$H$7:$BE$11,2,FALSE))*HLOOKUP(R250,'Annuity Calc'!$H$7:$BE$11,4,FALSE),(IF(R250&lt;=(-1),R250,0)))</f>
        <v>227738.82536760916</v>
      </c>
      <c r="S253" s="14">
        <f>IF($G250&gt;=1,($B232/HLOOKUP($G250,'Annuity Calc'!$H$7:$BE$11,2,FALSE))*HLOOKUP(S250,'Annuity Calc'!$H$7:$BE$11,4,FALSE),(IF(S250&lt;=(-1),S250,0)))</f>
        <v>223360.64882768944</v>
      </c>
      <c r="T253" s="14">
        <f>IF($G250&gt;=1,($B232/HLOOKUP($G250,'Annuity Calc'!$H$7:$BE$11,2,FALSE))*HLOOKUP(T250,'Annuity Calc'!$H$7:$BE$11,4,FALSE),(IF(T250&lt;=(-1),T250,0)))</f>
        <v>218804.22705136047</v>
      </c>
      <c r="U253" s="14">
        <f>IF($G250&gt;=1,($B232/HLOOKUP($G250,'Annuity Calc'!$H$7:$BE$11,2,FALSE))*HLOOKUP(U250,'Annuity Calc'!$H$7:$BE$11,4,FALSE),(IF(U250&lt;=(-1),U250,0)))</f>
        <v>214062.30328138277</v>
      </c>
      <c r="V253" s="14">
        <f>IF($G250&gt;=1,($B232/HLOOKUP($G250,'Annuity Calc'!$H$7:$BE$11,2,FALSE))*HLOOKUP(V250,'Annuity Calc'!$H$7:$BE$11,4,FALSE),(IF(V250&lt;=(-1),V250,0)))</f>
        <v>209127.32532190238</v>
      </c>
      <c r="W253" s="14">
        <f>IF($G250&gt;=1,($B232/HLOOKUP($G250,'Annuity Calc'!$H$7:$BE$11,2,FALSE))*HLOOKUP(W250,'Annuity Calc'!$H$7:$BE$11,4,FALSE),(IF(W250&lt;=(-1),W250,0)))</f>
        <v>203991.4335104927</v>
      </c>
      <c r="X253" s="14">
        <f>IF($G250&gt;=1,($B232/HLOOKUP($G250,'Annuity Calc'!$H$7:$BE$11,2,FALSE))*HLOOKUP(X250,'Annuity Calc'!$H$7:$BE$11,4,FALSE),(IF(X250&lt;=(-1),X250,0)))</f>
        <v>198646.44820051128</v>
      </c>
      <c r="Y253" s="14">
        <f>IF($G250&gt;=1,($B232/HLOOKUP($G250,'Annuity Calc'!$H$7:$BE$11,2,FALSE))*HLOOKUP(Y250,'Annuity Calc'!$H$7:$BE$11,4,FALSE),(IF(Y250&lt;=(-1),Y250,0)))</f>
        <v>193083.85673383554</v>
      </c>
      <c r="Z253" s="14">
        <f>IF($G250&gt;=1,($B232/HLOOKUP($G250,'Annuity Calc'!$H$7:$BE$11,2,FALSE))*HLOOKUP(Z250,'Annuity Calc'!$H$7:$BE$11,4,FALSE),(IF(Z250&lt;=(-1),Z250,0)))</f>
        <v>187294.79988323007</v>
      </c>
      <c r="AA253" s="14">
        <f>IF($G250&gt;=1,($B232/HLOOKUP($G250,'Annuity Calc'!$H$7:$BE$11,2,FALSE))*HLOOKUP(AA250,'Annuity Calc'!$H$7:$BE$11,4,FALSE),(IF(AA250&lt;=(-1),AA250,0)))</f>
        <v>181270.05774275245</v>
      </c>
      <c r="AB253" s="14">
        <f>IF($G250&gt;=1,($B232/HLOOKUP($G250,'Annuity Calc'!$H$7:$BE$11,2,FALSE))*HLOOKUP(AB250,'Annuity Calc'!$H$7:$BE$11,4,FALSE),(IF(AB250&lt;=(-1),AB250,0)))</f>
        <v>175000.03504372673</v>
      </c>
      <c r="AC253" s="14">
        <f>IF($G250&gt;=1,($B232/HLOOKUP($G250,'Annuity Calc'!$H$7:$BE$11,2,FALSE))*HLOOKUP(AC250,'Annuity Calc'!$H$7:$BE$11,4,FALSE),(IF(AC250&lt;=(-1),AC250,0)))</f>
        <v>168474.74587289745</v>
      </c>
      <c r="AD253" s="14">
        <f>IF($G250&gt;=1,($B232/HLOOKUP($G250,'Annuity Calc'!$H$7:$BE$11,2,FALSE))*HLOOKUP(AD250,'Annuity Calc'!$H$7:$BE$11,4,FALSE),(IF(AD250&lt;=(-1),AD250,0)))</f>
        <v>161683.79776842587</v>
      </c>
      <c r="AE253" s="14">
        <f>IF($G250&gt;=1,($B232/HLOOKUP($G250,'Annuity Calc'!$H$7:$BE$11,2,FALSE))*HLOOKUP(AE250,'Annuity Calc'!$H$7:$BE$11,4,FALSE),(IF(AE250&lt;=(-1),AE250,0)))</f>
        <v>154616.37516839957</v>
      </c>
      <c r="AF253" s="14">
        <f>IF($G250&gt;=1,($B232/HLOOKUP($G250,'Annuity Calc'!$H$7:$BE$11,2,FALSE))*HLOOKUP(AF250,'Annuity Calc'!$H$7:$BE$11,4,FALSE),(IF(AF250&lt;=(-1),AF250,0)))</f>
        <v>147261.2221854938</v>
      </c>
      <c r="AG253" s="14">
        <f>IF($G250&gt;=1,($B232/HLOOKUP($G250,'Annuity Calc'!$H$7:$BE$11,2,FALSE))*HLOOKUP(AG250,'Annuity Calc'!$H$7:$BE$11,4,FALSE),(IF(AG250&lt;=(-1),AG250,0)))</f>
        <v>139606.62468035144</v>
      </c>
      <c r="AH253" s="14">
        <f>IF($G250&gt;=1,($B232/HLOOKUP($G250,'Annuity Calc'!$H$7:$BE$11,2,FALSE))*HLOOKUP(AH250,'Annuity Calc'!$H$7:$BE$11,4,FALSE),(IF(AH250&lt;=(-1),AH250,0)))</f>
        <v>131640.39160513086</v>
      </c>
      <c r="AI253" s="14">
        <f>IF($G250&gt;=1,($B232/HLOOKUP($G250,'Annuity Calc'!$H$7:$BE$11,2,FALSE))*HLOOKUP(AI250,'Annuity Calc'!$H$7:$BE$11,4,FALSE),(IF(AI250&lt;=(-1),AI250,0)))</f>
        <v>123349.83558750803</v>
      </c>
      <c r="AJ253" s="14">
        <f>IF($G250&gt;=1,($B232/HLOOKUP($G250,'Annuity Calc'!$H$7:$BE$11,2,FALSE))*HLOOKUP(AJ250,'Annuity Calc'!$H$7:$BE$11,4,FALSE),(IF(AJ250&lt;=(-1),AJ250,0)))</f>
        <v>114721.75272421088</v>
      </c>
      <c r="AK253" s="14">
        <f>IF($G250&gt;=1,($B232/HLOOKUP($G250,'Annuity Calc'!$H$7:$BE$11,2,FALSE))*HLOOKUP(AK250,'Annuity Calc'!$H$7:$BE$11,4,FALSE),(IF(AK250&lt;=(-1),AK250,0)))</f>
        <v>105742.40155190339</v>
      </c>
      <c r="AL253" s="14">
        <f>IF($G250&gt;=1,($B232/HLOOKUP($G250,'Annuity Calc'!$H$7:$BE$11,2,FALSE))*HLOOKUP(AL250,'Annuity Calc'!$H$7:$BE$11,4,FALSE),(IF(AL250&lt;=(-1),AL250,0)))</f>
        <v>96397.481161928343</v>
      </c>
      <c r="AM253" s="14">
        <f>IF($G250&gt;=1,($B232/HLOOKUP($G250,'Annuity Calc'!$H$7:$BE$11,2,FALSE))*HLOOKUP(AM250,'Annuity Calc'!$H$7:$BE$11,4,FALSE),(IF(AM250&lt;=(-1),AM250,0)))</f>
        <v>86672.108424052756</v>
      </c>
      <c r="AN253" s="14">
        <f>IF($G250&gt;=1,($B232/HLOOKUP($G250,'Annuity Calc'!$H$7:$BE$11,2,FALSE))*HLOOKUP(AN250,'Annuity Calc'!$H$7:$BE$11,4,FALSE),(IF(AN250&lt;=(-1),AN250,0)))</f>
        <v>76550.794282941293</v>
      </c>
      <c r="AO253" s="14">
        <f>IF($G250&gt;=1,($B232/HLOOKUP($G250,'Annuity Calc'!$H$7:$BE$11,2,FALSE))*HLOOKUP(AO250,'Annuity Calc'!$H$7:$BE$11,4,FALSE),(IF(AO250&lt;=(-1),AO250,0)))</f>
        <v>66017.419089607676</v>
      </c>
      <c r="AP253" s="14">
        <f>IF($G250&gt;=1,($B232/HLOOKUP($G250,'Annuity Calc'!$H$7:$BE$11,2,FALSE))*HLOOKUP(AP250,'Annuity Calc'!$H$7:$BE$11,4,FALSE),(IF(AP250&lt;=(-1),AP250,0)))</f>
        <v>55055.206928554064</v>
      </c>
      <c r="AQ253" s="14">
        <f>IF($G250&gt;=1,($B232/HLOOKUP($G250,'Annuity Calc'!$H$7:$BE$11,2,FALSE))*HLOOKUP(AQ250,'Annuity Calc'!$H$7:$BE$11,4,FALSE),(IF(AQ250&lt;=(-1),AQ250,0)))</f>
        <v>43646.698899712042</v>
      </c>
      <c r="AR253" s="14">
        <f>IF($G250&gt;=1,($B232/HLOOKUP($G250,'Annuity Calc'!$H$7:$BE$11,2,FALSE))*HLOOKUP(AR250,'Annuity Calc'!$H$7:$BE$11,4,FALSE),(IF(AR250&lt;=(-1),AR250,0)))</f>
        <v>31773.725312632367</v>
      </c>
      <c r="AS253" s="14">
        <f>IF($G250&gt;=1,($B232/HLOOKUP($G250,'Annuity Calc'!$H$7:$BE$11,2,FALSE))*HLOOKUP(AS250,'Annuity Calc'!$H$7:$BE$11,4,FALSE),(IF(AS250&lt;=(-1),AS250,0)))</f>
        <v>19417.376748638762</v>
      </c>
      <c r="AT253" s="14">
        <f>IF($G250&gt;=1,($B232/HLOOKUP($G250,'Annuity Calc'!$H$7:$BE$11,2,FALSE))*HLOOKUP(AT250,'Annuity Calc'!$H$7:$BE$11,4,FALSE),(IF(AT250&lt;=(-1),AT250,0)))</f>
        <v>6557.9739448580603</v>
      </c>
      <c r="AU253" s="14" t="e">
        <f>IF($G250&gt;=1,($B232/HLOOKUP($G250,'Annuity Calc'!$H$7:$BE$11,2,FALSE))*HLOOKUP(AU250,'Annuity Calc'!$H$7:$BE$11,4,FALSE),(IF(AU250&lt;=(-1),AU250,0)))</f>
        <v>#N/A</v>
      </c>
      <c r="AV253" s="14" t="e">
        <f>IF($G250&gt;=1,($B232/HLOOKUP($G250,'Annuity Calc'!$H$7:$BE$11,2,FALSE))*HLOOKUP(AV250,'Annuity Calc'!$H$7:$BE$11,4,FALSE),(IF(AV250&lt;=(-1),AV250,0)))</f>
        <v>#N/A</v>
      </c>
      <c r="AW253" s="14" t="e">
        <f>IF($G250&gt;=1,($B232/HLOOKUP($G250,'Annuity Calc'!$H$7:$BE$11,2,FALSE))*HLOOKUP(AW250,'Annuity Calc'!$H$7:$BE$11,4,FALSE),(IF(AW250&lt;=(-1),AW250,0)))</f>
        <v>#N/A</v>
      </c>
      <c r="AX253" s="14" t="e">
        <f>IF($G250&gt;=1,($B232/HLOOKUP($G250,'Annuity Calc'!$H$7:$BE$11,2,FALSE))*HLOOKUP(AX250,'Annuity Calc'!$H$7:$BE$11,4,FALSE),(IF(AX250&lt;=(-1),AX250,0)))</f>
        <v>#N/A</v>
      </c>
      <c r="AY253" s="14" t="e">
        <f>IF($G250&gt;=1,($B232/HLOOKUP($G250,'Annuity Calc'!$H$7:$BE$11,2,FALSE))*HLOOKUP(AY250,'Annuity Calc'!$H$7:$BE$11,4,FALSE),(IF(AY250&lt;=(-1),AY250,0)))</f>
        <v>#N/A</v>
      </c>
      <c r="AZ253" s="14" t="e">
        <f>IF($G250&gt;=1,($B232/HLOOKUP($G250,'Annuity Calc'!$H$7:$BE$11,2,FALSE))*HLOOKUP(AZ250,'Annuity Calc'!$H$7:$BE$11,4,FALSE),(IF(AZ250&lt;=(-1),AZ250,0)))</f>
        <v>#N/A</v>
      </c>
      <c r="BA253" s="14" t="e">
        <f>IF($G250&gt;=1,($B232/HLOOKUP($G250,'Annuity Calc'!$H$7:$BE$11,2,FALSE))*HLOOKUP(BA250,'Annuity Calc'!$H$7:$BE$11,4,FALSE),(IF(BA250&lt;=(-1),BA250,0)))</f>
        <v>#N/A</v>
      </c>
      <c r="BB253" s="14" t="e">
        <f>IF($G250&gt;=1,($B232/HLOOKUP($G250,'Annuity Calc'!$H$7:$BE$11,2,FALSE))*HLOOKUP(BB250,'Annuity Calc'!$H$7:$BE$11,4,FALSE),(IF(BB250&lt;=(-1),BB250,0)))</f>
        <v>#N/A</v>
      </c>
      <c r="BC253" s="14" t="e">
        <f>IF($G250&gt;=1,($B232/HLOOKUP($G250,'Annuity Calc'!$H$7:$BE$11,2,FALSE))*HLOOKUP(BC250,'Annuity Calc'!$H$7:$BE$11,4,FALSE),(IF(BC250&lt;=(-1),BC250,0)))</f>
        <v>#N/A</v>
      </c>
      <c r="BD253" s="14" t="e">
        <f>IF($G250&gt;=1,($B232/HLOOKUP($G250,'Annuity Calc'!$H$7:$BE$11,2,FALSE))*HLOOKUP(BD250,'Annuity Calc'!$H$7:$BE$11,4,FALSE),(IF(BD250&lt;=(-1),BD250,0)))</f>
        <v>#N/A</v>
      </c>
      <c r="BE253" s="14" t="e">
        <f>IF($G250&gt;=1,($B232/HLOOKUP($G250,'Annuity Calc'!$H$7:$BE$11,2,FALSE))*HLOOKUP(BE250,'Annuity Calc'!$H$7:$BE$11,4,FALSE),(IF(BE250&lt;=(-1),BE250,0)))</f>
        <v>#N/A</v>
      </c>
      <c r="BF253" s="14" t="e">
        <f>IF($G250&gt;=1,($B232/HLOOKUP($G250,'Annuity Calc'!$H$7:$BE$11,2,FALSE))*HLOOKUP(BF250,'Annuity Calc'!$H$7:$BE$11,4,FALSE),(IF(BF250&lt;=(-1),BF250,0)))</f>
        <v>#N/A</v>
      </c>
      <c r="BG253" s="14" t="e">
        <f>IF($G250&gt;=1,($B232/HLOOKUP($G250,'Annuity Calc'!$H$7:$BE$11,2,FALSE))*HLOOKUP(BG250,'Annuity Calc'!$H$7:$BE$11,4,FALSE),(IF(BG250&lt;=(-1),BG250,0)))</f>
        <v>#N/A</v>
      </c>
      <c r="BH253" s="14" t="e">
        <f>IF($G250&gt;=1,($B232/HLOOKUP($G250,'Annuity Calc'!$H$7:$BE$11,2,FALSE))*HLOOKUP(BH250,'Annuity Calc'!$H$7:$BE$11,4,FALSE),(IF(BH250&lt;=(-1),BH250,0)))</f>
        <v>#N/A</v>
      </c>
      <c r="BI253" s="14" t="e">
        <f>IF($G250&gt;=1,($B232/HLOOKUP($G250,'Annuity Calc'!$H$7:$BE$11,2,FALSE))*HLOOKUP(BI250,'Annuity Calc'!$H$7:$BE$11,4,FALSE),(IF(BI250&lt;=(-1),BI250,0)))</f>
        <v>#N/A</v>
      </c>
      <c r="BJ253" s="14" t="e">
        <f>IF($G250&gt;=1,($B232/HLOOKUP($G250,'Annuity Calc'!$H$7:$BE$11,2,FALSE))*HLOOKUP(BJ250,'Annuity Calc'!$H$7:$BE$11,4,FALSE),(IF(BJ250&lt;=(-1),BJ250,0)))</f>
        <v>#N/A</v>
      </c>
      <c r="BK253" s="14" t="e">
        <f>IF($G250&gt;=1,($B232/HLOOKUP($G250,'Annuity Calc'!$H$7:$BE$11,2,FALSE))*HLOOKUP(BK250,'Annuity Calc'!$H$7:$BE$11,4,FALSE),(IF(BK250&lt;=(-1),BK250,0)))</f>
        <v>#N/A</v>
      </c>
      <c r="BL253" s="14" t="e">
        <f>IF($G250&gt;=1,($B232/HLOOKUP($G250,'Annuity Calc'!$H$7:$BE$11,2,FALSE))*HLOOKUP(BL250,'Annuity Calc'!$H$7:$BE$11,4,FALSE),(IF(BL250&lt;=(-1),BL250,0)))</f>
        <v>#N/A</v>
      </c>
      <c r="BM253" s="14" t="e">
        <f>IF($G250&gt;=1,($B232/HLOOKUP($G250,'Annuity Calc'!$H$7:$BE$11,2,FALSE))*HLOOKUP(BM250,'Annuity Calc'!$H$7:$BE$11,4,FALSE),(IF(BM250&lt;=(-1),BM250,0)))</f>
        <v>#N/A</v>
      </c>
      <c r="BN253" s="14" t="e">
        <f>IF($G250&gt;=1,($B232/HLOOKUP($G250,'Annuity Calc'!$H$7:$BE$11,2,FALSE))*HLOOKUP(BN250,'Annuity Calc'!$H$7:$BE$11,4,FALSE),(IF(BN250&lt;=(-1),BN250,0)))</f>
        <v>#N/A</v>
      </c>
      <c r="BO253" s="14" t="e">
        <f>IF($G250&gt;=1,($B232/HLOOKUP($G250,'Annuity Calc'!$H$7:$BE$11,2,FALSE))*HLOOKUP(BO250,'Annuity Calc'!$H$7:$BE$11,4,FALSE),(IF(BO250&lt;=(-1),BO250,0)))</f>
        <v>#N/A</v>
      </c>
      <c r="BP253" s="14" t="e">
        <f>IF($G250&gt;=1,($B232/HLOOKUP($G250,'Annuity Calc'!$H$7:$BE$11,2,FALSE))*HLOOKUP(BP250,'Annuity Calc'!$H$7:$BE$11,4,FALSE),(IF(BP250&lt;=(-1),BP250,0)))</f>
        <v>#N/A</v>
      </c>
      <c r="BQ253" s="14" t="e">
        <f>IF($G250&gt;=1,($B232/HLOOKUP($G250,'Annuity Calc'!$H$7:$BE$11,2,FALSE))*HLOOKUP(BQ250,'Annuity Calc'!$H$7:$BE$11,4,FALSE),(IF(BQ250&lt;=(-1),BQ250,0)))</f>
        <v>#N/A</v>
      </c>
      <c r="BR253" s="14" t="e">
        <f>IF($G250&gt;=1,($B232/HLOOKUP($G250,'Annuity Calc'!$H$7:$BE$11,2,FALSE))*HLOOKUP(BR250,'Annuity Calc'!$H$7:$BE$11,4,FALSE),(IF(BR250&lt;=(-1),BR250,0)))</f>
        <v>#N/A</v>
      </c>
      <c r="BS253" s="14" t="e">
        <f>IF($G250&gt;=1,($B232/HLOOKUP($G250,'Annuity Calc'!$H$7:$BE$11,2,FALSE))*HLOOKUP(BS250,'Annuity Calc'!$H$7:$BE$11,4,FALSE),(IF(BS250&lt;=(-1),BS250,0)))</f>
        <v>#N/A</v>
      </c>
      <c r="BT253" s="14" t="e">
        <f>IF($G250&gt;=1,($B232/HLOOKUP($G250,'Annuity Calc'!$H$7:$BE$11,2,FALSE))*HLOOKUP(BT250,'Annuity Calc'!$H$7:$BE$11,4,FALSE),(IF(BT250&lt;=(-1),BT250,0)))</f>
        <v>#N/A</v>
      </c>
      <c r="BU253" s="14" t="e">
        <f>IF($G250&gt;=1,($B232/HLOOKUP($G250,'Annuity Calc'!$H$7:$BE$11,2,FALSE))*HLOOKUP(BU250,'Annuity Calc'!$H$7:$BE$11,4,FALSE),(IF(BU250&lt;=(-1),BU250,0)))</f>
        <v>#N/A</v>
      </c>
      <c r="BV253" s="14" t="e">
        <f>IF($G250&gt;=1,($B232/HLOOKUP($G250,'Annuity Calc'!$H$7:$BE$11,2,FALSE))*HLOOKUP(BV250,'Annuity Calc'!$H$7:$BE$11,4,FALSE),(IF(BV250&lt;=(-1),BV250,0)))</f>
        <v>#N/A</v>
      </c>
      <c r="BW253" s="14" t="e">
        <f>IF($G250&gt;=1,($B232/HLOOKUP($G250,'Annuity Calc'!$H$7:$BE$11,2,FALSE))*HLOOKUP(BW250,'Annuity Calc'!$H$7:$BE$11,4,FALSE),(IF(BW250&lt;=(-1),BW250,0)))</f>
        <v>#N/A</v>
      </c>
      <c r="BX253" s="14" t="e">
        <f>IF($G250&gt;=1,($B232/HLOOKUP($G250,'Annuity Calc'!$H$7:$BE$11,2,FALSE))*HLOOKUP(BX250,'Annuity Calc'!$H$7:$BE$11,4,FALSE),(IF(BX250&lt;=(-1),BX250,0)))</f>
        <v>#N/A</v>
      </c>
      <c r="BY253" s="14" t="e">
        <f>IF($G250&gt;=1,($B232/HLOOKUP($G250,'Annuity Calc'!$H$7:$BE$11,2,FALSE))*HLOOKUP(BY250,'Annuity Calc'!$H$7:$BE$11,4,FALSE),(IF(BY250&lt;=(-1),BY250,0)))</f>
        <v>#N/A</v>
      </c>
      <c r="BZ253" s="14" t="e">
        <f>IF($G250&gt;=1,($B232/HLOOKUP($G250,'Annuity Calc'!$H$7:$BE$11,2,FALSE))*HLOOKUP(BZ250,'Annuity Calc'!$H$7:$BE$11,4,FALSE),(IF(BZ250&lt;=(-1),BZ250,0)))</f>
        <v>#N/A</v>
      </c>
      <c r="CA253" s="14" t="e">
        <f>IF($G250&gt;=1,($B232/HLOOKUP($G250,'Annuity Calc'!$H$7:$BE$11,2,FALSE))*HLOOKUP(CA250,'Annuity Calc'!$H$7:$BE$11,4,FALSE),(IF(CA250&lt;=(-1),CA250,0)))</f>
        <v>#N/A</v>
      </c>
      <c r="CB253" s="14" t="e">
        <f>IF($G250&gt;=1,($B232/HLOOKUP($G250,'Annuity Calc'!$H$7:$BE$11,2,FALSE))*HLOOKUP(CB250,'Annuity Calc'!$H$7:$BE$11,4,FALSE),(IF(CB250&lt;=(-1),CB250,0)))</f>
        <v>#N/A</v>
      </c>
      <c r="CC253" s="14" t="e">
        <f>IF($G250&gt;=1,($B232/HLOOKUP($G250,'Annuity Calc'!$H$7:$BE$11,2,FALSE))*HLOOKUP(CC250,'Annuity Calc'!$H$7:$BE$11,4,FALSE),(IF(CC250&lt;=(-1),CC250,0)))</f>
        <v>#N/A</v>
      </c>
      <c r="CD253" s="14" t="e">
        <f>IF($G250&gt;=1,($B232/HLOOKUP($G250,'Annuity Calc'!$H$7:$BE$11,2,FALSE))*HLOOKUP(CD250,'Annuity Calc'!$H$7:$BE$11,4,FALSE),(IF(CD250&lt;=(-1),CD250,0)))</f>
        <v>#N/A</v>
      </c>
      <c r="CE253" s="14" t="e">
        <f>IF($G250&gt;=1,($B232/HLOOKUP($G250,'Annuity Calc'!$H$7:$BE$11,2,FALSE))*HLOOKUP(CE250,'Annuity Calc'!$H$7:$BE$11,4,FALSE),(IF(CE250&lt;=(-1),CE250,0)))</f>
        <v>#N/A</v>
      </c>
      <c r="CF253" s="14" t="e">
        <f>IF($G250&gt;=1,($B232/HLOOKUP($G250,'Annuity Calc'!$H$7:$BE$11,2,FALSE))*HLOOKUP(CF250,'Annuity Calc'!$H$7:$BE$11,4,FALSE),(IF(CF250&lt;=(-1),CF250,0)))</f>
        <v>#N/A</v>
      </c>
      <c r="CG253" s="14" t="e">
        <f>IF($G250&gt;=1,($B232/HLOOKUP($G250,'Annuity Calc'!$H$7:$BE$11,2,FALSE))*HLOOKUP(CG250,'Annuity Calc'!$H$7:$BE$11,4,FALSE),(IF(CG250&lt;=(-1),CG250,0)))</f>
        <v>#N/A</v>
      </c>
      <c r="CH253" s="14" t="e">
        <f>IF($G250&gt;=1,($B232/HLOOKUP($G250,'Annuity Calc'!$H$7:$BE$11,2,FALSE))*HLOOKUP(CH250,'Annuity Calc'!$H$7:$BE$11,4,FALSE),(IF(CH250&lt;=(-1),CH250,0)))</f>
        <v>#N/A</v>
      </c>
    </row>
    <row r="254" spans="1:86" x14ac:dyDescent="0.25">
      <c r="A254" t="s">
        <v>472</v>
      </c>
      <c r="B254" s="14">
        <f>IF(B251&gt;=1,(B232/HLOOKUP($B251,'Annuity Calc'!$H$7:$BE$11,2,FALSE))*HLOOKUP(B251,'Annuity Calc'!$H$7:$BE$11,5,FALSE),(IF(B251&lt;=(-1),B251,0)))</f>
        <v>0</v>
      </c>
      <c r="C254" s="14">
        <f>IF(C251&gt;=1,(C232/HLOOKUP($B251,'Annuity Calc'!$H$7:$BE$11,2,FALSE))*HLOOKUP(C251,'Annuity Calc'!$H$7:$BE$11,5,FALSE),(IF(C251&lt;=(-1),C251,0)))</f>
        <v>0</v>
      </c>
      <c r="D254" s="14">
        <f>IF(D251&gt;=1,(D232/HLOOKUP($B251,'Annuity Calc'!$H$7:$BE$11,2,FALSE))*HLOOKUP(D251,'Annuity Calc'!$H$7:$BE$11,5,FALSE),(IF(D251&lt;=(-1),D251,0)))</f>
        <v>0</v>
      </c>
      <c r="E254" s="14">
        <f>IF(E251&gt;=1,(E232/HLOOKUP($B251,'Annuity Calc'!$H$7:$BE$11,2,FALSE))*HLOOKUP(E251,'Annuity Calc'!$H$7:$BE$11,5,FALSE),(IF(E251&lt;=(-1),E251,0)))</f>
        <v>0</v>
      </c>
      <c r="F254" s="14">
        <f>IF(F251&gt;=1,(F232/HLOOKUP($B251,'Annuity Calc'!$H$7:$BE$11,2,FALSE))*HLOOKUP(F251,'Annuity Calc'!$H$7:$BE$11,5,FALSE),(IF(F251&lt;=(-1),F251,0)))</f>
        <v>0</v>
      </c>
      <c r="G254" s="14">
        <f>IF($G250&gt;=1,($B232/HLOOKUP($G250,'Annuity Calc'!$H$7:$BE$11,2,FALSE))*HLOOKUP(G250,'Annuity Calc'!$H$7:$BE$11,5,FALSE),(IF(G250&lt;=(-1),G250,0)))</f>
        <v>335278.47243398399</v>
      </c>
      <c r="H254" s="14">
        <f>IF($G250&gt;=1,($B232/HLOOKUP($G250,'Annuity Calc'!$H$7:$BE$11,2,FALSE))*HLOOKUP(H250,'Annuity Calc'!$H$7:$BE$11,5,FALSE),(IF(H250&lt;=(-1),H250,0)))</f>
        <v>335278.47243398399</v>
      </c>
      <c r="I254" s="14">
        <f>IF($G250&gt;=1,($B232/HLOOKUP($G250,'Annuity Calc'!$H$7:$BE$11,2,FALSE))*HLOOKUP(I250,'Annuity Calc'!$H$7:$BE$11,5,FALSE),(IF(I250&lt;=(-1),I250,0)))</f>
        <v>335278.47243398399</v>
      </c>
      <c r="J254" s="14">
        <f>IF($G250&gt;=1,($B232/HLOOKUP($G250,'Annuity Calc'!$H$7:$BE$11,2,FALSE))*HLOOKUP(J250,'Annuity Calc'!$H$7:$BE$11,5,FALSE),(IF(J250&lt;=(-1),J250,0)))</f>
        <v>335278.47243398399</v>
      </c>
      <c r="K254" s="14">
        <f>IF($G250&gt;=1,($B232/HLOOKUP($G250,'Annuity Calc'!$H$7:$BE$11,2,FALSE))*HLOOKUP(K250,'Annuity Calc'!$H$7:$BE$11,5,FALSE),(IF(K250&lt;=(-1),K250,0)))</f>
        <v>335278.47243398399</v>
      </c>
      <c r="L254" s="14">
        <f>IF($G250&gt;=1,($B232/HLOOKUP($G250,'Annuity Calc'!$H$7:$BE$11,2,FALSE))*HLOOKUP(L250,'Annuity Calc'!$H$7:$BE$11,5,FALSE),(IF(L250&lt;=(-1),L250,0)))</f>
        <v>335278.47243398399</v>
      </c>
      <c r="M254" s="14">
        <f>IF($G250&gt;=1,($B232/HLOOKUP($G250,'Annuity Calc'!$H$7:$BE$11,2,FALSE))*HLOOKUP(M250,'Annuity Calc'!$H$7:$BE$11,5,FALSE),(IF(M250&lt;=(-1),M250,0)))</f>
        <v>335278.47243398399</v>
      </c>
      <c r="N254" s="14">
        <f>IF($G250&gt;=1,($B232/HLOOKUP($G250,'Annuity Calc'!$H$7:$BE$11,2,FALSE))*HLOOKUP(N250,'Annuity Calc'!$H$7:$BE$11,5,FALSE),(IF(N250&lt;=(-1),N250,0)))</f>
        <v>335278.47243398399</v>
      </c>
      <c r="O254" s="14">
        <f>IF($G250&gt;=1,($B232/HLOOKUP($G250,'Annuity Calc'!$H$7:$BE$11,2,FALSE))*HLOOKUP(O250,'Annuity Calc'!$H$7:$BE$11,5,FALSE),(IF(O250&lt;=(-1),O250,0)))</f>
        <v>335278.47243398399</v>
      </c>
      <c r="P254" s="14">
        <f>IF($G250&gt;=1,($B232/HLOOKUP($G250,'Annuity Calc'!$H$7:$BE$11,2,FALSE))*HLOOKUP(P250,'Annuity Calc'!$H$7:$BE$11,5,FALSE),(IF(P250&lt;=(-1),P250,0)))</f>
        <v>335278.47243398399</v>
      </c>
      <c r="Q254" s="14">
        <f>IF($G250&gt;=1,($B232/HLOOKUP($G250,'Annuity Calc'!$H$7:$BE$11,2,FALSE))*HLOOKUP(Q250,'Annuity Calc'!$H$7:$BE$11,5,FALSE),(IF(Q250&lt;=(-1),Q250,0)))</f>
        <v>335278.47243398399</v>
      </c>
      <c r="R254" s="14">
        <f>IF($G250&gt;=1,($B232/HLOOKUP($G250,'Annuity Calc'!$H$7:$BE$11,2,FALSE))*HLOOKUP(R250,'Annuity Calc'!$H$7:$BE$11,5,FALSE),(IF(R250&lt;=(-1),R250,0)))</f>
        <v>335278.47243398399</v>
      </c>
      <c r="S254" s="14">
        <f>IF($G250&gt;=1,($B232/HLOOKUP($G250,'Annuity Calc'!$H$7:$BE$11,2,FALSE))*HLOOKUP(S250,'Annuity Calc'!$H$7:$BE$11,5,FALSE),(IF(S250&lt;=(-1),S250,0)))</f>
        <v>335278.47243398399</v>
      </c>
      <c r="T254" s="14">
        <f>IF($G250&gt;=1,($B232/HLOOKUP($G250,'Annuity Calc'!$H$7:$BE$11,2,FALSE))*HLOOKUP(T250,'Annuity Calc'!$H$7:$BE$11,5,FALSE),(IF(T250&lt;=(-1),T250,0)))</f>
        <v>335278.47243398399</v>
      </c>
      <c r="U254" s="14">
        <f>IF($G250&gt;=1,($B232/HLOOKUP($G250,'Annuity Calc'!$H$7:$BE$11,2,FALSE))*HLOOKUP(U250,'Annuity Calc'!$H$7:$BE$11,5,FALSE),(IF(U250&lt;=(-1),U250,0)))</f>
        <v>335278.47243398399</v>
      </c>
      <c r="V254" s="14">
        <f>IF($G250&gt;=1,($B232/HLOOKUP($G250,'Annuity Calc'!$H$7:$BE$11,2,FALSE))*HLOOKUP(V250,'Annuity Calc'!$H$7:$BE$11,5,FALSE),(IF(V250&lt;=(-1),V250,0)))</f>
        <v>335278.47243398399</v>
      </c>
      <c r="W254" s="14">
        <f>IF($G250&gt;=1,($B232/HLOOKUP($G250,'Annuity Calc'!$H$7:$BE$11,2,FALSE))*HLOOKUP(W250,'Annuity Calc'!$H$7:$BE$11,5,FALSE),(IF(W250&lt;=(-1),W250,0)))</f>
        <v>335278.47243398399</v>
      </c>
      <c r="X254" s="14">
        <f>IF($G250&gt;=1,($B232/HLOOKUP($G250,'Annuity Calc'!$H$7:$BE$11,2,FALSE))*HLOOKUP(X250,'Annuity Calc'!$H$7:$BE$11,5,FALSE),(IF(X250&lt;=(-1),X250,0)))</f>
        <v>335278.47243398399</v>
      </c>
      <c r="Y254" s="14">
        <f>IF($G250&gt;=1,($B232/HLOOKUP($G250,'Annuity Calc'!$H$7:$BE$11,2,FALSE))*HLOOKUP(Y250,'Annuity Calc'!$H$7:$BE$11,5,FALSE),(IF(Y250&lt;=(-1),Y250,0)))</f>
        <v>335278.47243398399</v>
      </c>
      <c r="Z254" s="14">
        <f>IF($G250&gt;=1,($B232/HLOOKUP($G250,'Annuity Calc'!$H$7:$BE$11,2,FALSE))*HLOOKUP(Z250,'Annuity Calc'!$H$7:$BE$11,5,FALSE),(IF(Z250&lt;=(-1),Z250,0)))</f>
        <v>335278.47243398399</v>
      </c>
      <c r="AA254" s="14">
        <f>IF($G250&gt;=1,($B232/HLOOKUP($G250,'Annuity Calc'!$H$7:$BE$11,2,FALSE))*HLOOKUP(AA250,'Annuity Calc'!$H$7:$BE$11,5,FALSE),(IF(AA250&lt;=(-1),AA250,0)))</f>
        <v>335278.47243398399</v>
      </c>
      <c r="AB254" s="14">
        <f>IF($G250&gt;=1,($B232/HLOOKUP($G250,'Annuity Calc'!$H$7:$BE$11,2,FALSE))*HLOOKUP(AB250,'Annuity Calc'!$H$7:$BE$11,5,FALSE),(IF(AB250&lt;=(-1),AB250,0)))</f>
        <v>335278.47243398399</v>
      </c>
      <c r="AC254" s="14">
        <f>IF($G250&gt;=1,($B232/HLOOKUP($G250,'Annuity Calc'!$H$7:$BE$11,2,FALSE))*HLOOKUP(AC250,'Annuity Calc'!$H$7:$BE$11,5,FALSE),(IF(AC250&lt;=(-1),AC250,0)))</f>
        <v>335278.47243398399</v>
      </c>
      <c r="AD254" s="14">
        <f>IF($G250&gt;=1,($B232/HLOOKUP($G250,'Annuity Calc'!$H$7:$BE$11,2,FALSE))*HLOOKUP(AD250,'Annuity Calc'!$H$7:$BE$11,5,FALSE),(IF(AD250&lt;=(-1),AD250,0)))</f>
        <v>335278.47243398399</v>
      </c>
      <c r="AE254" s="14">
        <f>IF($G250&gt;=1,($B232/HLOOKUP($G250,'Annuity Calc'!$H$7:$BE$11,2,FALSE))*HLOOKUP(AE250,'Annuity Calc'!$H$7:$BE$11,5,FALSE),(IF(AE250&lt;=(-1),AE250,0)))</f>
        <v>335278.47243398399</v>
      </c>
      <c r="AF254" s="14">
        <f>IF($G250&gt;=1,($B232/HLOOKUP($G250,'Annuity Calc'!$H$7:$BE$11,2,FALSE))*HLOOKUP(AF250,'Annuity Calc'!$H$7:$BE$11,5,FALSE),(IF(AF250&lt;=(-1),AF250,0)))</f>
        <v>335278.47243398399</v>
      </c>
      <c r="AG254" s="14">
        <f>IF($G250&gt;=1,($B232/HLOOKUP($G250,'Annuity Calc'!$H$7:$BE$11,2,FALSE))*HLOOKUP(AG250,'Annuity Calc'!$H$7:$BE$11,5,FALSE),(IF(AG250&lt;=(-1),AG250,0)))</f>
        <v>335278.47243398399</v>
      </c>
      <c r="AH254" s="14">
        <f>IF($G250&gt;=1,($B232/HLOOKUP($G250,'Annuity Calc'!$H$7:$BE$11,2,FALSE))*HLOOKUP(AH250,'Annuity Calc'!$H$7:$BE$11,5,FALSE),(IF(AH250&lt;=(-1),AH250,0)))</f>
        <v>335278.47243398399</v>
      </c>
      <c r="AI254" s="14">
        <f>IF($G250&gt;=1,($B232/HLOOKUP($G250,'Annuity Calc'!$H$7:$BE$11,2,FALSE))*HLOOKUP(AI250,'Annuity Calc'!$H$7:$BE$11,5,FALSE),(IF(AI250&lt;=(-1),AI250,0)))</f>
        <v>335278.47243398399</v>
      </c>
      <c r="AJ254" s="14">
        <f>IF($G250&gt;=1,($B232/HLOOKUP($G250,'Annuity Calc'!$H$7:$BE$11,2,FALSE))*HLOOKUP(AJ250,'Annuity Calc'!$H$7:$BE$11,5,FALSE),(IF(AJ250&lt;=(-1),AJ250,0)))</f>
        <v>335278.47243398399</v>
      </c>
      <c r="AK254" s="14">
        <f>IF($G250&gt;=1,($B232/HLOOKUP($G250,'Annuity Calc'!$H$7:$BE$11,2,FALSE))*HLOOKUP(AK250,'Annuity Calc'!$H$7:$BE$11,5,FALSE),(IF(AK250&lt;=(-1),AK250,0)))</f>
        <v>335278.47243398399</v>
      </c>
      <c r="AL254" s="14">
        <f>IF($G250&gt;=1,($B232/HLOOKUP($G250,'Annuity Calc'!$H$7:$BE$11,2,FALSE))*HLOOKUP(AL250,'Annuity Calc'!$H$7:$BE$11,5,FALSE),(IF(AL250&lt;=(-1),AL250,0)))</f>
        <v>335278.47243398399</v>
      </c>
      <c r="AM254" s="14">
        <f>IF($G250&gt;=1,($B232/HLOOKUP($G250,'Annuity Calc'!$H$7:$BE$11,2,FALSE))*HLOOKUP(AM250,'Annuity Calc'!$H$7:$BE$11,5,FALSE),(IF(AM250&lt;=(-1),AM250,0)))</f>
        <v>335278.47243398399</v>
      </c>
      <c r="AN254" s="14">
        <f>IF($G250&gt;=1,($B232/HLOOKUP($G250,'Annuity Calc'!$H$7:$BE$11,2,FALSE))*HLOOKUP(AN250,'Annuity Calc'!$H$7:$BE$11,5,FALSE),(IF(AN250&lt;=(-1),AN250,0)))</f>
        <v>335278.47243398399</v>
      </c>
      <c r="AO254" s="14">
        <f>IF($G250&gt;=1,($B232/HLOOKUP($G250,'Annuity Calc'!$H$7:$BE$11,2,FALSE))*HLOOKUP(AO250,'Annuity Calc'!$H$7:$BE$11,5,FALSE),(IF(AO250&lt;=(-1),AO250,0)))</f>
        <v>335278.47243398399</v>
      </c>
      <c r="AP254" s="14">
        <f>IF($G250&gt;=1,($B232/HLOOKUP($G250,'Annuity Calc'!$H$7:$BE$11,2,FALSE))*HLOOKUP(AP250,'Annuity Calc'!$H$7:$BE$11,5,FALSE),(IF(AP250&lt;=(-1),AP250,0)))</f>
        <v>335278.47243398399</v>
      </c>
      <c r="AQ254" s="14">
        <f>IF($G250&gt;=1,($B232/HLOOKUP($G250,'Annuity Calc'!$H$7:$BE$11,2,FALSE))*HLOOKUP(AQ250,'Annuity Calc'!$H$7:$BE$11,5,FALSE),(IF(AQ250&lt;=(-1),AQ250,0)))</f>
        <v>335278.47243398399</v>
      </c>
      <c r="AR254" s="14">
        <f>IF($G250&gt;=1,($B232/HLOOKUP($G250,'Annuity Calc'!$H$7:$BE$11,2,FALSE))*HLOOKUP(AR250,'Annuity Calc'!$H$7:$BE$11,5,FALSE),(IF(AR250&lt;=(-1),AR250,0)))</f>
        <v>335278.47243398399</v>
      </c>
      <c r="AS254" s="14">
        <f>IF($G250&gt;=1,($B232/HLOOKUP($G250,'Annuity Calc'!$H$7:$BE$11,2,FALSE))*HLOOKUP(AS250,'Annuity Calc'!$H$7:$BE$11,5,FALSE),(IF(AS250&lt;=(-1),AS250,0)))</f>
        <v>335278.47243398399</v>
      </c>
      <c r="AT254" s="14">
        <f>IF($G250&gt;=1,($B232/HLOOKUP($G250,'Annuity Calc'!$H$7:$BE$11,2,FALSE))*HLOOKUP(AT250,'Annuity Calc'!$H$7:$BE$11,5,FALSE),(IF(AT250&lt;=(-1),AT250,0)))</f>
        <v>335278.47243398399</v>
      </c>
      <c r="AU254" s="14" t="e">
        <f>IF($G250&gt;=1,($B232/HLOOKUP($G250,'Annuity Calc'!$H$7:$BE$11,2,FALSE))*HLOOKUP(AU250,'Annuity Calc'!$H$7:$BE$11,5,FALSE),(IF(AU250&lt;=(-1),AU250,0)))</f>
        <v>#N/A</v>
      </c>
      <c r="AV254" s="14" t="e">
        <f>IF($G250&gt;=1,($B232/HLOOKUP($G250,'Annuity Calc'!$H$7:$BE$11,2,FALSE))*HLOOKUP(AV250,'Annuity Calc'!$H$7:$BE$11,5,FALSE),(IF(AV250&lt;=(-1),AV250,0)))</f>
        <v>#N/A</v>
      </c>
      <c r="AW254" s="14" t="e">
        <f>IF($G250&gt;=1,($B232/HLOOKUP($G250,'Annuity Calc'!$H$7:$BE$11,2,FALSE))*HLOOKUP(AW250,'Annuity Calc'!$H$7:$BE$11,5,FALSE),(IF(AW250&lt;=(-1),AW250,0)))</f>
        <v>#N/A</v>
      </c>
      <c r="AX254" s="14" t="e">
        <f>IF($G250&gt;=1,($B232/HLOOKUP($G250,'Annuity Calc'!$H$7:$BE$11,2,FALSE))*HLOOKUP(AX250,'Annuity Calc'!$H$7:$BE$11,5,FALSE),(IF(AX250&lt;=(-1),AX250,0)))</f>
        <v>#N/A</v>
      </c>
      <c r="AY254" s="14" t="e">
        <f>IF($G250&gt;=1,($B232/HLOOKUP($G250,'Annuity Calc'!$H$7:$BE$11,2,FALSE))*HLOOKUP(AY250,'Annuity Calc'!$H$7:$BE$11,5,FALSE),(IF(AY250&lt;=(-1),AY250,0)))</f>
        <v>#N/A</v>
      </c>
      <c r="AZ254" s="14" t="e">
        <f>IF($G250&gt;=1,($B232/HLOOKUP($G250,'Annuity Calc'!$H$7:$BE$11,2,FALSE))*HLOOKUP(AZ250,'Annuity Calc'!$H$7:$BE$11,5,FALSE),(IF(AZ250&lt;=(-1),AZ250,0)))</f>
        <v>#N/A</v>
      </c>
      <c r="BA254" s="14" t="e">
        <f>IF($G250&gt;=1,($B232/HLOOKUP($G250,'Annuity Calc'!$H$7:$BE$11,2,FALSE))*HLOOKUP(BA250,'Annuity Calc'!$H$7:$BE$11,5,FALSE),(IF(BA250&lt;=(-1),BA250,0)))</f>
        <v>#N/A</v>
      </c>
      <c r="BB254" s="14" t="e">
        <f>IF($G250&gt;=1,($B232/HLOOKUP($G250,'Annuity Calc'!$H$7:$BE$11,2,FALSE))*HLOOKUP(BB250,'Annuity Calc'!$H$7:$BE$11,5,FALSE),(IF(BB250&lt;=(-1),BB250,0)))</f>
        <v>#N/A</v>
      </c>
      <c r="BC254" s="14" t="e">
        <f>IF($G250&gt;=1,($B232/HLOOKUP($G250,'Annuity Calc'!$H$7:$BE$11,2,FALSE))*HLOOKUP(BC250,'Annuity Calc'!$H$7:$BE$11,5,FALSE),(IF(BC250&lt;=(-1),BC250,0)))</f>
        <v>#N/A</v>
      </c>
      <c r="BD254" s="14" t="e">
        <f>IF($G250&gt;=1,($B232/HLOOKUP($G250,'Annuity Calc'!$H$7:$BE$11,2,FALSE))*HLOOKUP(BD250,'Annuity Calc'!$H$7:$BE$11,5,FALSE),(IF(BD250&lt;=(-1),BD250,0)))</f>
        <v>#N/A</v>
      </c>
      <c r="BE254" s="14" t="e">
        <f>IF($G250&gt;=1,($B232/HLOOKUP($G250,'Annuity Calc'!$H$7:$BE$11,2,FALSE))*HLOOKUP(BE250,'Annuity Calc'!$H$7:$BE$11,5,FALSE),(IF(BE250&lt;=(-1),BE250,0)))</f>
        <v>#N/A</v>
      </c>
      <c r="BF254" s="14" t="e">
        <f>IF($G250&gt;=1,($B232/HLOOKUP($G250,'Annuity Calc'!$H$7:$BE$11,2,FALSE))*HLOOKUP(BF250,'Annuity Calc'!$H$7:$BE$11,5,FALSE),(IF(BF250&lt;=(-1),BF250,0)))</f>
        <v>#N/A</v>
      </c>
      <c r="BG254" s="14" t="e">
        <f>IF($G250&gt;=1,($B232/HLOOKUP($G250,'Annuity Calc'!$H$7:$BE$11,2,FALSE))*HLOOKUP(BG250,'Annuity Calc'!$H$7:$BE$11,5,FALSE),(IF(BG250&lt;=(-1),BG250,0)))</f>
        <v>#N/A</v>
      </c>
      <c r="BH254" s="14" t="e">
        <f>IF($G250&gt;=1,($B232/HLOOKUP($G250,'Annuity Calc'!$H$7:$BE$11,2,FALSE))*HLOOKUP(BH250,'Annuity Calc'!$H$7:$BE$11,5,FALSE),(IF(BH250&lt;=(-1),BH250,0)))</f>
        <v>#N/A</v>
      </c>
      <c r="BI254" s="14" t="e">
        <f>IF($G250&gt;=1,($B232/HLOOKUP($G250,'Annuity Calc'!$H$7:$BE$11,2,FALSE))*HLOOKUP(BI250,'Annuity Calc'!$H$7:$BE$11,5,FALSE),(IF(BI250&lt;=(-1),BI250,0)))</f>
        <v>#N/A</v>
      </c>
      <c r="BJ254" s="14" t="e">
        <f>IF($G250&gt;=1,($B232/HLOOKUP($G250,'Annuity Calc'!$H$7:$BE$11,2,FALSE))*HLOOKUP(BJ250,'Annuity Calc'!$H$7:$BE$11,5,FALSE),(IF(BJ250&lt;=(-1),BJ250,0)))</f>
        <v>#N/A</v>
      </c>
      <c r="BK254" s="14" t="e">
        <f>IF($G250&gt;=1,($B232/HLOOKUP($G250,'Annuity Calc'!$H$7:$BE$11,2,FALSE))*HLOOKUP(BK250,'Annuity Calc'!$H$7:$BE$11,5,FALSE),(IF(BK250&lt;=(-1),BK250,0)))</f>
        <v>#N/A</v>
      </c>
      <c r="BL254" s="14" t="e">
        <f>IF($G250&gt;=1,($B232/HLOOKUP($G250,'Annuity Calc'!$H$7:$BE$11,2,FALSE))*HLOOKUP(BL250,'Annuity Calc'!$H$7:$BE$11,5,FALSE),(IF(BL250&lt;=(-1),BL250,0)))</f>
        <v>#N/A</v>
      </c>
      <c r="BM254" s="14" t="e">
        <f>IF($G250&gt;=1,($B232/HLOOKUP($G250,'Annuity Calc'!$H$7:$BE$11,2,FALSE))*HLOOKUP(BM250,'Annuity Calc'!$H$7:$BE$11,5,FALSE),(IF(BM250&lt;=(-1),BM250,0)))</f>
        <v>#N/A</v>
      </c>
      <c r="BN254" s="14" t="e">
        <f>IF($G250&gt;=1,($B232/HLOOKUP($G250,'Annuity Calc'!$H$7:$BE$11,2,FALSE))*HLOOKUP(BN250,'Annuity Calc'!$H$7:$BE$11,5,FALSE),(IF(BN250&lt;=(-1),BN250,0)))</f>
        <v>#N/A</v>
      </c>
      <c r="BO254" s="14" t="e">
        <f>IF($G250&gt;=1,($B232/HLOOKUP($G250,'Annuity Calc'!$H$7:$BE$11,2,FALSE))*HLOOKUP(BO250,'Annuity Calc'!$H$7:$BE$11,5,FALSE),(IF(BO250&lt;=(-1),BO250,0)))</f>
        <v>#N/A</v>
      </c>
      <c r="BP254" s="14" t="e">
        <f>IF($G250&gt;=1,($B232/HLOOKUP($G250,'Annuity Calc'!$H$7:$BE$11,2,FALSE))*HLOOKUP(BP250,'Annuity Calc'!$H$7:$BE$11,5,FALSE),(IF(BP250&lt;=(-1),BP250,0)))</f>
        <v>#N/A</v>
      </c>
      <c r="BQ254" s="14" t="e">
        <f>IF($G250&gt;=1,($B232/HLOOKUP($G250,'Annuity Calc'!$H$7:$BE$11,2,FALSE))*HLOOKUP(BQ250,'Annuity Calc'!$H$7:$BE$11,5,FALSE),(IF(BQ250&lt;=(-1),BQ250,0)))</f>
        <v>#N/A</v>
      </c>
      <c r="BR254" s="14" t="e">
        <f>IF($G250&gt;=1,($B232/HLOOKUP($G250,'Annuity Calc'!$H$7:$BE$11,2,FALSE))*HLOOKUP(BR250,'Annuity Calc'!$H$7:$BE$11,5,FALSE),(IF(BR250&lt;=(-1),BR250,0)))</f>
        <v>#N/A</v>
      </c>
      <c r="BS254" s="14" t="e">
        <f>IF($G250&gt;=1,($B232/HLOOKUP($G250,'Annuity Calc'!$H$7:$BE$11,2,FALSE))*HLOOKUP(BS250,'Annuity Calc'!$H$7:$BE$11,5,FALSE),(IF(BS250&lt;=(-1),BS250,0)))</f>
        <v>#N/A</v>
      </c>
      <c r="BT254" s="14" t="e">
        <f>IF($G250&gt;=1,($B232/HLOOKUP($G250,'Annuity Calc'!$H$7:$BE$11,2,FALSE))*HLOOKUP(BT250,'Annuity Calc'!$H$7:$BE$11,5,FALSE),(IF(BT250&lt;=(-1),BT250,0)))</f>
        <v>#N/A</v>
      </c>
      <c r="BU254" s="14" t="e">
        <f>IF($G250&gt;=1,($B232/HLOOKUP($G250,'Annuity Calc'!$H$7:$BE$11,2,FALSE))*HLOOKUP(BU250,'Annuity Calc'!$H$7:$BE$11,5,FALSE),(IF(BU250&lt;=(-1),BU250,0)))</f>
        <v>#N/A</v>
      </c>
      <c r="BV254" s="14" t="e">
        <f>IF($G250&gt;=1,($B232/HLOOKUP($G250,'Annuity Calc'!$H$7:$BE$11,2,FALSE))*HLOOKUP(BV250,'Annuity Calc'!$H$7:$BE$11,5,FALSE),(IF(BV250&lt;=(-1),BV250,0)))</f>
        <v>#N/A</v>
      </c>
      <c r="BW254" s="14" t="e">
        <f>IF($G250&gt;=1,($B232/HLOOKUP($G250,'Annuity Calc'!$H$7:$BE$11,2,FALSE))*HLOOKUP(BW250,'Annuity Calc'!$H$7:$BE$11,5,FALSE),(IF(BW250&lt;=(-1),BW250,0)))</f>
        <v>#N/A</v>
      </c>
      <c r="BX254" s="14" t="e">
        <f>IF($G250&gt;=1,($B232/HLOOKUP($G250,'Annuity Calc'!$H$7:$BE$11,2,FALSE))*HLOOKUP(BX250,'Annuity Calc'!$H$7:$BE$11,5,FALSE),(IF(BX250&lt;=(-1),BX250,0)))</f>
        <v>#N/A</v>
      </c>
      <c r="BY254" s="14" t="e">
        <f>IF($G250&gt;=1,($B232/HLOOKUP($G250,'Annuity Calc'!$H$7:$BE$11,2,FALSE))*HLOOKUP(BY250,'Annuity Calc'!$H$7:$BE$11,5,FALSE),(IF(BY250&lt;=(-1),BY250,0)))</f>
        <v>#N/A</v>
      </c>
      <c r="BZ254" s="14" t="e">
        <f>IF($G250&gt;=1,($B232/HLOOKUP($G250,'Annuity Calc'!$H$7:$BE$11,2,FALSE))*HLOOKUP(BZ250,'Annuity Calc'!$H$7:$BE$11,5,FALSE),(IF(BZ250&lt;=(-1),BZ250,0)))</f>
        <v>#N/A</v>
      </c>
      <c r="CA254" s="14" t="e">
        <f>IF($G250&gt;=1,($B232/HLOOKUP($G250,'Annuity Calc'!$H$7:$BE$11,2,FALSE))*HLOOKUP(CA250,'Annuity Calc'!$H$7:$BE$11,5,FALSE),(IF(CA250&lt;=(-1),CA250,0)))</f>
        <v>#N/A</v>
      </c>
      <c r="CB254" s="14" t="e">
        <f>IF($G250&gt;=1,($B232/HLOOKUP($G250,'Annuity Calc'!$H$7:$BE$11,2,FALSE))*HLOOKUP(CB250,'Annuity Calc'!$H$7:$BE$11,5,FALSE),(IF(CB250&lt;=(-1),CB250,0)))</f>
        <v>#N/A</v>
      </c>
      <c r="CC254" s="14" t="e">
        <f>IF($G250&gt;=1,($B232/HLOOKUP($G250,'Annuity Calc'!$H$7:$BE$11,2,FALSE))*HLOOKUP(CC250,'Annuity Calc'!$H$7:$BE$11,5,FALSE),(IF(CC250&lt;=(-1),CC250,0)))</f>
        <v>#N/A</v>
      </c>
      <c r="CD254" s="14" t="e">
        <f>IF($G250&gt;=1,($B232/HLOOKUP($G250,'Annuity Calc'!$H$7:$BE$11,2,FALSE))*HLOOKUP(CD250,'Annuity Calc'!$H$7:$BE$11,5,FALSE),(IF(CD250&lt;=(-1),CD250,0)))</f>
        <v>#N/A</v>
      </c>
      <c r="CE254" s="14" t="e">
        <f>IF($G250&gt;=1,($B232/HLOOKUP($G250,'Annuity Calc'!$H$7:$BE$11,2,FALSE))*HLOOKUP(CE250,'Annuity Calc'!$H$7:$BE$11,5,FALSE),(IF(CE250&lt;=(-1),CE250,0)))</f>
        <v>#N/A</v>
      </c>
      <c r="CF254" s="14" t="e">
        <f>IF($G250&gt;=1,($B232/HLOOKUP($G250,'Annuity Calc'!$H$7:$BE$11,2,FALSE))*HLOOKUP(CF250,'Annuity Calc'!$H$7:$BE$11,5,FALSE),(IF(CF250&lt;=(-1),CF250,0)))</f>
        <v>#N/A</v>
      </c>
      <c r="CG254" s="14" t="e">
        <f>IF($G250&gt;=1,($B232/HLOOKUP($G250,'Annuity Calc'!$H$7:$BE$11,2,FALSE))*HLOOKUP(CG250,'Annuity Calc'!$H$7:$BE$11,5,FALSE),(IF(CG250&lt;=(-1),CG250,0)))</f>
        <v>#N/A</v>
      </c>
      <c r="CH254" s="14" t="e">
        <f>IF($G250&gt;=1,($B232/HLOOKUP($G250,'Annuity Calc'!$H$7:$BE$11,2,FALSE))*HLOOKUP(CH250,'Annuity Calc'!$H$7:$BE$11,5,FALSE),(IF(CH250&lt;=(-1),CH250,0)))</f>
        <v>#N/A</v>
      </c>
    </row>
    <row r="255" spans="1:86" x14ac:dyDescent="0.25">
      <c r="A255" t="s">
        <v>343</v>
      </c>
      <c r="B255" s="14">
        <f>B251-B252</f>
        <v>0</v>
      </c>
      <c r="C255" s="14">
        <f t="shared" ref="C255:F255" si="69">C251-C252</f>
        <v>0</v>
      </c>
      <c r="D255" s="14">
        <f t="shared" si="69"/>
        <v>0</v>
      </c>
      <c r="E255" s="14">
        <f t="shared" si="69"/>
        <v>0</v>
      </c>
      <c r="F255" s="14">
        <f t="shared" si="69"/>
        <v>0</v>
      </c>
      <c r="G255" s="14">
        <f>G251-G252</f>
        <v>6630668.3613754567</v>
      </c>
      <c r="H255" s="14">
        <f>H251-H252</f>
        <v>6558514.0786193693</v>
      </c>
      <c r="I255" s="14">
        <f t="shared" ref="I255:BT255" si="70">I251-I252</f>
        <v>6483422.2356551625</v>
      </c>
      <c r="J255" s="14">
        <f t="shared" si="70"/>
        <v>6405273.2379189823</v>
      </c>
      <c r="K255" s="14">
        <f t="shared" si="70"/>
        <v>6323942.6218881505</v>
      </c>
      <c r="L255" s="14">
        <f t="shared" si="70"/>
        <v>6239300.8568550944</v>
      </c>
      <c r="M255" s="14">
        <f t="shared" si="70"/>
        <v>6151213.1386310589</v>
      </c>
      <c r="N255" s="14">
        <f t="shared" si="70"/>
        <v>6059539.1748510431</v>
      </c>
      <c r="O255" s="14">
        <f t="shared" si="70"/>
        <v>5964132.9615380205</v>
      </c>
      <c r="P255" s="14">
        <f t="shared" si="70"/>
        <v>5864842.5505706035</v>
      </c>
      <c r="Q255" s="14">
        <f t="shared" si="70"/>
        <v>5761509.8076837948</v>
      </c>
      <c r="R255" s="14">
        <f t="shared" si="70"/>
        <v>5653970.1606174195</v>
      </c>
      <c r="S255" s="14">
        <f t="shared" si="70"/>
        <v>5542052.3370111249</v>
      </c>
      <c r="T255" s="14">
        <f t="shared" si="70"/>
        <v>5425578.0916285012</v>
      </c>
      <c r="U255" s="14">
        <f t="shared" si="70"/>
        <v>5304361.9224759005</v>
      </c>
      <c r="V255" s="14">
        <f t="shared" si="70"/>
        <v>5178210.7753638187</v>
      </c>
      <c r="W255" s="14">
        <f t="shared" si="70"/>
        <v>5046923.736440327</v>
      </c>
      <c r="X255" s="14">
        <f t="shared" si="70"/>
        <v>4910291.7122068545</v>
      </c>
      <c r="Y255" s="14">
        <f t="shared" si="70"/>
        <v>4768097.0965067064</v>
      </c>
      <c r="Z255" s="14">
        <f t="shared" si="70"/>
        <v>4620113.4239559527</v>
      </c>
      <c r="AA255" s="14">
        <f t="shared" si="70"/>
        <v>4466105.0092647215</v>
      </c>
      <c r="AB255" s="14">
        <f t="shared" si="70"/>
        <v>4305826.5718744639</v>
      </c>
      <c r="AC255" s="14">
        <f t="shared" si="70"/>
        <v>4139022.8453133772</v>
      </c>
      <c r="AD255" s="14">
        <f t="shared" si="70"/>
        <v>3965428.1706478191</v>
      </c>
      <c r="AE255" s="14">
        <f t="shared" si="70"/>
        <v>3784766.0733822347</v>
      </c>
      <c r="AF255" s="14">
        <f t="shared" si="70"/>
        <v>3596748.8231337443</v>
      </c>
      <c r="AG255" s="14">
        <f t="shared" si="70"/>
        <v>3401076.975380112</v>
      </c>
      <c r="AH255" s="14">
        <f t="shared" si="70"/>
        <v>3197438.894551259</v>
      </c>
      <c r="AI255" s="14">
        <f t="shared" si="70"/>
        <v>2985510.2577047832</v>
      </c>
      <c r="AJ255" s="14">
        <f t="shared" si="70"/>
        <v>2764953.5379950101</v>
      </c>
      <c r="AK255" s="14">
        <f t="shared" si="70"/>
        <v>2535417.4671129296</v>
      </c>
      <c r="AL255" s="14">
        <f t="shared" si="70"/>
        <v>2296536.475840874</v>
      </c>
      <c r="AM255" s="14">
        <f t="shared" si="70"/>
        <v>2047930.1118309428</v>
      </c>
      <c r="AN255" s="14">
        <f t="shared" si="70"/>
        <v>1789202.4336799001</v>
      </c>
      <c r="AO255" s="14">
        <f t="shared" si="70"/>
        <v>1519941.3803355237</v>
      </c>
      <c r="AP255" s="14">
        <f t="shared" si="70"/>
        <v>1239718.1148300939</v>
      </c>
      <c r="AQ255" s="14">
        <f t="shared" si="70"/>
        <v>948086.34129582206</v>
      </c>
      <c r="AR255" s="14">
        <f t="shared" si="70"/>
        <v>644581.59417447052</v>
      </c>
      <c r="AS255" s="14">
        <f t="shared" si="70"/>
        <v>328720.49848912534</v>
      </c>
      <c r="AT255" s="14">
        <f t="shared" si="70"/>
        <v>-5.2386894822120667E-10</v>
      </c>
      <c r="AU255" s="14" t="e">
        <f t="shared" si="70"/>
        <v>#N/A</v>
      </c>
      <c r="AV255" s="14" t="e">
        <f t="shared" si="70"/>
        <v>#N/A</v>
      </c>
      <c r="AW255" s="14" t="e">
        <f t="shared" si="70"/>
        <v>#N/A</v>
      </c>
      <c r="AX255" s="14" t="e">
        <f t="shared" si="70"/>
        <v>#N/A</v>
      </c>
      <c r="AY255" s="14" t="e">
        <f t="shared" si="70"/>
        <v>#N/A</v>
      </c>
      <c r="AZ255" s="14" t="e">
        <f t="shared" si="70"/>
        <v>#N/A</v>
      </c>
      <c r="BA255" s="14" t="e">
        <f t="shared" si="70"/>
        <v>#N/A</v>
      </c>
      <c r="BB255" s="14" t="e">
        <f t="shared" si="70"/>
        <v>#N/A</v>
      </c>
      <c r="BC255" s="14" t="e">
        <f t="shared" si="70"/>
        <v>#N/A</v>
      </c>
      <c r="BD255" s="14" t="e">
        <f t="shared" si="70"/>
        <v>#N/A</v>
      </c>
      <c r="BE255" s="14" t="e">
        <f t="shared" si="70"/>
        <v>#N/A</v>
      </c>
      <c r="BF255" s="14" t="e">
        <f t="shared" si="70"/>
        <v>#N/A</v>
      </c>
      <c r="BG255" s="14" t="e">
        <f t="shared" si="70"/>
        <v>#N/A</v>
      </c>
      <c r="BH255" s="14" t="e">
        <f t="shared" si="70"/>
        <v>#N/A</v>
      </c>
      <c r="BI255" s="14" t="e">
        <f t="shared" si="70"/>
        <v>#N/A</v>
      </c>
      <c r="BJ255" s="14" t="e">
        <f t="shared" si="70"/>
        <v>#N/A</v>
      </c>
      <c r="BK255" s="14" t="e">
        <f t="shared" si="70"/>
        <v>#N/A</v>
      </c>
      <c r="BL255" s="14" t="e">
        <f t="shared" si="70"/>
        <v>#N/A</v>
      </c>
      <c r="BM255" s="14" t="e">
        <f t="shared" si="70"/>
        <v>#N/A</v>
      </c>
      <c r="BN255" s="14" t="e">
        <f t="shared" si="70"/>
        <v>#N/A</v>
      </c>
      <c r="BO255" s="14" t="e">
        <f t="shared" si="70"/>
        <v>#N/A</v>
      </c>
      <c r="BP255" s="14" t="e">
        <f t="shared" si="70"/>
        <v>#N/A</v>
      </c>
      <c r="BQ255" s="14" t="e">
        <f t="shared" si="70"/>
        <v>#N/A</v>
      </c>
      <c r="BR255" s="14" t="e">
        <f t="shared" si="70"/>
        <v>#N/A</v>
      </c>
      <c r="BS255" s="14" t="e">
        <f t="shared" si="70"/>
        <v>#N/A</v>
      </c>
      <c r="BT255" s="14" t="e">
        <f t="shared" si="70"/>
        <v>#N/A</v>
      </c>
      <c r="BU255" s="14" t="e">
        <f t="shared" ref="BU255:CH255" si="71">BU251-BU252</f>
        <v>#N/A</v>
      </c>
      <c r="BV255" s="14" t="e">
        <f t="shared" si="71"/>
        <v>#N/A</v>
      </c>
      <c r="BW255" s="14" t="e">
        <f t="shared" si="71"/>
        <v>#N/A</v>
      </c>
      <c r="BX255" s="14" t="e">
        <f t="shared" si="71"/>
        <v>#N/A</v>
      </c>
      <c r="BY255" s="14" t="e">
        <f t="shared" si="71"/>
        <v>#N/A</v>
      </c>
      <c r="BZ255" s="14" t="e">
        <f t="shared" si="71"/>
        <v>#N/A</v>
      </c>
      <c r="CA255" s="14" t="e">
        <f t="shared" si="71"/>
        <v>#N/A</v>
      </c>
      <c r="CB255" s="14" t="e">
        <f t="shared" si="71"/>
        <v>#N/A</v>
      </c>
      <c r="CC255" s="14" t="e">
        <f t="shared" si="71"/>
        <v>#N/A</v>
      </c>
      <c r="CD255" s="14" t="e">
        <f t="shared" si="71"/>
        <v>#N/A</v>
      </c>
      <c r="CE255" s="14" t="e">
        <f t="shared" si="71"/>
        <v>#N/A</v>
      </c>
      <c r="CF255" s="14" t="e">
        <f t="shared" si="71"/>
        <v>#N/A</v>
      </c>
      <c r="CG255" s="14" t="e">
        <f t="shared" si="71"/>
        <v>#N/A</v>
      </c>
      <c r="CH255" s="14" t="e">
        <f t="shared" si="71"/>
        <v>#N/A</v>
      </c>
    </row>
    <row r="259" spans="1:86" x14ac:dyDescent="0.25">
      <c r="B259" s="169">
        <v>2015</v>
      </c>
      <c r="C259" s="169">
        <v>2016</v>
      </c>
      <c r="D259" s="169">
        <v>2017</v>
      </c>
      <c r="E259" s="169">
        <v>2018</v>
      </c>
      <c r="F259" s="169">
        <v>2019</v>
      </c>
      <c r="G259" s="79">
        <v>2020</v>
      </c>
      <c r="H259" s="79">
        <v>2021</v>
      </c>
      <c r="I259" s="79">
        <v>2022</v>
      </c>
      <c r="J259" s="79">
        <v>2023</v>
      </c>
      <c r="K259" s="79">
        <v>2024</v>
      </c>
      <c r="L259" s="79">
        <v>2025</v>
      </c>
      <c r="M259" s="79">
        <v>2026</v>
      </c>
      <c r="N259" s="79">
        <v>2027</v>
      </c>
      <c r="O259" s="79">
        <v>2028</v>
      </c>
      <c r="P259" s="79">
        <v>2029</v>
      </c>
      <c r="Q259" s="79">
        <v>2030</v>
      </c>
      <c r="R259" s="79">
        <v>2031</v>
      </c>
      <c r="S259" s="79">
        <v>2032</v>
      </c>
      <c r="T259" s="79">
        <v>2033</v>
      </c>
      <c r="U259" s="79">
        <v>2034</v>
      </c>
      <c r="V259" s="79">
        <v>2035</v>
      </c>
      <c r="W259" s="79">
        <v>2036</v>
      </c>
      <c r="X259" s="79">
        <v>2037</v>
      </c>
      <c r="Y259" s="79">
        <v>2038</v>
      </c>
      <c r="Z259" s="79">
        <v>2039</v>
      </c>
      <c r="AA259" s="79">
        <v>2040</v>
      </c>
      <c r="AB259" s="79">
        <v>2041</v>
      </c>
      <c r="AC259" s="79">
        <v>2042</v>
      </c>
      <c r="AD259" s="79">
        <v>2043</v>
      </c>
      <c r="AE259" s="79">
        <v>2044</v>
      </c>
      <c r="AF259" s="79">
        <v>2045</v>
      </c>
      <c r="AG259" s="79">
        <v>2046</v>
      </c>
      <c r="AH259" s="79">
        <v>2047</v>
      </c>
      <c r="AI259" s="79">
        <v>2048</v>
      </c>
      <c r="AJ259" s="79">
        <v>2049</v>
      </c>
      <c r="AK259" s="79">
        <v>2050</v>
      </c>
      <c r="AL259" s="79">
        <v>2051</v>
      </c>
      <c r="AM259" s="79">
        <v>2052</v>
      </c>
      <c r="AN259" s="79">
        <v>2053</v>
      </c>
      <c r="AO259" s="79">
        <v>2054</v>
      </c>
      <c r="AP259" s="79">
        <v>2055</v>
      </c>
      <c r="AQ259" s="79">
        <v>2056</v>
      </c>
      <c r="AR259" s="79">
        <v>2057</v>
      </c>
      <c r="AS259" s="79">
        <v>2058</v>
      </c>
      <c r="AT259" s="79">
        <v>2059</v>
      </c>
      <c r="AU259" s="79">
        <v>2060</v>
      </c>
      <c r="AV259" s="79">
        <v>2061</v>
      </c>
      <c r="AW259" s="79">
        <v>2062</v>
      </c>
      <c r="AX259" s="79">
        <v>2063</v>
      </c>
      <c r="AY259" s="79">
        <v>2064</v>
      </c>
      <c r="AZ259" s="79">
        <v>2065</v>
      </c>
      <c r="BA259" s="79">
        <v>2066</v>
      </c>
      <c r="BB259" s="79">
        <v>2067</v>
      </c>
      <c r="BC259" s="79">
        <v>2068</v>
      </c>
      <c r="BD259" s="79">
        <v>2069</v>
      </c>
      <c r="BE259" s="79">
        <v>2070</v>
      </c>
      <c r="BF259" s="79">
        <v>2071</v>
      </c>
      <c r="BG259" s="79">
        <v>2072</v>
      </c>
      <c r="BH259" s="79">
        <v>2073</v>
      </c>
      <c r="BI259" s="79">
        <v>2074</v>
      </c>
      <c r="BJ259" s="79">
        <v>2075</v>
      </c>
      <c r="BK259" s="79">
        <v>2076</v>
      </c>
      <c r="BL259" s="79">
        <v>2077</v>
      </c>
      <c r="BM259" s="79">
        <v>2078</v>
      </c>
      <c r="BN259" s="79">
        <v>2079</v>
      </c>
      <c r="BO259" s="79">
        <v>2080</v>
      </c>
      <c r="BP259" s="79">
        <v>2081</v>
      </c>
      <c r="BQ259" s="79">
        <v>2082</v>
      </c>
      <c r="BR259" s="79">
        <v>2083</v>
      </c>
      <c r="BS259" s="79">
        <v>2084</v>
      </c>
      <c r="BT259" s="79">
        <v>2085</v>
      </c>
      <c r="BU259" s="79">
        <v>2086</v>
      </c>
      <c r="BV259" s="79">
        <v>2087</v>
      </c>
      <c r="BW259" s="79">
        <v>2088</v>
      </c>
      <c r="BX259" s="79">
        <v>2089</v>
      </c>
      <c r="BY259" s="79">
        <v>2090</v>
      </c>
      <c r="BZ259" s="79">
        <v>2091</v>
      </c>
      <c r="CA259" s="79">
        <v>2092</v>
      </c>
      <c r="CB259" s="79">
        <v>2093</v>
      </c>
      <c r="CC259" s="79">
        <v>2094</v>
      </c>
      <c r="CD259" s="79">
        <v>2095</v>
      </c>
      <c r="CE259" s="79">
        <v>2096</v>
      </c>
      <c r="CF259" s="79">
        <v>2097</v>
      </c>
      <c r="CG259" s="79">
        <v>2098</v>
      </c>
      <c r="CH259" s="79">
        <v>2099</v>
      </c>
    </row>
    <row r="260" spans="1:86" x14ac:dyDescent="0.25">
      <c r="A260" s="15" t="s">
        <v>441</v>
      </c>
      <c r="G260">
        <f>C233</f>
        <v>5</v>
      </c>
      <c r="H260">
        <f>IF(G260&gt;0,G260-1,0)</f>
        <v>4</v>
      </c>
      <c r="I260">
        <f t="shared" ref="I260:BT260" si="72">IF(H260&gt;0,H260-1,0)</f>
        <v>3</v>
      </c>
      <c r="J260">
        <f t="shared" si="72"/>
        <v>2</v>
      </c>
      <c r="K260">
        <f t="shared" si="72"/>
        <v>1</v>
      </c>
      <c r="L260">
        <f t="shared" si="72"/>
        <v>0</v>
      </c>
      <c r="M260">
        <f t="shared" si="72"/>
        <v>0</v>
      </c>
      <c r="N260">
        <f t="shared" si="72"/>
        <v>0</v>
      </c>
      <c r="O260">
        <f t="shared" si="72"/>
        <v>0</v>
      </c>
      <c r="P260">
        <f t="shared" si="72"/>
        <v>0</v>
      </c>
      <c r="Q260">
        <f t="shared" si="72"/>
        <v>0</v>
      </c>
      <c r="R260">
        <f t="shared" si="72"/>
        <v>0</v>
      </c>
      <c r="S260">
        <f t="shared" si="72"/>
        <v>0</v>
      </c>
      <c r="T260">
        <f t="shared" si="72"/>
        <v>0</v>
      </c>
      <c r="U260">
        <f t="shared" si="72"/>
        <v>0</v>
      </c>
      <c r="V260">
        <f t="shared" si="72"/>
        <v>0</v>
      </c>
      <c r="W260">
        <f t="shared" si="72"/>
        <v>0</v>
      </c>
      <c r="X260">
        <f t="shared" si="72"/>
        <v>0</v>
      </c>
      <c r="Y260">
        <f t="shared" si="72"/>
        <v>0</v>
      </c>
      <c r="Z260">
        <f t="shared" si="72"/>
        <v>0</v>
      </c>
      <c r="AA260">
        <f t="shared" si="72"/>
        <v>0</v>
      </c>
      <c r="AB260">
        <f t="shared" si="72"/>
        <v>0</v>
      </c>
      <c r="AC260">
        <f t="shared" si="72"/>
        <v>0</v>
      </c>
      <c r="AD260">
        <f t="shared" si="72"/>
        <v>0</v>
      </c>
      <c r="AE260">
        <f t="shared" si="72"/>
        <v>0</v>
      </c>
      <c r="AF260">
        <f t="shared" si="72"/>
        <v>0</v>
      </c>
      <c r="AG260">
        <f t="shared" si="72"/>
        <v>0</v>
      </c>
      <c r="AH260">
        <f t="shared" si="72"/>
        <v>0</v>
      </c>
      <c r="AI260">
        <f t="shared" si="72"/>
        <v>0</v>
      </c>
      <c r="AJ260">
        <f t="shared" si="72"/>
        <v>0</v>
      </c>
      <c r="AK260">
        <f t="shared" si="72"/>
        <v>0</v>
      </c>
      <c r="AL260">
        <f t="shared" si="72"/>
        <v>0</v>
      </c>
      <c r="AM260">
        <f t="shared" si="72"/>
        <v>0</v>
      </c>
      <c r="AN260">
        <f t="shared" si="72"/>
        <v>0</v>
      </c>
      <c r="AO260">
        <f t="shared" si="72"/>
        <v>0</v>
      </c>
      <c r="AP260">
        <f t="shared" si="72"/>
        <v>0</v>
      </c>
      <c r="AQ260">
        <f t="shared" si="72"/>
        <v>0</v>
      </c>
      <c r="AR260">
        <f t="shared" si="72"/>
        <v>0</v>
      </c>
      <c r="AS260">
        <f t="shared" si="72"/>
        <v>0</v>
      </c>
      <c r="AT260">
        <f t="shared" si="72"/>
        <v>0</v>
      </c>
      <c r="AU260">
        <f t="shared" si="72"/>
        <v>0</v>
      </c>
      <c r="AV260">
        <f t="shared" si="72"/>
        <v>0</v>
      </c>
      <c r="AW260">
        <f t="shared" si="72"/>
        <v>0</v>
      </c>
      <c r="AX260">
        <f t="shared" si="72"/>
        <v>0</v>
      </c>
      <c r="AY260">
        <f t="shared" si="72"/>
        <v>0</v>
      </c>
      <c r="AZ260">
        <f t="shared" si="72"/>
        <v>0</v>
      </c>
      <c r="BA260">
        <f t="shared" si="72"/>
        <v>0</v>
      </c>
      <c r="BB260">
        <f t="shared" si="72"/>
        <v>0</v>
      </c>
      <c r="BC260">
        <f t="shared" si="72"/>
        <v>0</v>
      </c>
      <c r="BD260">
        <f t="shared" si="72"/>
        <v>0</v>
      </c>
      <c r="BE260">
        <f t="shared" si="72"/>
        <v>0</v>
      </c>
      <c r="BF260">
        <f t="shared" si="72"/>
        <v>0</v>
      </c>
      <c r="BG260">
        <f t="shared" si="72"/>
        <v>0</v>
      </c>
      <c r="BH260">
        <f t="shared" si="72"/>
        <v>0</v>
      </c>
      <c r="BI260">
        <f t="shared" si="72"/>
        <v>0</v>
      </c>
      <c r="BJ260">
        <f t="shared" si="72"/>
        <v>0</v>
      </c>
      <c r="BK260">
        <f t="shared" si="72"/>
        <v>0</v>
      </c>
      <c r="BL260">
        <f t="shared" si="72"/>
        <v>0</v>
      </c>
      <c r="BM260">
        <f t="shared" si="72"/>
        <v>0</v>
      </c>
      <c r="BN260">
        <f t="shared" si="72"/>
        <v>0</v>
      </c>
      <c r="BO260">
        <f t="shared" si="72"/>
        <v>0</v>
      </c>
      <c r="BP260">
        <f t="shared" si="72"/>
        <v>0</v>
      </c>
      <c r="BQ260">
        <f t="shared" si="72"/>
        <v>0</v>
      </c>
      <c r="BR260">
        <f t="shared" si="72"/>
        <v>0</v>
      </c>
      <c r="BS260">
        <f t="shared" si="72"/>
        <v>0</v>
      </c>
      <c r="BT260">
        <f t="shared" si="72"/>
        <v>0</v>
      </c>
      <c r="BU260">
        <f t="shared" ref="BU260:CH260" si="73">IF(BT260&gt;0,BT260-1,0)</f>
        <v>0</v>
      </c>
      <c r="BV260">
        <f t="shared" si="73"/>
        <v>0</v>
      </c>
      <c r="BW260">
        <f t="shared" si="73"/>
        <v>0</v>
      </c>
      <c r="BX260">
        <f t="shared" si="73"/>
        <v>0</v>
      </c>
      <c r="BY260">
        <f t="shared" si="73"/>
        <v>0</v>
      </c>
      <c r="BZ260">
        <f t="shared" si="73"/>
        <v>0</v>
      </c>
      <c r="CA260">
        <f t="shared" si="73"/>
        <v>0</v>
      </c>
      <c r="CB260">
        <f t="shared" si="73"/>
        <v>0</v>
      </c>
      <c r="CC260">
        <f t="shared" si="73"/>
        <v>0</v>
      </c>
      <c r="CD260">
        <f t="shared" si="73"/>
        <v>0</v>
      </c>
      <c r="CE260">
        <f t="shared" si="73"/>
        <v>0</v>
      </c>
      <c r="CF260">
        <f t="shared" si="73"/>
        <v>0</v>
      </c>
      <c r="CG260">
        <f t="shared" si="73"/>
        <v>0</v>
      </c>
      <c r="CH260">
        <f t="shared" si="73"/>
        <v>0</v>
      </c>
    </row>
    <row r="261" spans="1:86" x14ac:dyDescent="0.25">
      <c r="A261" t="s">
        <v>342</v>
      </c>
      <c r="B261" s="14">
        <f>IF(B259=$B$227,$B$231,0)</f>
        <v>0</v>
      </c>
      <c r="C261" s="14">
        <f>IF(C259=$B$227,$B$231,0)</f>
        <v>0</v>
      </c>
      <c r="D261" s="14">
        <f>IF(D259=$B$227,$B$231,0)</f>
        <v>0</v>
      </c>
      <c r="E261" s="14">
        <f>IF(E259=$B$227,$B$231,0)</f>
        <v>0</v>
      </c>
      <c r="F261" s="14">
        <f>IF(F259=$B$227,$B$231,0)</f>
        <v>0</v>
      </c>
      <c r="G261" s="14">
        <f>B233</f>
        <v>200000</v>
      </c>
      <c r="H261" s="14">
        <f>G265</f>
        <v>163127.09567212767</v>
      </c>
      <c r="I261" s="14">
        <f t="shared" ref="I261:BT261" si="74">H265</f>
        <v>124753.01397301705</v>
      </c>
      <c r="J261" s="14">
        <f t="shared" si="74"/>
        <v>84816.638656443538</v>
      </c>
      <c r="K261" s="14">
        <f t="shared" si="74"/>
        <v>43254.365298819779</v>
      </c>
      <c r="L261" s="14">
        <f t="shared" si="74"/>
        <v>0</v>
      </c>
      <c r="M261" s="14" t="e">
        <f t="shared" si="74"/>
        <v>#N/A</v>
      </c>
      <c r="N261" s="14" t="e">
        <f t="shared" si="74"/>
        <v>#N/A</v>
      </c>
      <c r="O261" s="14" t="e">
        <f t="shared" si="74"/>
        <v>#N/A</v>
      </c>
      <c r="P261" s="14" t="e">
        <f t="shared" si="74"/>
        <v>#N/A</v>
      </c>
      <c r="Q261" s="14" t="e">
        <f t="shared" si="74"/>
        <v>#N/A</v>
      </c>
      <c r="R261" s="14" t="e">
        <f t="shared" si="74"/>
        <v>#N/A</v>
      </c>
      <c r="S261" s="14" t="e">
        <f t="shared" si="74"/>
        <v>#N/A</v>
      </c>
      <c r="T261" s="14" t="e">
        <f t="shared" si="74"/>
        <v>#N/A</v>
      </c>
      <c r="U261" s="14" t="e">
        <f t="shared" si="74"/>
        <v>#N/A</v>
      </c>
      <c r="V261" s="14" t="e">
        <f t="shared" si="74"/>
        <v>#N/A</v>
      </c>
      <c r="W261" s="14" t="e">
        <f t="shared" si="74"/>
        <v>#N/A</v>
      </c>
      <c r="X261" s="14" t="e">
        <f t="shared" si="74"/>
        <v>#N/A</v>
      </c>
      <c r="Y261" s="14" t="e">
        <f t="shared" si="74"/>
        <v>#N/A</v>
      </c>
      <c r="Z261" s="14" t="e">
        <f t="shared" si="74"/>
        <v>#N/A</v>
      </c>
      <c r="AA261" s="14" t="e">
        <f t="shared" si="74"/>
        <v>#N/A</v>
      </c>
      <c r="AB261" s="14" t="e">
        <f t="shared" si="74"/>
        <v>#N/A</v>
      </c>
      <c r="AC261" s="14" t="e">
        <f t="shared" si="74"/>
        <v>#N/A</v>
      </c>
      <c r="AD261" s="14" t="e">
        <f t="shared" si="74"/>
        <v>#N/A</v>
      </c>
      <c r="AE261" s="14" t="e">
        <f t="shared" si="74"/>
        <v>#N/A</v>
      </c>
      <c r="AF261" s="14" t="e">
        <f t="shared" si="74"/>
        <v>#N/A</v>
      </c>
      <c r="AG261" s="14" t="e">
        <f t="shared" si="74"/>
        <v>#N/A</v>
      </c>
      <c r="AH261" s="14" t="e">
        <f t="shared" si="74"/>
        <v>#N/A</v>
      </c>
      <c r="AI261" s="14" t="e">
        <f t="shared" si="74"/>
        <v>#N/A</v>
      </c>
      <c r="AJ261" s="14" t="e">
        <f t="shared" si="74"/>
        <v>#N/A</v>
      </c>
      <c r="AK261" s="14" t="e">
        <f t="shared" si="74"/>
        <v>#N/A</v>
      </c>
      <c r="AL261" s="14" t="e">
        <f t="shared" si="74"/>
        <v>#N/A</v>
      </c>
      <c r="AM261" s="14" t="e">
        <f t="shared" si="74"/>
        <v>#N/A</v>
      </c>
      <c r="AN261" s="14" t="e">
        <f t="shared" si="74"/>
        <v>#N/A</v>
      </c>
      <c r="AO261" s="14" t="e">
        <f t="shared" si="74"/>
        <v>#N/A</v>
      </c>
      <c r="AP261" s="14" t="e">
        <f t="shared" si="74"/>
        <v>#N/A</v>
      </c>
      <c r="AQ261" s="14" t="e">
        <f t="shared" si="74"/>
        <v>#N/A</v>
      </c>
      <c r="AR261" s="14" t="e">
        <f t="shared" si="74"/>
        <v>#N/A</v>
      </c>
      <c r="AS261" s="14" t="e">
        <f t="shared" si="74"/>
        <v>#N/A</v>
      </c>
      <c r="AT261" s="14" t="e">
        <f t="shared" si="74"/>
        <v>#N/A</v>
      </c>
      <c r="AU261" s="14" t="e">
        <f t="shared" si="74"/>
        <v>#N/A</v>
      </c>
      <c r="AV261" s="14" t="e">
        <f t="shared" si="74"/>
        <v>#N/A</v>
      </c>
      <c r="AW261" s="14" t="e">
        <f t="shared" si="74"/>
        <v>#N/A</v>
      </c>
      <c r="AX261" s="14" t="e">
        <f t="shared" si="74"/>
        <v>#N/A</v>
      </c>
      <c r="AY261" s="14" t="e">
        <f t="shared" si="74"/>
        <v>#N/A</v>
      </c>
      <c r="AZ261" s="14" t="e">
        <f t="shared" si="74"/>
        <v>#N/A</v>
      </c>
      <c r="BA261" s="14" t="e">
        <f t="shared" si="74"/>
        <v>#N/A</v>
      </c>
      <c r="BB261" s="14" t="e">
        <f t="shared" si="74"/>
        <v>#N/A</v>
      </c>
      <c r="BC261" s="14" t="e">
        <f t="shared" si="74"/>
        <v>#N/A</v>
      </c>
      <c r="BD261" s="14" t="e">
        <f t="shared" si="74"/>
        <v>#N/A</v>
      </c>
      <c r="BE261" s="14" t="e">
        <f t="shared" si="74"/>
        <v>#N/A</v>
      </c>
      <c r="BF261" s="14" t="e">
        <f t="shared" si="74"/>
        <v>#N/A</v>
      </c>
      <c r="BG261" s="14" t="e">
        <f t="shared" si="74"/>
        <v>#N/A</v>
      </c>
      <c r="BH261" s="14" t="e">
        <f t="shared" si="74"/>
        <v>#N/A</v>
      </c>
      <c r="BI261" s="14" t="e">
        <f t="shared" si="74"/>
        <v>#N/A</v>
      </c>
      <c r="BJ261" s="14" t="e">
        <f t="shared" si="74"/>
        <v>#N/A</v>
      </c>
      <c r="BK261" s="14" t="e">
        <f t="shared" si="74"/>
        <v>#N/A</v>
      </c>
      <c r="BL261" s="14" t="e">
        <f t="shared" si="74"/>
        <v>#N/A</v>
      </c>
      <c r="BM261" s="14" t="e">
        <f t="shared" si="74"/>
        <v>#N/A</v>
      </c>
      <c r="BN261" s="14" t="e">
        <f t="shared" si="74"/>
        <v>#N/A</v>
      </c>
      <c r="BO261" s="14" t="e">
        <f t="shared" si="74"/>
        <v>#N/A</v>
      </c>
      <c r="BP261" s="14" t="e">
        <f t="shared" si="74"/>
        <v>#N/A</v>
      </c>
      <c r="BQ261" s="14" t="e">
        <f t="shared" si="74"/>
        <v>#N/A</v>
      </c>
      <c r="BR261" s="14" t="e">
        <f t="shared" si="74"/>
        <v>#N/A</v>
      </c>
      <c r="BS261" s="14" t="e">
        <f t="shared" si="74"/>
        <v>#N/A</v>
      </c>
      <c r="BT261" s="14" t="e">
        <f t="shared" si="74"/>
        <v>#N/A</v>
      </c>
      <c r="BU261" s="14" t="e">
        <f t="shared" ref="BU261:CH261" si="75">BT265</f>
        <v>#N/A</v>
      </c>
      <c r="BV261" s="14" t="e">
        <f t="shared" si="75"/>
        <v>#N/A</v>
      </c>
      <c r="BW261" s="14" t="e">
        <f t="shared" si="75"/>
        <v>#N/A</v>
      </c>
      <c r="BX261" s="14" t="e">
        <f t="shared" si="75"/>
        <v>#N/A</v>
      </c>
      <c r="BY261" s="14" t="e">
        <f t="shared" si="75"/>
        <v>#N/A</v>
      </c>
      <c r="BZ261" s="14" t="e">
        <f t="shared" si="75"/>
        <v>#N/A</v>
      </c>
      <c r="CA261" s="14" t="e">
        <f t="shared" si="75"/>
        <v>#N/A</v>
      </c>
      <c r="CB261" s="14" t="e">
        <f t="shared" si="75"/>
        <v>#N/A</v>
      </c>
      <c r="CC261" s="14" t="e">
        <f t="shared" si="75"/>
        <v>#N/A</v>
      </c>
      <c r="CD261" s="14" t="e">
        <f t="shared" si="75"/>
        <v>#N/A</v>
      </c>
      <c r="CE261" s="14" t="e">
        <f t="shared" si="75"/>
        <v>#N/A</v>
      </c>
      <c r="CF261" s="14" t="e">
        <f t="shared" si="75"/>
        <v>#N/A</v>
      </c>
      <c r="CG261" s="14" t="e">
        <f t="shared" si="75"/>
        <v>#N/A</v>
      </c>
      <c r="CH261" s="14" t="e">
        <f t="shared" si="75"/>
        <v>#N/A</v>
      </c>
    </row>
    <row r="262" spans="1:86" x14ac:dyDescent="0.25">
      <c r="A262" t="s">
        <v>471</v>
      </c>
      <c r="B262" s="14">
        <f>(1+$B$226/2)*B264-$B$226*B261</f>
        <v>0</v>
      </c>
      <c r="C262" s="14">
        <f>(1+$B$226/2)*C264-$B$226*C261</f>
        <v>0</v>
      </c>
      <c r="D262" s="14">
        <f>(1+$B$226/2)*D264-$B$226*D261</f>
        <v>0</v>
      </c>
      <c r="E262" s="14">
        <f>(1+$B$226/2)*E264-$B$226*E261</f>
        <v>0</v>
      </c>
      <c r="F262" s="14">
        <f>(1+$B$226/2)*F264-$B$226*F261</f>
        <v>0</v>
      </c>
      <c r="G262" s="14">
        <f>IF($G260&gt;=1,($B233/HLOOKUP($G260,'Annuity Calc'!$H$7:$BE$11,2,FALSE))*HLOOKUP(G260,'Annuity Calc'!$H$7:$BE$11,3,FALSE),(IF(G260&lt;=(-1),G260,0)))</f>
        <v>36872.904327872318</v>
      </c>
      <c r="H262" s="14">
        <f>IF($G260&gt;=1,($B233/HLOOKUP($G260,'Annuity Calc'!$H$7:$BE$11,2,FALSE))*HLOOKUP(H260,'Annuity Calc'!$H$7:$BE$11,3,FALSE),(IF(H260&lt;=(-1),H260,0)))</f>
        <v>38374.081699110626</v>
      </c>
      <c r="I262" s="14">
        <f>IF($G260&gt;=1,($B233/HLOOKUP($G260,'Annuity Calc'!$H$7:$BE$11,2,FALSE))*HLOOKUP(I260,'Annuity Calc'!$H$7:$BE$11,3,FALSE),(IF(I260&lt;=(-1),I260,0)))</f>
        <v>39936.375316573518</v>
      </c>
      <c r="J262" s="14">
        <f>IF($G260&gt;=1,($B233/HLOOKUP($G260,'Annuity Calc'!$H$7:$BE$11,2,FALSE))*HLOOKUP(J260,'Annuity Calc'!$H$7:$BE$11,3,FALSE),(IF(J260&lt;=(-1),J260,0)))</f>
        <v>41562.273357623759</v>
      </c>
      <c r="K262" s="14">
        <f>IF($G260&gt;=1,($B233/HLOOKUP($G260,'Annuity Calc'!$H$7:$BE$11,2,FALSE))*HLOOKUP(K260,'Annuity Calc'!$H$7:$BE$11,3,FALSE),(IF(K260&lt;=(-1),K260,0)))</f>
        <v>43254.365298819808</v>
      </c>
      <c r="L262" s="14" t="e">
        <f>IF($G260&gt;=1,($B233/HLOOKUP($G260,'Annuity Calc'!$H$7:$BE$11,2,FALSE))*HLOOKUP(L260,'Annuity Calc'!$H$7:$BE$11,3,FALSE),(IF(L260&lt;=(-1),L260,0)))</f>
        <v>#N/A</v>
      </c>
      <c r="M262" s="14" t="e">
        <f>IF($G260&gt;=1,($B233/HLOOKUP($G260,'Annuity Calc'!$H$7:$BE$11,2,FALSE))*HLOOKUP(M260,'Annuity Calc'!$H$7:$BE$11,3,FALSE),(IF(M260&lt;=(-1),M260,0)))</f>
        <v>#N/A</v>
      </c>
      <c r="N262" s="14" t="e">
        <f>IF($G260&gt;=1,($B233/HLOOKUP($G260,'Annuity Calc'!$H$7:$BE$11,2,FALSE))*HLOOKUP(N260,'Annuity Calc'!$H$7:$BE$11,3,FALSE),(IF(N260&lt;=(-1),N260,0)))</f>
        <v>#N/A</v>
      </c>
      <c r="O262" s="14" t="e">
        <f>IF($G260&gt;=1,($B233/HLOOKUP($G260,'Annuity Calc'!$H$7:$BE$11,2,FALSE))*HLOOKUP(O260,'Annuity Calc'!$H$7:$BE$11,3,FALSE),(IF(O260&lt;=(-1),O260,0)))</f>
        <v>#N/A</v>
      </c>
      <c r="P262" s="14" t="e">
        <f>IF($G260&gt;=1,($B233/HLOOKUP($G260,'Annuity Calc'!$H$7:$BE$11,2,FALSE))*HLOOKUP(P260,'Annuity Calc'!$H$7:$BE$11,3,FALSE),(IF(P260&lt;=(-1),P260,0)))</f>
        <v>#N/A</v>
      </c>
      <c r="Q262" s="14" t="e">
        <f>IF($G260&gt;=1,($B233/HLOOKUP($G260,'Annuity Calc'!$H$7:$BE$11,2,FALSE))*HLOOKUP(Q260,'Annuity Calc'!$H$7:$BE$11,3,FALSE),(IF(Q260&lt;=(-1),Q260,0)))</f>
        <v>#N/A</v>
      </c>
      <c r="R262" s="14" t="e">
        <f>IF($G260&gt;=1,($B233/HLOOKUP($G260,'Annuity Calc'!$H$7:$BE$11,2,FALSE))*HLOOKUP(R260,'Annuity Calc'!$H$7:$BE$11,3,FALSE),(IF(R260&lt;=(-1),R260,0)))</f>
        <v>#N/A</v>
      </c>
      <c r="S262" s="14" t="e">
        <f>IF($G260&gt;=1,($B233/HLOOKUP($G260,'Annuity Calc'!$H$7:$BE$11,2,FALSE))*HLOOKUP(S260,'Annuity Calc'!$H$7:$BE$11,3,FALSE),(IF(S260&lt;=(-1),S260,0)))</f>
        <v>#N/A</v>
      </c>
      <c r="T262" s="14" t="e">
        <f>IF($G260&gt;=1,($B233/HLOOKUP($G260,'Annuity Calc'!$H$7:$BE$11,2,FALSE))*HLOOKUP(T260,'Annuity Calc'!$H$7:$BE$11,3,FALSE),(IF(T260&lt;=(-1),T260,0)))</f>
        <v>#N/A</v>
      </c>
      <c r="U262" s="14" t="e">
        <f>IF($G260&gt;=1,($B233/HLOOKUP($G260,'Annuity Calc'!$H$7:$BE$11,2,FALSE))*HLOOKUP(U260,'Annuity Calc'!$H$7:$BE$11,3,FALSE),(IF(U260&lt;=(-1),U260,0)))</f>
        <v>#N/A</v>
      </c>
      <c r="V262" s="14" t="e">
        <f>IF($G260&gt;=1,($B233/HLOOKUP($G260,'Annuity Calc'!$H$7:$BE$11,2,FALSE))*HLOOKUP(V260,'Annuity Calc'!$H$7:$BE$11,3,FALSE),(IF(V260&lt;=(-1),V260,0)))</f>
        <v>#N/A</v>
      </c>
      <c r="W262" s="14" t="e">
        <f>IF($G260&gt;=1,($B233/HLOOKUP($G260,'Annuity Calc'!$H$7:$BE$11,2,FALSE))*HLOOKUP(W260,'Annuity Calc'!$H$7:$BE$11,3,FALSE),(IF(W260&lt;=(-1),W260,0)))</f>
        <v>#N/A</v>
      </c>
      <c r="X262" s="14" t="e">
        <f>IF($G260&gt;=1,($B233/HLOOKUP($G260,'Annuity Calc'!$H$7:$BE$11,2,FALSE))*HLOOKUP(X260,'Annuity Calc'!$H$7:$BE$11,3,FALSE),(IF(X260&lt;=(-1),X260,0)))</f>
        <v>#N/A</v>
      </c>
      <c r="Y262" s="14" t="e">
        <f>IF($G260&gt;=1,($B233/HLOOKUP($G260,'Annuity Calc'!$H$7:$BE$11,2,FALSE))*HLOOKUP(Y260,'Annuity Calc'!$H$7:$BE$11,3,FALSE),(IF(Y260&lt;=(-1),Y260,0)))</f>
        <v>#N/A</v>
      </c>
      <c r="Z262" s="14" t="e">
        <f>IF($G260&gt;=1,($B233/HLOOKUP($G260,'Annuity Calc'!$H$7:$BE$11,2,FALSE))*HLOOKUP(Z260,'Annuity Calc'!$H$7:$BE$11,3,FALSE),(IF(Z260&lt;=(-1),Z260,0)))</f>
        <v>#N/A</v>
      </c>
      <c r="AA262" s="14" t="e">
        <f>IF($G260&gt;=1,($B233/HLOOKUP($G260,'Annuity Calc'!$H$7:$BE$11,2,FALSE))*HLOOKUP(AA260,'Annuity Calc'!$H$7:$BE$11,3,FALSE),(IF(AA260&lt;=(-1),AA260,0)))</f>
        <v>#N/A</v>
      </c>
      <c r="AB262" s="14" t="e">
        <f>IF($G260&gt;=1,($B233/HLOOKUP($G260,'Annuity Calc'!$H$7:$BE$11,2,FALSE))*HLOOKUP(AB260,'Annuity Calc'!$H$7:$BE$11,3,FALSE),(IF(AB260&lt;=(-1),AB260,0)))</f>
        <v>#N/A</v>
      </c>
      <c r="AC262" s="14" t="e">
        <f>IF($G260&gt;=1,($B233/HLOOKUP($G260,'Annuity Calc'!$H$7:$BE$11,2,FALSE))*HLOOKUP(AC260,'Annuity Calc'!$H$7:$BE$11,3,FALSE),(IF(AC260&lt;=(-1),AC260,0)))</f>
        <v>#N/A</v>
      </c>
      <c r="AD262" s="14" t="e">
        <f>IF($G260&gt;=1,($B233/HLOOKUP($G260,'Annuity Calc'!$H$7:$BE$11,2,FALSE))*HLOOKUP(AD260,'Annuity Calc'!$H$7:$BE$11,3,FALSE),(IF(AD260&lt;=(-1),AD260,0)))</f>
        <v>#N/A</v>
      </c>
      <c r="AE262" s="14" t="e">
        <f>IF($G260&gt;=1,($B233/HLOOKUP($G260,'Annuity Calc'!$H$7:$BE$11,2,FALSE))*HLOOKUP(AE260,'Annuity Calc'!$H$7:$BE$11,3,FALSE),(IF(AE260&lt;=(-1),AE260,0)))</f>
        <v>#N/A</v>
      </c>
      <c r="AF262" s="14" t="e">
        <f>IF($G260&gt;=1,($B233/HLOOKUP($G260,'Annuity Calc'!$H$7:$BE$11,2,FALSE))*HLOOKUP(AF260,'Annuity Calc'!$H$7:$BE$11,3,FALSE),(IF(AF260&lt;=(-1),AF260,0)))</f>
        <v>#N/A</v>
      </c>
      <c r="AG262" s="14" t="e">
        <f>IF($G260&gt;=1,($B233/HLOOKUP($G260,'Annuity Calc'!$H$7:$BE$11,2,FALSE))*HLOOKUP(AG260,'Annuity Calc'!$H$7:$BE$11,3,FALSE),(IF(AG260&lt;=(-1),AG260,0)))</f>
        <v>#N/A</v>
      </c>
      <c r="AH262" s="14" t="e">
        <f>IF($G260&gt;=1,($B233/HLOOKUP($G260,'Annuity Calc'!$H$7:$BE$11,2,FALSE))*HLOOKUP(AH260,'Annuity Calc'!$H$7:$BE$11,3,FALSE),(IF(AH260&lt;=(-1),AH260,0)))</f>
        <v>#N/A</v>
      </c>
      <c r="AI262" s="14" t="e">
        <f>IF($G260&gt;=1,($B233/HLOOKUP($G260,'Annuity Calc'!$H$7:$BE$11,2,FALSE))*HLOOKUP(AI260,'Annuity Calc'!$H$7:$BE$11,3,FALSE),(IF(AI260&lt;=(-1),AI260,0)))</f>
        <v>#N/A</v>
      </c>
      <c r="AJ262" s="14" t="e">
        <f>IF($G260&gt;=1,($B233/HLOOKUP($G260,'Annuity Calc'!$H$7:$BE$11,2,FALSE))*HLOOKUP(AJ260,'Annuity Calc'!$H$7:$BE$11,3,FALSE),(IF(AJ260&lt;=(-1),AJ260,0)))</f>
        <v>#N/A</v>
      </c>
      <c r="AK262" s="14" t="e">
        <f>IF($G260&gt;=1,($B233/HLOOKUP($G260,'Annuity Calc'!$H$7:$BE$11,2,FALSE))*HLOOKUP(AK260,'Annuity Calc'!$H$7:$BE$11,3,FALSE),(IF(AK260&lt;=(-1),AK260,0)))</f>
        <v>#N/A</v>
      </c>
      <c r="AL262" s="14" t="e">
        <f>IF($G260&gt;=1,($B233/HLOOKUP($G260,'Annuity Calc'!$H$7:$BE$11,2,FALSE))*HLOOKUP(AL260,'Annuity Calc'!$H$7:$BE$11,3,FALSE),(IF(AL260&lt;=(-1),AL260,0)))</f>
        <v>#N/A</v>
      </c>
      <c r="AM262" s="14" t="e">
        <f>IF($G260&gt;=1,($B233/HLOOKUP($G260,'Annuity Calc'!$H$7:$BE$11,2,FALSE))*HLOOKUP(AM260,'Annuity Calc'!$H$7:$BE$11,3,FALSE),(IF(AM260&lt;=(-1),AM260,0)))</f>
        <v>#N/A</v>
      </c>
      <c r="AN262" s="14" t="e">
        <f>IF($G260&gt;=1,($B233/HLOOKUP($G260,'Annuity Calc'!$H$7:$BE$11,2,FALSE))*HLOOKUP(AN260,'Annuity Calc'!$H$7:$BE$11,3,FALSE),(IF(AN260&lt;=(-1),AN260,0)))</f>
        <v>#N/A</v>
      </c>
      <c r="AO262" s="14" t="e">
        <f>IF($G260&gt;=1,($B233/HLOOKUP($G260,'Annuity Calc'!$H$7:$BE$11,2,FALSE))*HLOOKUP(AO260,'Annuity Calc'!$H$7:$BE$11,3,FALSE),(IF(AO260&lt;=(-1),AO260,0)))</f>
        <v>#N/A</v>
      </c>
      <c r="AP262" s="14" t="e">
        <f>IF($G260&gt;=1,($B233/HLOOKUP($G260,'Annuity Calc'!$H$7:$BE$11,2,FALSE))*HLOOKUP(AP260,'Annuity Calc'!$H$7:$BE$11,3,FALSE),(IF(AP260&lt;=(-1),AP260,0)))</f>
        <v>#N/A</v>
      </c>
      <c r="AQ262" s="14" t="e">
        <f>IF($G260&gt;=1,($B233/HLOOKUP($G260,'Annuity Calc'!$H$7:$BE$11,2,FALSE))*HLOOKUP(AQ260,'Annuity Calc'!$H$7:$BE$11,3,FALSE),(IF(AQ260&lt;=(-1),AQ260,0)))</f>
        <v>#N/A</v>
      </c>
      <c r="AR262" s="14" t="e">
        <f>IF($G260&gt;=1,($B233/HLOOKUP($G260,'Annuity Calc'!$H$7:$BE$11,2,FALSE))*HLOOKUP(AR260,'Annuity Calc'!$H$7:$BE$11,3,FALSE),(IF(AR260&lt;=(-1),AR260,0)))</f>
        <v>#N/A</v>
      </c>
      <c r="AS262" s="14" t="e">
        <f>IF($G260&gt;=1,($B233/HLOOKUP($G260,'Annuity Calc'!$H$7:$BE$11,2,FALSE))*HLOOKUP(AS260,'Annuity Calc'!$H$7:$BE$11,3,FALSE),(IF(AS260&lt;=(-1),AS260,0)))</f>
        <v>#N/A</v>
      </c>
      <c r="AT262" s="14" t="e">
        <f>IF($G260&gt;=1,($B233/HLOOKUP($G260,'Annuity Calc'!$H$7:$BE$11,2,FALSE))*HLOOKUP(AT260,'Annuity Calc'!$H$7:$BE$11,3,FALSE),(IF(AT260&lt;=(-1),AT260,0)))</f>
        <v>#N/A</v>
      </c>
      <c r="AU262" s="14" t="e">
        <f>IF($G260&gt;=1,($B233/HLOOKUP($G260,'Annuity Calc'!$H$7:$BE$11,2,FALSE))*HLOOKUP(AU260,'Annuity Calc'!$H$7:$BE$11,3,FALSE),(IF(AU260&lt;=(-1),AU260,0)))</f>
        <v>#N/A</v>
      </c>
      <c r="AV262" s="14" t="e">
        <f>IF($G260&gt;=1,($B233/HLOOKUP($G260,'Annuity Calc'!$H$7:$BE$11,2,FALSE))*HLOOKUP(AV260,'Annuity Calc'!$H$7:$BE$11,3,FALSE),(IF(AV260&lt;=(-1),AV260,0)))</f>
        <v>#N/A</v>
      </c>
      <c r="AW262" s="14" t="e">
        <f>IF($G260&gt;=1,($B233/HLOOKUP($G260,'Annuity Calc'!$H$7:$BE$11,2,FALSE))*HLOOKUP(AW260,'Annuity Calc'!$H$7:$BE$11,3,FALSE),(IF(AW260&lt;=(-1),AW260,0)))</f>
        <v>#N/A</v>
      </c>
      <c r="AX262" s="14" t="e">
        <f>IF($G260&gt;=1,($B233/HLOOKUP($G260,'Annuity Calc'!$H$7:$BE$11,2,FALSE))*HLOOKUP(AX260,'Annuity Calc'!$H$7:$BE$11,3,FALSE),(IF(AX260&lt;=(-1),AX260,0)))</f>
        <v>#N/A</v>
      </c>
      <c r="AY262" s="14" t="e">
        <f>IF($G260&gt;=1,($B233/HLOOKUP($G260,'Annuity Calc'!$H$7:$BE$11,2,FALSE))*HLOOKUP(AY260,'Annuity Calc'!$H$7:$BE$11,3,FALSE),(IF(AY260&lt;=(-1),AY260,0)))</f>
        <v>#N/A</v>
      </c>
      <c r="AZ262" s="14" t="e">
        <f>IF($G260&gt;=1,($B233/HLOOKUP($G260,'Annuity Calc'!$H$7:$BE$11,2,FALSE))*HLOOKUP(AZ260,'Annuity Calc'!$H$7:$BE$11,3,FALSE),(IF(AZ260&lt;=(-1),AZ260,0)))</f>
        <v>#N/A</v>
      </c>
      <c r="BA262" s="14" t="e">
        <f>IF($G260&gt;=1,($B233/HLOOKUP($G260,'Annuity Calc'!$H$7:$BE$11,2,FALSE))*HLOOKUP(BA260,'Annuity Calc'!$H$7:$BE$11,3,FALSE),(IF(BA260&lt;=(-1),BA260,0)))</f>
        <v>#N/A</v>
      </c>
      <c r="BB262" s="14" t="e">
        <f>IF($G260&gt;=1,($B233/HLOOKUP($G260,'Annuity Calc'!$H$7:$BE$11,2,FALSE))*HLOOKUP(BB260,'Annuity Calc'!$H$7:$BE$11,3,FALSE),(IF(BB260&lt;=(-1),BB260,0)))</f>
        <v>#N/A</v>
      </c>
      <c r="BC262" s="14" t="e">
        <f>IF($G260&gt;=1,($B233/HLOOKUP($G260,'Annuity Calc'!$H$7:$BE$11,2,FALSE))*HLOOKUP(BC260,'Annuity Calc'!$H$7:$BE$11,3,FALSE),(IF(BC260&lt;=(-1),BC260,0)))</f>
        <v>#N/A</v>
      </c>
      <c r="BD262" s="14" t="e">
        <f>IF($G260&gt;=1,($B233/HLOOKUP($G260,'Annuity Calc'!$H$7:$BE$11,2,FALSE))*HLOOKUP(BD260,'Annuity Calc'!$H$7:$BE$11,3,FALSE),(IF(BD260&lt;=(-1),BD260,0)))</f>
        <v>#N/A</v>
      </c>
      <c r="BE262" s="14" t="e">
        <f>IF($G260&gt;=1,($B233/HLOOKUP($G260,'Annuity Calc'!$H$7:$BE$11,2,FALSE))*HLOOKUP(BE260,'Annuity Calc'!$H$7:$BE$11,3,FALSE),(IF(BE260&lt;=(-1),BE260,0)))</f>
        <v>#N/A</v>
      </c>
      <c r="BF262" s="14" t="e">
        <f>IF($G260&gt;=1,($B233/HLOOKUP($G260,'Annuity Calc'!$H$7:$BE$11,2,FALSE))*HLOOKUP(BF260,'Annuity Calc'!$H$7:$BE$11,3,FALSE),(IF(BF260&lt;=(-1),BF260,0)))</f>
        <v>#N/A</v>
      </c>
      <c r="BG262" s="14" t="e">
        <f>IF($G260&gt;=1,($B233/HLOOKUP($G260,'Annuity Calc'!$H$7:$BE$11,2,FALSE))*HLOOKUP(BG260,'Annuity Calc'!$H$7:$BE$11,3,FALSE),(IF(BG260&lt;=(-1),BG260,0)))</f>
        <v>#N/A</v>
      </c>
      <c r="BH262" s="14" t="e">
        <f>IF($G260&gt;=1,($B233/HLOOKUP($G260,'Annuity Calc'!$H$7:$BE$11,2,FALSE))*HLOOKUP(BH260,'Annuity Calc'!$H$7:$BE$11,3,FALSE),(IF(BH260&lt;=(-1),BH260,0)))</f>
        <v>#N/A</v>
      </c>
      <c r="BI262" s="14" t="e">
        <f>IF($G260&gt;=1,($B233/HLOOKUP($G260,'Annuity Calc'!$H$7:$BE$11,2,FALSE))*HLOOKUP(BI260,'Annuity Calc'!$H$7:$BE$11,3,FALSE),(IF(BI260&lt;=(-1),BI260,0)))</f>
        <v>#N/A</v>
      </c>
      <c r="BJ262" s="14" t="e">
        <f>IF($G260&gt;=1,($B233/HLOOKUP($G260,'Annuity Calc'!$H$7:$BE$11,2,FALSE))*HLOOKUP(BJ260,'Annuity Calc'!$H$7:$BE$11,3,FALSE),(IF(BJ260&lt;=(-1),BJ260,0)))</f>
        <v>#N/A</v>
      </c>
      <c r="BK262" s="14" t="e">
        <f>IF($G260&gt;=1,($B233/HLOOKUP($G260,'Annuity Calc'!$H$7:$BE$11,2,FALSE))*HLOOKUP(BK260,'Annuity Calc'!$H$7:$BE$11,3,FALSE),(IF(BK260&lt;=(-1),BK260,0)))</f>
        <v>#N/A</v>
      </c>
      <c r="BL262" s="14" t="e">
        <f>IF($G260&gt;=1,($B233/HLOOKUP($G260,'Annuity Calc'!$H$7:$BE$11,2,FALSE))*HLOOKUP(BL260,'Annuity Calc'!$H$7:$BE$11,3,FALSE),(IF(BL260&lt;=(-1),BL260,0)))</f>
        <v>#N/A</v>
      </c>
      <c r="BM262" s="14" t="e">
        <f>IF($G260&gt;=1,($B233/HLOOKUP($G260,'Annuity Calc'!$H$7:$BE$11,2,FALSE))*HLOOKUP(BM260,'Annuity Calc'!$H$7:$BE$11,3,FALSE),(IF(BM260&lt;=(-1),BM260,0)))</f>
        <v>#N/A</v>
      </c>
      <c r="BN262" s="14" t="e">
        <f>IF($G260&gt;=1,($B233/HLOOKUP($G260,'Annuity Calc'!$H$7:$BE$11,2,FALSE))*HLOOKUP(BN260,'Annuity Calc'!$H$7:$BE$11,3,FALSE),(IF(BN260&lt;=(-1),BN260,0)))</f>
        <v>#N/A</v>
      </c>
      <c r="BO262" s="14" t="e">
        <f>IF($G260&gt;=1,($B233/HLOOKUP($G260,'Annuity Calc'!$H$7:$BE$11,2,FALSE))*HLOOKUP(BO260,'Annuity Calc'!$H$7:$BE$11,3,FALSE),(IF(BO260&lt;=(-1),BO260,0)))</f>
        <v>#N/A</v>
      </c>
      <c r="BP262" s="14" t="e">
        <f>IF($G260&gt;=1,($B233/HLOOKUP($G260,'Annuity Calc'!$H$7:$BE$11,2,FALSE))*HLOOKUP(BP260,'Annuity Calc'!$H$7:$BE$11,3,FALSE),(IF(BP260&lt;=(-1),BP260,0)))</f>
        <v>#N/A</v>
      </c>
      <c r="BQ262" s="14" t="e">
        <f>IF($G260&gt;=1,($B233/HLOOKUP($G260,'Annuity Calc'!$H$7:$BE$11,2,FALSE))*HLOOKUP(BQ260,'Annuity Calc'!$H$7:$BE$11,3,FALSE),(IF(BQ260&lt;=(-1),BQ260,0)))</f>
        <v>#N/A</v>
      </c>
      <c r="BR262" s="14" t="e">
        <f>IF($G260&gt;=1,($B233/HLOOKUP($G260,'Annuity Calc'!$H$7:$BE$11,2,FALSE))*HLOOKUP(BR260,'Annuity Calc'!$H$7:$BE$11,3,FALSE),(IF(BR260&lt;=(-1),BR260,0)))</f>
        <v>#N/A</v>
      </c>
      <c r="BS262" s="14" t="e">
        <f>IF($G260&gt;=1,($B233/HLOOKUP($G260,'Annuity Calc'!$H$7:$BE$11,2,FALSE))*HLOOKUP(BS260,'Annuity Calc'!$H$7:$BE$11,3,FALSE),(IF(BS260&lt;=(-1),BS260,0)))</f>
        <v>#N/A</v>
      </c>
      <c r="BT262" s="14" t="e">
        <f>IF($G260&gt;=1,($B233/HLOOKUP($G260,'Annuity Calc'!$H$7:$BE$11,2,FALSE))*HLOOKUP(BT260,'Annuity Calc'!$H$7:$BE$11,3,FALSE),(IF(BT260&lt;=(-1),BT260,0)))</f>
        <v>#N/A</v>
      </c>
      <c r="BU262" s="14" t="e">
        <f>IF($G260&gt;=1,($B233/HLOOKUP($G260,'Annuity Calc'!$H$7:$BE$11,2,FALSE))*HLOOKUP(BU260,'Annuity Calc'!$H$7:$BE$11,3,FALSE),(IF(BU260&lt;=(-1),BU260,0)))</f>
        <v>#N/A</v>
      </c>
      <c r="BV262" s="14" t="e">
        <f>IF($G260&gt;=1,($B233/HLOOKUP($G260,'Annuity Calc'!$H$7:$BE$11,2,FALSE))*HLOOKUP(BV260,'Annuity Calc'!$H$7:$BE$11,3,FALSE),(IF(BV260&lt;=(-1),BV260,0)))</f>
        <v>#N/A</v>
      </c>
      <c r="BW262" s="14" t="e">
        <f>IF($G260&gt;=1,($B233/HLOOKUP($G260,'Annuity Calc'!$H$7:$BE$11,2,FALSE))*HLOOKUP(BW260,'Annuity Calc'!$H$7:$BE$11,3,FALSE),(IF(BW260&lt;=(-1),BW260,0)))</f>
        <v>#N/A</v>
      </c>
      <c r="BX262" s="14" t="e">
        <f>IF($G260&gt;=1,($B233/HLOOKUP($G260,'Annuity Calc'!$H$7:$BE$11,2,FALSE))*HLOOKUP(BX260,'Annuity Calc'!$H$7:$BE$11,3,FALSE),(IF(BX260&lt;=(-1),BX260,0)))</f>
        <v>#N/A</v>
      </c>
      <c r="BY262" s="14" t="e">
        <f>IF($G260&gt;=1,($B233/HLOOKUP($G260,'Annuity Calc'!$H$7:$BE$11,2,FALSE))*HLOOKUP(BY260,'Annuity Calc'!$H$7:$BE$11,3,FALSE),(IF(BY260&lt;=(-1),BY260,0)))</f>
        <v>#N/A</v>
      </c>
      <c r="BZ262" s="14" t="e">
        <f>IF($G260&gt;=1,($B233/HLOOKUP($G260,'Annuity Calc'!$H$7:$BE$11,2,FALSE))*HLOOKUP(BZ260,'Annuity Calc'!$H$7:$BE$11,3,FALSE),(IF(BZ260&lt;=(-1),BZ260,0)))</f>
        <v>#N/A</v>
      </c>
      <c r="CA262" s="14" t="e">
        <f>IF($G260&gt;=1,($B233/HLOOKUP($G260,'Annuity Calc'!$H$7:$BE$11,2,FALSE))*HLOOKUP(CA260,'Annuity Calc'!$H$7:$BE$11,3,FALSE),(IF(CA260&lt;=(-1),CA260,0)))</f>
        <v>#N/A</v>
      </c>
      <c r="CB262" s="14" t="e">
        <f>IF($G260&gt;=1,($B233/HLOOKUP($G260,'Annuity Calc'!$H$7:$BE$11,2,FALSE))*HLOOKUP(CB260,'Annuity Calc'!$H$7:$BE$11,3,FALSE),(IF(CB260&lt;=(-1),CB260,0)))</f>
        <v>#N/A</v>
      </c>
      <c r="CC262" s="14" t="e">
        <f>IF($G260&gt;=1,($B233/HLOOKUP($G260,'Annuity Calc'!$H$7:$BE$11,2,FALSE))*HLOOKUP(CC260,'Annuity Calc'!$H$7:$BE$11,3,FALSE),(IF(CC260&lt;=(-1),CC260,0)))</f>
        <v>#N/A</v>
      </c>
      <c r="CD262" s="14" t="e">
        <f>IF($G260&gt;=1,($B233/HLOOKUP($G260,'Annuity Calc'!$H$7:$BE$11,2,FALSE))*HLOOKUP(CD260,'Annuity Calc'!$H$7:$BE$11,3,FALSE),(IF(CD260&lt;=(-1),CD260,0)))</f>
        <v>#N/A</v>
      </c>
      <c r="CE262" s="14" t="e">
        <f>IF($G260&gt;=1,($B233/HLOOKUP($G260,'Annuity Calc'!$H$7:$BE$11,2,FALSE))*HLOOKUP(CE260,'Annuity Calc'!$H$7:$BE$11,3,FALSE),(IF(CE260&lt;=(-1),CE260,0)))</f>
        <v>#N/A</v>
      </c>
      <c r="CF262" s="14" t="e">
        <f>IF($G260&gt;=1,($B233/HLOOKUP($G260,'Annuity Calc'!$H$7:$BE$11,2,FALSE))*HLOOKUP(CF260,'Annuity Calc'!$H$7:$BE$11,3,FALSE),(IF(CF260&lt;=(-1),CF260,0)))</f>
        <v>#N/A</v>
      </c>
      <c r="CG262" s="14" t="e">
        <f>IF($G260&gt;=1,($B233/HLOOKUP($G260,'Annuity Calc'!$H$7:$BE$11,2,FALSE))*HLOOKUP(CG260,'Annuity Calc'!$H$7:$BE$11,3,FALSE),(IF(CG260&lt;=(-1),CG260,0)))</f>
        <v>#N/A</v>
      </c>
      <c r="CH262" s="14" t="e">
        <f>IF($G260&gt;=1,($B233/HLOOKUP($G260,'Annuity Calc'!$H$7:$BE$11,2,FALSE))*HLOOKUP(CH260,'Annuity Calc'!$H$7:$BE$11,3,FALSE),(IF(CH260&lt;=(-1),CH260,0)))</f>
        <v>#N/A</v>
      </c>
    </row>
    <row r="263" spans="1:86" x14ac:dyDescent="0.25">
      <c r="A263" t="s">
        <v>480</v>
      </c>
      <c r="B263" s="14">
        <f>B264-B262</f>
        <v>0</v>
      </c>
      <c r="C263" s="14">
        <f t="shared" ref="C263:F263" si="76">C264-C262</f>
        <v>0</v>
      </c>
      <c r="D263" s="14">
        <f t="shared" si="76"/>
        <v>0</v>
      </c>
      <c r="E263" s="14">
        <f t="shared" si="76"/>
        <v>0</v>
      </c>
      <c r="F263" s="14">
        <f t="shared" si="76"/>
        <v>0</v>
      </c>
      <c r="G263" s="14">
        <f>IF($G260&gt;=1,($B233/HLOOKUP($G260,'Annuity Calc'!$H$7:$BE$11,2,FALSE))*HLOOKUP(G260,'Annuity Calc'!$H$7:$BE$11,4,FALSE),(IF(G260&lt;=(-1),G260,0)))</f>
        <v>7244.3855586589434</v>
      </c>
      <c r="H263" s="14">
        <f>IF($G260&gt;=1,($B233/HLOOKUP($G260,'Annuity Calc'!$H$7:$BE$11,2,FALSE))*HLOOKUP(H260,'Annuity Calc'!$H$7:$BE$11,4,FALSE),(IF(H260&lt;=(-1),H260,0)))</f>
        <v>5743.2081874206378</v>
      </c>
      <c r="I263" s="14">
        <f>IF($G260&gt;=1,($B233/HLOOKUP($G260,'Annuity Calc'!$H$7:$BE$11,2,FALSE))*HLOOKUP(I260,'Annuity Calc'!$H$7:$BE$11,4,FALSE),(IF(I260&lt;=(-1),I260,0)))</f>
        <v>4180.9145699577412</v>
      </c>
      <c r="J263" s="14">
        <f>IF($G260&gt;=1,($B233/HLOOKUP($G260,'Annuity Calc'!$H$7:$BE$11,2,FALSE))*HLOOKUP(J260,'Annuity Calc'!$H$7:$BE$11,4,FALSE),(IF(J260&lt;=(-1),J260,0)))</f>
        <v>2555.0165289075044</v>
      </c>
      <c r="K263" s="14">
        <f>IF($G260&gt;=1,($B233/HLOOKUP($G260,'Annuity Calc'!$H$7:$BE$11,2,FALSE))*HLOOKUP(K260,'Annuity Calc'!$H$7:$BE$11,4,FALSE),(IF(K260&lt;=(-1),K260,0)))</f>
        <v>862.92458771145505</v>
      </c>
      <c r="L263" s="14" t="e">
        <f>IF($G260&gt;=1,($B233/HLOOKUP($G260,'Annuity Calc'!$H$7:$BE$11,2,FALSE))*HLOOKUP(L260,'Annuity Calc'!$H$7:$BE$11,4,FALSE),(IF(L260&lt;=(-1),L260,0)))</f>
        <v>#N/A</v>
      </c>
      <c r="M263" s="14" t="e">
        <f>IF($G260&gt;=1,($B233/HLOOKUP($G260,'Annuity Calc'!$H$7:$BE$11,2,FALSE))*HLOOKUP(M260,'Annuity Calc'!$H$7:$BE$11,4,FALSE),(IF(M260&lt;=(-1),M260,0)))</f>
        <v>#N/A</v>
      </c>
      <c r="N263" s="14" t="e">
        <f>IF($G260&gt;=1,($B233/HLOOKUP($G260,'Annuity Calc'!$H$7:$BE$11,2,FALSE))*HLOOKUP(N260,'Annuity Calc'!$H$7:$BE$11,4,FALSE),(IF(N260&lt;=(-1),N260,0)))</f>
        <v>#N/A</v>
      </c>
      <c r="O263" s="14" t="e">
        <f>IF($G260&gt;=1,($B233/HLOOKUP($G260,'Annuity Calc'!$H$7:$BE$11,2,FALSE))*HLOOKUP(O260,'Annuity Calc'!$H$7:$BE$11,4,FALSE),(IF(O260&lt;=(-1),O260,0)))</f>
        <v>#N/A</v>
      </c>
      <c r="P263" s="14" t="e">
        <f>IF($G260&gt;=1,($B233/HLOOKUP($G260,'Annuity Calc'!$H$7:$BE$11,2,FALSE))*HLOOKUP(P260,'Annuity Calc'!$H$7:$BE$11,4,FALSE),(IF(P260&lt;=(-1),P260,0)))</f>
        <v>#N/A</v>
      </c>
      <c r="Q263" s="14" t="e">
        <f>IF($G260&gt;=1,($B233/HLOOKUP($G260,'Annuity Calc'!$H$7:$BE$11,2,FALSE))*HLOOKUP(Q260,'Annuity Calc'!$H$7:$BE$11,4,FALSE),(IF(Q260&lt;=(-1),Q260,0)))</f>
        <v>#N/A</v>
      </c>
      <c r="R263" s="14" t="e">
        <f>IF($G260&gt;=1,($B233/HLOOKUP($G260,'Annuity Calc'!$H$7:$BE$11,2,FALSE))*HLOOKUP(R260,'Annuity Calc'!$H$7:$BE$11,4,FALSE),(IF(R260&lt;=(-1),R260,0)))</f>
        <v>#N/A</v>
      </c>
      <c r="S263" s="14" t="e">
        <f>IF($G260&gt;=1,($B233/HLOOKUP($G260,'Annuity Calc'!$H$7:$BE$11,2,FALSE))*HLOOKUP(S260,'Annuity Calc'!$H$7:$BE$11,4,FALSE),(IF(S260&lt;=(-1),S260,0)))</f>
        <v>#N/A</v>
      </c>
      <c r="T263" s="14" t="e">
        <f>IF($G260&gt;=1,($B233/HLOOKUP($G260,'Annuity Calc'!$H$7:$BE$11,2,FALSE))*HLOOKUP(T260,'Annuity Calc'!$H$7:$BE$11,4,FALSE),(IF(T260&lt;=(-1),T260,0)))</f>
        <v>#N/A</v>
      </c>
      <c r="U263" s="14" t="e">
        <f>IF($G260&gt;=1,($B233/HLOOKUP($G260,'Annuity Calc'!$H$7:$BE$11,2,FALSE))*HLOOKUP(U260,'Annuity Calc'!$H$7:$BE$11,4,FALSE),(IF(U260&lt;=(-1),U260,0)))</f>
        <v>#N/A</v>
      </c>
      <c r="V263" s="14" t="e">
        <f>IF($G260&gt;=1,($B233/HLOOKUP($G260,'Annuity Calc'!$H$7:$BE$11,2,FALSE))*HLOOKUP(V260,'Annuity Calc'!$H$7:$BE$11,4,FALSE),(IF(V260&lt;=(-1),V260,0)))</f>
        <v>#N/A</v>
      </c>
      <c r="W263" s="14" t="e">
        <f>IF($G260&gt;=1,($B233/HLOOKUP($G260,'Annuity Calc'!$H$7:$BE$11,2,FALSE))*HLOOKUP(W260,'Annuity Calc'!$H$7:$BE$11,4,FALSE),(IF(W260&lt;=(-1),W260,0)))</f>
        <v>#N/A</v>
      </c>
      <c r="X263" s="14" t="e">
        <f>IF($G260&gt;=1,($B233/HLOOKUP($G260,'Annuity Calc'!$H$7:$BE$11,2,FALSE))*HLOOKUP(X260,'Annuity Calc'!$H$7:$BE$11,4,FALSE),(IF(X260&lt;=(-1),X260,0)))</f>
        <v>#N/A</v>
      </c>
      <c r="Y263" s="14" t="e">
        <f>IF($G260&gt;=1,($B233/HLOOKUP($G260,'Annuity Calc'!$H$7:$BE$11,2,FALSE))*HLOOKUP(Y260,'Annuity Calc'!$H$7:$BE$11,4,FALSE),(IF(Y260&lt;=(-1),Y260,0)))</f>
        <v>#N/A</v>
      </c>
      <c r="Z263" s="14" t="e">
        <f>IF($G260&gt;=1,($B233/HLOOKUP($G260,'Annuity Calc'!$H$7:$BE$11,2,FALSE))*HLOOKUP(Z260,'Annuity Calc'!$H$7:$BE$11,4,FALSE),(IF(Z260&lt;=(-1),Z260,0)))</f>
        <v>#N/A</v>
      </c>
      <c r="AA263" s="14" t="e">
        <f>IF($G260&gt;=1,($B233/HLOOKUP($G260,'Annuity Calc'!$H$7:$BE$11,2,FALSE))*HLOOKUP(AA260,'Annuity Calc'!$H$7:$BE$11,4,FALSE),(IF(AA260&lt;=(-1),AA260,0)))</f>
        <v>#N/A</v>
      </c>
      <c r="AB263" s="14" t="e">
        <f>IF($G260&gt;=1,($B233/HLOOKUP($G260,'Annuity Calc'!$H$7:$BE$11,2,FALSE))*HLOOKUP(AB260,'Annuity Calc'!$H$7:$BE$11,4,FALSE),(IF(AB260&lt;=(-1),AB260,0)))</f>
        <v>#N/A</v>
      </c>
      <c r="AC263" s="14" t="e">
        <f>IF($G260&gt;=1,($B233/HLOOKUP($G260,'Annuity Calc'!$H$7:$BE$11,2,FALSE))*HLOOKUP(AC260,'Annuity Calc'!$H$7:$BE$11,4,FALSE),(IF(AC260&lt;=(-1),AC260,0)))</f>
        <v>#N/A</v>
      </c>
      <c r="AD263" s="14" t="e">
        <f>IF($G260&gt;=1,($B233/HLOOKUP($G260,'Annuity Calc'!$H$7:$BE$11,2,FALSE))*HLOOKUP(AD260,'Annuity Calc'!$H$7:$BE$11,4,FALSE),(IF(AD260&lt;=(-1),AD260,0)))</f>
        <v>#N/A</v>
      </c>
      <c r="AE263" s="14" t="e">
        <f>IF($G260&gt;=1,($B233/HLOOKUP($G260,'Annuity Calc'!$H$7:$BE$11,2,FALSE))*HLOOKUP(AE260,'Annuity Calc'!$H$7:$BE$11,4,FALSE),(IF(AE260&lt;=(-1),AE260,0)))</f>
        <v>#N/A</v>
      </c>
      <c r="AF263" s="14" t="e">
        <f>IF($G260&gt;=1,($B233/HLOOKUP($G260,'Annuity Calc'!$H$7:$BE$11,2,FALSE))*HLOOKUP(AF260,'Annuity Calc'!$H$7:$BE$11,4,FALSE),(IF(AF260&lt;=(-1),AF260,0)))</f>
        <v>#N/A</v>
      </c>
      <c r="AG263" s="14" t="e">
        <f>IF($G260&gt;=1,($B233/HLOOKUP($G260,'Annuity Calc'!$H$7:$BE$11,2,FALSE))*HLOOKUP(AG260,'Annuity Calc'!$H$7:$BE$11,4,FALSE),(IF(AG260&lt;=(-1),AG260,0)))</f>
        <v>#N/A</v>
      </c>
      <c r="AH263" s="14" t="e">
        <f>IF($G260&gt;=1,($B233/HLOOKUP($G260,'Annuity Calc'!$H$7:$BE$11,2,FALSE))*HLOOKUP(AH260,'Annuity Calc'!$H$7:$BE$11,4,FALSE),(IF(AH260&lt;=(-1),AH260,0)))</f>
        <v>#N/A</v>
      </c>
      <c r="AI263" s="14" t="e">
        <f>IF($G260&gt;=1,($B233/HLOOKUP($G260,'Annuity Calc'!$H$7:$BE$11,2,FALSE))*HLOOKUP(AI260,'Annuity Calc'!$H$7:$BE$11,4,FALSE),(IF(AI260&lt;=(-1),AI260,0)))</f>
        <v>#N/A</v>
      </c>
      <c r="AJ263" s="14" t="e">
        <f>IF($G260&gt;=1,($B233/HLOOKUP($G260,'Annuity Calc'!$H$7:$BE$11,2,FALSE))*HLOOKUP(AJ260,'Annuity Calc'!$H$7:$BE$11,4,FALSE),(IF(AJ260&lt;=(-1),AJ260,0)))</f>
        <v>#N/A</v>
      </c>
      <c r="AK263" s="14" t="e">
        <f>IF($G260&gt;=1,($B233/HLOOKUP($G260,'Annuity Calc'!$H$7:$BE$11,2,FALSE))*HLOOKUP(AK260,'Annuity Calc'!$H$7:$BE$11,4,FALSE),(IF(AK260&lt;=(-1),AK260,0)))</f>
        <v>#N/A</v>
      </c>
      <c r="AL263" s="14" t="e">
        <f>IF($G260&gt;=1,($B233/HLOOKUP($G260,'Annuity Calc'!$H$7:$BE$11,2,FALSE))*HLOOKUP(AL260,'Annuity Calc'!$H$7:$BE$11,4,FALSE),(IF(AL260&lt;=(-1),AL260,0)))</f>
        <v>#N/A</v>
      </c>
      <c r="AM263" s="14" t="e">
        <f>IF($G260&gt;=1,($B233/HLOOKUP($G260,'Annuity Calc'!$H$7:$BE$11,2,FALSE))*HLOOKUP(AM260,'Annuity Calc'!$H$7:$BE$11,4,FALSE),(IF(AM260&lt;=(-1),AM260,0)))</f>
        <v>#N/A</v>
      </c>
      <c r="AN263" s="14" t="e">
        <f>IF($G260&gt;=1,($B233/HLOOKUP($G260,'Annuity Calc'!$H$7:$BE$11,2,FALSE))*HLOOKUP(AN260,'Annuity Calc'!$H$7:$BE$11,4,FALSE),(IF(AN260&lt;=(-1),AN260,0)))</f>
        <v>#N/A</v>
      </c>
      <c r="AO263" s="14" t="e">
        <f>IF($G260&gt;=1,($B233/HLOOKUP($G260,'Annuity Calc'!$H$7:$BE$11,2,FALSE))*HLOOKUP(AO260,'Annuity Calc'!$H$7:$BE$11,4,FALSE),(IF(AO260&lt;=(-1),AO260,0)))</f>
        <v>#N/A</v>
      </c>
      <c r="AP263" s="14" t="e">
        <f>IF($G260&gt;=1,($B233/HLOOKUP($G260,'Annuity Calc'!$H$7:$BE$11,2,FALSE))*HLOOKUP(AP260,'Annuity Calc'!$H$7:$BE$11,4,FALSE),(IF(AP260&lt;=(-1),AP260,0)))</f>
        <v>#N/A</v>
      </c>
      <c r="AQ263" s="14" t="e">
        <f>IF($G260&gt;=1,($B233/HLOOKUP($G260,'Annuity Calc'!$H$7:$BE$11,2,FALSE))*HLOOKUP(AQ260,'Annuity Calc'!$H$7:$BE$11,4,FALSE),(IF(AQ260&lt;=(-1),AQ260,0)))</f>
        <v>#N/A</v>
      </c>
      <c r="AR263" s="14" t="e">
        <f>IF($G260&gt;=1,($B233/HLOOKUP($G260,'Annuity Calc'!$H$7:$BE$11,2,FALSE))*HLOOKUP(AR260,'Annuity Calc'!$H$7:$BE$11,4,FALSE),(IF(AR260&lt;=(-1),AR260,0)))</f>
        <v>#N/A</v>
      </c>
      <c r="AS263" s="14" t="e">
        <f>IF($G260&gt;=1,($B233/HLOOKUP($G260,'Annuity Calc'!$H$7:$BE$11,2,FALSE))*HLOOKUP(AS260,'Annuity Calc'!$H$7:$BE$11,4,FALSE),(IF(AS260&lt;=(-1),AS260,0)))</f>
        <v>#N/A</v>
      </c>
      <c r="AT263" s="14" t="e">
        <f>IF($G260&gt;=1,($B233/HLOOKUP($G260,'Annuity Calc'!$H$7:$BE$11,2,FALSE))*HLOOKUP(AT260,'Annuity Calc'!$H$7:$BE$11,4,FALSE),(IF(AT260&lt;=(-1),AT260,0)))</f>
        <v>#N/A</v>
      </c>
      <c r="AU263" s="14" t="e">
        <f>IF($G260&gt;=1,($B233/HLOOKUP($G260,'Annuity Calc'!$H$7:$BE$11,2,FALSE))*HLOOKUP(AU260,'Annuity Calc'!$H$7:$BE$11,4,FALSE),(IF(AU260&lt;=(-1),AU260,0)))</f>
        <v>#N/A</v>
      </c>
      <c r="AV263" s="14" t="e">
        <f>IF($G260&gt;=1,($B233/HLOOKUP($G260,'Annuity Calc'!$H$7:$BE$11,2,FALSE))*HLOOKUP(AV260,'Annuity Calc'!$H$7:$BE$11,4,FALSE),(IF(AV260&lt;=(-1),AV260,0)))</f>
        <v>#N/A</v>
      </c>
      <c r="AW263" s="14" t="e">
        <f>IF($G260&gt;=1,($B233/HLOOKUP($G260,'Annuity Calc'!$H$7:$BE$11,2,FALSE))*HLOOKUP(AW260,'Annuity Calc'!$H$7:$BE$11,4,FALSE),(IF(AW260&lt;=(-1),AW260,0)))</f>
        <v>#N/A</v>
      </c>
      <c r="AX263" s="14" t="e">
        <f>IF($G260&gt;=1,($B233/HLOOKUP($G260,'Annuity Calc'!$H$7:$BE$11,2,FALSE))*HLOOKUP(AX260,'Annuity Calc'!$H$7:$BE$11,4,FALSE),(IF(AX260&lt;=(-1),AX260,0)))</f>
        <v>#N/A</v>
      </c>
      <c r="AY263" s="14" t="e">
        <f>IF($G260&gt;=1,($B233/HLOOKUP($G260,'Annuity Calc'!$H$7:$BE$11,2,FALSE))*HLOOKUP(AY260,'Annuity Calc'!$H$7:$BE$11,4,FALSE),(IF(AY260&lt;=(-1),AY260,0)))</f>
        <v>#N/A</v>
      </c>
      <c r="AZ263" s="14" t="e">
        <f>IF($G260&gt;=1,($B233/HLOOKUP($G260,'Annuity Calc'!$H$7:$BE$11,2,FALSE))*HLOOKUP(AZ260,'Annuity Calc'!$H$7:$BE$11,4,FALSE),(IF(AZ260&lt;=(-1),AZ260,0)))</f>
        <v>#N/A</v>
      </c>
      <c r="BA263" s="14" t="e">
        <f>IF($G260&gt;=1,($B233/HLOOKUP($G260,'Annuity Calc'!$H$7:$BE$11,2,FALSE))*HLOOKUP(BA260,'Annuity Calc'!$H$7:$BE$11,4,FALSE),(IF(BA260&lt;=(-1),BA260,0)))</f>
        <v>#N/A</v>
      </c>
      <c r="BB263" s="14" t="e">
        <f>IF($G260&gt;=1,($B233/HLOOKUP($G260,'Annuity Calc'!$H$7:$BE$11,2,FALSE))*HLOOKUP(BB260,'Annuity Calc'!$H$7:$BE$11,4,FALSE),(IF(BB260&lt;=(-1),BB260,0)))</f>
        <v>#N/A</v>
      </c>
      <c r="BC263" s="14" t="e">
        <f>IF($G260&gt;=1,($B233/HLOOKUP($G260,'Annuity Calc'!$H$7:$BE$11,2,FALSE))*HLOOKUP(BC260,'Annuity Calc'!$H$7:$BE$11,4,FALSE),(IF(BC260&lt;=(-1),BC260,0)))</f>
        <v>#N/A</v>
      </c>
      <c r="BD263" s="14" t="e">
        <f>IF($G260&gt;=1,($B233/HLOOKUP($G260,'Annuity Calc'!$H$7:$BE$11,2,FALSE))*HLOOKUP(BD260,'Annuity Calc'!$H$7:$BE$11,4,FALSE),(IF(BD260&lt;=(-1),BD260,0)))</f>
        <v>#N/A</v>
      </c>
      <c r="BE263" s="14" t="e">
        <f>IF($G260&gt;=1,($B233/HLOOKUP($G260,'Annuity Calc'!$H$7:$BE$11,2,FALSE))*HLOOKUP(BE260,'Annuity Calc'!$H$7:$BE$11,4,FALSE),(IF(BE260&lt;=(-1),BE260,0)))</f>
        <v>#N/A</v>
      </c>
      <c r="BF263" s="14" t="e">
        <f>IF($G260&gt;=1,($B233/HLOOKUP($G260,'Annuity Calc'!$H$7:$BE$11,2,FALSE))*HLOOKUP(BF260,'Annuity Calc'!$H$7:$BE$11,4,FALSE),(IF(BF260&lt;=(-1),BF260,0)))</f>
        <v>#N/A</v>
      </c>
      <c r="BG263" s="14" t="e">
        <f>IF($G260&gt;=1,($B233/HLOOKUP($G260,'Annuity Calc'!$H$7:$BE$11,2,FALSE))*HLOOKUP(BG260,'Annuity Calc'!$H$7:$BE$11,4,FALSE),(IF(BG260&lt;=(-1),BG260,0)))</f>
        <v>#N/A</v>
      </c>
      <c r="BH263" s="14" t="e">
        <f>IF($G260&gt;=1,($B233/HLOOKUP($G260,'Annuity Calc'!$H$7:$BE$11,2,FALSE))*HLOOKUP(BH260,'Annuity Calc'!$H$7:$BE$11,4,FALSE),(IF(BH260&lt;=(-1),BH260,0)))</f>
        <v>#N/A</v>
      </c>
      <c r="BI263" s="14" t="e">
        <f>IF($G260&gt;=1,($B233/HLOOKUP($G260,'Annuity Calc'!$H$7:$BE$11,2,FALSE))*HLOOKUP(BI260,'Annuity Calc'!$H$7:$BE$11,4,FALSE),(IF(BI260&lt;=(-1),BI260,0)))</f>
        <v>#N/A</v>
      </c>
      <c r="BJ263" s="14" t="e">
        <f>IF($G260&gt;=1,($B233/HLOOKUP($G260,'Annuity Calc'!$H$7:$BE$11,2,FALSE))*HLOOKUP(BJ260,'Annuity Calc'!$H$7:$BE$11,4,FALSE),(IF(BJ260&lt;=(-1),BJ260,0)))</f>
        <v>#N/A</v>
      </c>
      <c r="BK263" s="14" t="e">
        <f>IF($G260&gt;=1,($B233/HLOOKUP($G260,'Annuity Calc'!$H$7:$BE$11,2,FALSE))*HLOOKUP(BK260,'Annuity Calc'!$H$7:$BE$11,4,FALSE),(IF(BK260&lt;=(-1),BK260,0)))</f>
        <v>#N/A</v>
      </c>
      <c r="BL263" s="14" t="e">
        <f>IF($G260&gt;=1,($B233/HLOOKUP($G260,'Annuity Calc'!$H$7:$BE$11,2,FALSE))*HLOOKUP(BL260,'Annuity Calc'!$H$7:$BE$11,4,FALSE),(IF(BL260&lt;=(-1),BL260,0)))</f>
        <v>#N/A</v>
      </c>
      <c r="BM263" s="14" t="e">
        <f>IF($G260&gt;=1,($B233/HLOOKUP($G260,'Annuity Calc'!$H$7:$BE$11,2,FALSE))*HLOOKUP(BM260,'Annuity Calc'!$H$7:$BE$11,4,FALSE),(IF(BM260&lt;=(-1),BM260,0)))</f>
        <v>#N/A</v>
      </c>
      <c r="BN263" s="14" t="e">
        <f>IF($G260&gt;=1,($B233/HLOOKUP($G260,'Annuity Calc'!$H$7:$BE$11,2,FALSE))*HLOOKUP(BN260,'Annuity Calc'!$H$7:$BE$11,4,FALSE),(IF(BN260&lt;=(-1),BN260,0)))</f>
        <v>#N/A</v>
      </c>
      <c r="BO263" s="14" t="e">
        <f>IF($G260&gt;=1,($B233/HLOOKUP($G260,'Annuity Calc'!$H$7:$BE$11,2,FALSE))*HLOOKUP(BO260,'Annuity Calc'!$H$7:$BE$11,4,FALSE),(IF(BO260&lt;=(-1),BO260,0)))</f>
        <v>#N/A</v>
      </c>
      <c r="BP263" s="14" t="e">
        <f>IF($G260&gt;=1,($B233/HLOOKUP($G260,'Annuity Calc'!$H$7:$BE$11,2,FALSE))*HLOOKUP(BP260,'Annuity Calc'!$H$7:$BE$11,4,FALSE),(IF(BP260&lt;=(-1),BP260,0)))</f>
        <v>#N/A</v>
      </c>
      <c r="BQ263" s="14" t="e">
        <f>IF($G260&gt;=1,($B233/HLOOKUP($G260,'Annuity Calc'!$H$7:$BE$11,2,FALSE))*HLOOKUP(BQ260,'Annuity Calc'!$H$7:$BE$11,4,FALSE),(IF(BQ260&lt;=(-1),BQ260,0)))</f>
        <v>#N/A</v>
      </c>
      <c r="BR263" s="14" t="e">
        <f>IF($G260&gt;=1,($B233/HLOOKUP($G260,'Annuity Calc'!$H$7:$BE$11,2,FALSE))*HLOOKUP(BR260,'Annuity Calc'!$H$7:$BE$11,4,FALSE),(IF(BR260&lt;=(-1),BR260,0)))</f>
        <v>#N/A</v>
      </c>
      <c r="BS263" s="14" t="e">
        <f>IF($G260&gt;=1,($B233/HLOOKUP($G260,'Annuity Calc'!$H$7:$BE$11,2,FALSE))*HLOOKUP(BS260,'Annuity Calc'!$H$7:$BE$11,4,FALSE),(IF(BS260&lt;=(-1),BS260,0)))</f>
        <v>#N/A</v>
      </c>
      <c r="BT263" s="14" t="e">
        <f>IF($G260&gt;=1,($B233/HLOOKUP($G260,'Annuity Calc'!$H$7:$BE$11,2,FALSE))*HLOOKUP(BT260,'Annuity Calc'!$H$7:$BE$11,4,FALSE),(IF(BT260&lt;=(-1),BT260,0)))</f>
        <v>#N/A</v>
      </c>
      <c r="BU263" s="14" t="e">
        <f>IF($G260&gt;=1,($B233/HLOOKUP($G260,'Annuity Calc'!$H$7:$BE$11,2,FALSE))*HLOOKUP(BU260,'Annuity Calc'!$H$7:$BE$11,4,FALSE),(IF(BU260&lt;=(-1),BU260,0)))</f>
        <v>#N/A</v>
      </c>
      <c r="BV263" s="14" t="e">
        <f>IF($G260&gt;=1,($B233/HLOOKUP($G260,'Annuity Calc'!$H$7:$BE$11,2,FALSE))*HLOOKUP(BV260,'Annuity Calc'!$H$7:$BE$11,4,FALSE),(IF(BV260&lt;=(-1),BV260,0)))</f>
        <v>#N/A</v>
      </c>
      <c r="BW263" s="14" t="e">
        <f>IF($G260&gt;=1,($B233/HLOOKUP($G260,'Annuity Calc'!$H$7:$BE$11,2,FALSE))*HLOOKUP(BW260,'Annuity Calc'!$H$7:$BE$11,4,FALSE),(IF(BW260&lt;=(-1),BW260,0)))</f>
        <v>#N/A</v>
      </c>
      <c r="BX263" s="14" t="e">
        <f>IF($G260&gt;=1,($B233/HLOOKUP($G260,'Annuity Calc'!$H$7:$BE$11,2,FALSE))*HLOOKUP(BX260,'Annuity Calc'!$H$7:$BE$11,4,FALSE),(IF(BX260&lt;=(-1),BX260,0)))</f>
        <v>#N/A</v>
      </c>
      <c r="BY263" s="14" t="e">
        <f>IF($G260&gt;=1,($B233/HLOOKUP($G260,'Annuity Calc'!$H$7:$BE$11,2,FALSE))*HLOOKUP(BY260,'Annuity Calc'!$H$7:$BE$11,4,FALSE),(IF(BY260&lt;=(-1),BY260,0)))</f>
        <v>#N/A</v>
      </c>
      <c r="BZ263" s="14" t="e">
        <f>IF($G260&gt;=1,($B233/HLOOKUP($G260,'Annuity Calc'!$H$7:$BE$11,2,FALSE))*HLOOKUP(BZ260,'Annuity Calc'!$H$7:$BE$11,4,FALSE),(IF(BZ260&lt;=(-1),BZ260,0)))</f>
        <v>#N/A</v>
      </c>
      <c r="CA263" s="14" t="e">
        <f>IF($G260&gt;=1,($B233/HLOOKUP($G260,'Annuity Calc'!$H$7:$BE$11,2,FALSE))*HLOOKUP(CA260,'Annuity Calc'!$H$7:$BE$11,4,FALSE),(IF(CA260&lt;=(-1),CA260,0)))</f>
        <v>#N/A</v>
      </c>
      <c r="CB263" s="14" t="e">
        <f>IF($G260&gt;=1,($B233/HLOOKUP($G260,'Annuity Calc'!$H$7:$BE$11,2,FALSE))*HLOOKUP(CB260,'Annuity Calc'!$H$7:$BE$11,4,FALSE),(IF(CB260&lt;=(-1),CB260,0)))</f>
        <v>#N/A</v>
      </c>
      <c r="CC263" s="14" t="e">
        <f>IF($G260&gt;=1,($B233/HLOOKUP($G260,'Annuity Calc'!$H$7:$BE$11,2,FALSE))*HLOOKUP(CC260,'Annuity Calc'!$H$7:$BE$11,4,FALSE),(IF(CC260&lt;=(-1),CC260,0)))</f>
        <v>#N/A</v>
      </c>
      <c r="CD263" s="14" t="e">
        <f>IF($G260&gt;=1,($B233/HLOOKUP($G260,'Annuity Calc'!$H$7:$BE$11,2,FALSE))*HLOOKUP(CD260,'Annuity Calc'!$H$7:$BE$11,4,FALSE),(IF(CD260&lt;=(-1),CD260,0)))</f>
        <v>#N/A</v>
      </c>
      <c r="CE263" s="14" t="e">
        <f>IF($G260&gt;=1,($B233/HLOOKUP($G260,'Annuity Calc'!$H$7:$BE$11,2,FALSE))*HLOOKUP(CE260,'Annuity Calc'!$H$7:$BE$11,4,FALSE),(IF(CE260&lt;=(-1),CE260,0)))</f>
        <v>#N/A</v>
      </c>
      <c r="CF263" s="14" t="e">
        <f>IF($G260&gt;=1,($B233/HLOOKUP($G260,'Annuity Calc'!$H$7:$BE$11,2,FALSE))*HLOOKUP(CF260,'Annuity Calc'!$H$7:$BE$11,4,FALSE),(IF(CF260&lt;=(-1),CF260,0)))</f>
        <v>#N/A</v>
      </c>
      <c r="CG263" s="14" t="e">
        <f>IF($G260&gt;=1,($B233/HLOOKUP($G260,'Annuity Calc'!$H$7:$BE$11,2,FALSE))*HLOOKUP(CG260,'Annuity Calc'!$H$7:$BE$11,4,FALSE),(IF(CG260&lt;=(-1),CG260,0)))</f>
        <v>#N/A</v>
      </c>
      <c r="CH263" s="14" t="e">
        <f>IF($G260&gt;=1,($B233/HLOOKUP($G260,'Annuity Calc'!$H$7:$BE$11,2,FALSE))*HLOOKUP(CH260,'Annuity Calc'!$H$7:$BE$11,4,FALSE),(IF(CH260&lt;=(-1),CH260,0)))</f>
        <v>#N/A</v>
      </c>
    </row>
    <row r="264" spans="1:86" x14ac:dyDescent="0.25">
      <c r="A264" t="s">
        <v>161</v>
      </c>
      <c r="B264" s="14">
        <f>IF(B261&gt;=1,(B233/HLOOKUP($B261,'Annuity Calc'!$H$7:$BE$11,2,FALSE))*HLOOKUP(B261,'Annuity Calc'!$H$7:$BE$11,5,FALSE),(IF(B261&lt;=(-1),B261,0)))</f>
        <v>0</v>
      </c>
      <c r="C264" s="14">
        <f>IF(C261&gt;=1,(C233/HLOOKUP($B261,'Annuity Calc'!$H$7:$BE$11,2,FALSE))*HLOOKUP(C261,'Annuity Calc'!$H$7:$BE$11,5,FALSE),(IF(C261&lt;=(-1),C261,0)))</f>
        <v>0</v>
      </c>
      <c r="D264" s="14">
        <f>IF(D261&gt;=1,(D233/HLOOKUP($B261,'Annuity Calc'!$H$7:$BE$11,2,FALSE))*HLOOKUP(D261,'Annuity Calc'!$H$7:$BE$11,5,FALSE),(IF(D261&lt;=(-1),D261,0)))</f>
        <v>0</v>
      </c>
      <c r="E264" s="14">
        <f>IF(E261&gt;=1,(E233/HLOOKUP($B261,'Annuity Calc'!$H$7:$BE$11,2,FALSE))*HLOOKUP(E261,'Annuity Calc'!$H$7:$BE$11,5,FALSE),(IF(E261&lt;=(-1),E261,0)))</f>
        <v>0</v>
      </c>
      <c r="F264" s="14">
        <f>IF(F261&gt;=1,(F233/HLOOKUP($B261,'Annuity Calc'!$H$7:$BE$11,2,FALSE))*HLOOKUP(F261,'Annuity Calc'!$H$7:$BE$11,5,FALSE),(IF(F261&lt;=(-1),F261,0)))</f>
        <v>0</v>
      </c>
      <c r="G264" s="14">
        <f>IF($G260&gt;=1,($B233/HLOOKUP($G260,'Annuity Calc'!$H$7:$BE$11,2,FALSE))*HLOOKUP(G260,'Annuity Calc'!$H$7:$BE$11,5,FALSE),(IF(G260&lt;=(-1),G260,0)))</f>
        <v>44117.28988653126</v>
      </c>
      <c r="H264" s="14">
        <f>IF($G260&gt;=1,($B233/HLOOKUP($G260,'Annuity Calc'!$H$7:$BE$11,2,FALSE))*HLOOKUP(H260,'Annuity Calc'!$H$7:$BE$11,5,FALSE),(IF(H260&lt;=(-1),H260,0)))</f>
        <v>44117.28988653126</v>
      </c>
      <c r="I264" s="14">
        <f>IF($G260&gt;=1,($B233/HLOOKUP($G260,'Annuity Calc'!$H$7:$BE$11,2,FALSE))*HLOOKUP(I260,'Annuity Calc'!$H$7:$BE$11,5,FALSE),(IF(I260&lt;=(-1),I260,0)))</f>
        <v>44117.28988653126</v>
      </c>
      <c r="J264" s="14">
        <f>IF($G260&gt;=1,($B233/HLOOKUP($G260,'Annuity Calc'!$H$7:$BE$11,2,FALSE))*HLOOKUP(J260,'Annuity Calc'!$H$7:$BE$11,5,FALSE),(IF(J260&lt;=(-1),J260,0)))</f>
        <v>44117.28988653126</v>
      </c>
      <c r="K264" s="14">
        <f>IF($G260&gt;=1,($B233/HLOOKUP($G260,'Annuity Calc'!$H$7:$BE$11,2,FALSE))*HLOOKUP(K260,'Annuity Calc'!$H$7:$BE$11,5,FALSE),(IF(K260&lt;=(-1),K260,0)))</f>
        <v>44117.28988653126</v>
      </c>
      <c r="L264" s="14" t="e">
        <f>IF($G260&gt;=1,($B233/HLOOKUP($G260,'Annuity Calc'!$H$7:$BE$11,2,FALSE))*HLOOKUP(L260,'Annuity Calc'!$H$7:$BE$11,5,FALSE),(IF(L260&lt;=(-1),L260,0)))</f>
        <v>#N/A</v>
      </c>
      <c r="M264" s="14" t="e">
        <f>IF($G260&gt;=1,($B233/HLOOKUP($G260,'Annuity Calc'!$H$7:$BE$11,2,FALSE))*HLOOKUP(M260,'Annuity Calc'!$H$7:$BE$11,5,FALSE),(IF(M260&lt;=(-1),M260,0)))</f>
        <v>#N/A</v>
      </c>
      <c r="N264" s="14" t="e">
        <f>IF($G260&gt;=1,($B233/HLOOKUP($G260,'Annuity Calc'!$H$7:$BE$11,2,FALSE))*HLOOKUP(N260,'Annuity Calc'!$H$7:$BE$11,5,FALSE),(IF(N260&lt;=(-1),N260,0)))</f>
        <v>#N/A</v>
      </c>
      <c r="O264" s="14" t="e">
        <f>IF($G260&gt;=1,($B233/HLOOKUP($G260,'Annuity Calc'!$H$7:$BE$11,2,FALSE))*HLOOKUP(O260,'Annuity Calc'!$H$7:$BE$11,5,FALSE),(IF(O260&lt;=(-1),O260,0)))</f>
        <v>#N/A</v>
      </c>
      <c r="P264" s="14" t="e">
        <f>IF($G260&gt;=1,($B233/HLOOKUP($G260,'Annuity Calc'!$H$7:$BE$11,2,FALSE))*HLOOKUP(P260,'Annuity Calc'!$H$7:$BE$11,5,FALSE),(IF(P260&lt;=(-1),P260,0)))</f>
        <v>#N/A</v>
      </c>
      <c r="Q264" s="14" t="e">
        <f>IF($G260&gt;=1,($B233/HLOOKUP($G260,'Annuity Calc'!$H$7:$BE$11,2,FALSE))*HLOOKUP(Q260,'Annuity Calc'!$H$7:$BE$11,5,FALSE),(IF(Q260&lt;=(-1),Q260,0)))</f>
        <v>#N/A</v>
      </c>
      <c r="R264" s="14" t="e">
        <f>IF($G260&gt;=1,($B233/HLOOKUP($G260,'Annuity Calc'!$H$7:$BE$11,2,FALSE))*HLOOKUP(R260,'Annuity Calc'!$H$7:$BE$11,5,FALSE),(IF(R260&lt;=(-1),R260,0)))</f>
        <v>#N/A</v>
      </c>
      <c r="S264" s="14" t="e">
        <f>IF($G260&gt;=1,($B233/HLOOKUP($G260,'Annuity Calc'!$H$7:$BE$11,2,FALSE))*HLOOKUP(S260,'Annuity Calc'!$H$7:$BE$11,5,FALSE),(IF(S260&lt;=(-1),S260,0)))</f>
        <v>#N/A</v>
      </c>
      <c r="T264" s="14" t="e">
        <f>IF($G260&gt;=1,($B233/HLOOKUP($G260,'Annuity Calc'!$H$7:$BE$11,2,FALSE))*HLOOKUP(T260,'Annuity Calc'!$H$7:$BE$11,5,FALSE),(IF(T260&lt;=(-1),T260,0)))</f>
        <v>#N/A</v>
      </c>
      <c r="U264" s="14" t="e">
        <f>IF($G260&gt;=1,($B233/HLOOKUP($G260,'Annuity Calc'!$H$7:$BE$11,2,FALSE))*HLOOKUP(U260,'Annuity Calc'!$H$7:$BE$11,5,FALSE),(IF(U260&lt;=(-1),U260,0)))</f>
        <v>#N/A</v>
      </c>
      <c r="V264" s="14" t="e">
        <f>IF($G260&gt;=1,($B233/HLOOKUP($G260,'Annuity Calc'!$H$7:$BE$11,2,FALSE))*HLOOKUP(V260,'Annuity Calc'!$H$7:$BE$11,5,FALSE),(IF(V260&lt;=(-1),V260,0)))</f>
        <v>#N/A</v>
      </c>
      <c r="W264" s="14" t="e">
        <f>IF($G260&gt;=1,($B233/HLOOKUP($G260,'Annuity Calc'!$H$7:$BE$11,2,FALSE))*HLOOKUP(W260,'Annuity Calc'!$H$7:$BE$11,5,FALSE),(IF(W260&lt;=(-1),W260,0)))</f>
        <v>#N/A</v>
      </c>
      <c r="X264" s="14" t="e">
        <f>IF($G260&gt;=1,($B233/HLOOKUP($G260,'Annuity Calc'!$H$7:$BE$11,2,FALSE))*HLOOKUP(X260,'Annuity Calc'!$H$7:$BE$11,5,FALSE),(IF(X260&lt;=(-1),X260,0)))</f>
        <v>#N/A</v>
      </c>
      <c r="Y264" s="14" t="e">
        <f>IF($G260&gt;=1,($B233/HLOOKUP($G260,'Annuity Calc'!$H$7:$BE$11,2,FALSE))*HLOOKUP(Y260,'Annuity Calc'!$H$7:$BE$11,5,FALSE),(IF(Y260&lt;=(-1),Y260,0)))</f>
        <v>#N/A</v>
      </c>
      <c r="Z264" s="14" t="e">
        <f>IF($G260&gt;=1,($B233/HLOOKUP($G260,'Annuity Calc'!$H$7:$BE$11,2,FALSE))*HLOOKUP(Z260,'Annuity Calc'!$H$7:$BE$11,5,FALSE),(IF(Z260&lt;=(-1),Z260,0)))</f>
        <v>#N/A</v>
      </c>
      <c r="AA264" s="14" t="e">
        <f>IF($G260&gt;=1,($B233/HLOOKUP($G260,'Annuity Calc'!$H$7:$BE$11,2,FALSE))*HLOOKUP(AA260,'Annuity Calc'!$H$7:$BE$11,5,FALSE),(IF(AA260&lt;=(-1),AA260,0)))</f>
        <v>#N/A</v>
      </c>
      <c r="AB264" s="14" t="e">
        <f>IF($G260&gt;=1,($B233/HLOOKUP($G260,'Annuity Calc'!$H$7:$BE$11,2,FALSE))*HLOOKUP(AB260,'Annuity Calc'!$H$7:$BE$11,5,FALSE),(IF(AB260&lt;=(-1),AB260,0)))</f>
        <v>#N/A</v>
      </c>
      <c r="AC264" s="14" t="e">
        <f>IF($G260&gt;=1,($B233/HLOOKUP($G260,'Annuity Calc'!$H$7:$BE$11,2,FALSE))*HLOOKUP(AC260,'Annuity Calc'!$H$7:$BE$11,5,FALSE),(IF(AC260&lt;=(-1),AC260,0)))</f>
        <v>#N/A</v>
      </c>
      <c r="AD264" s="14" t="e">
        <f>IF($G260&gt;=1,($B233/HLOOKUP($G260,'Annuity Calc'!$H$7:$BE$11,2,FALSE))*HLOOKUP(AD260,'Annuity Calc'!$H$7:$BE$11,5,FALSE),(IF(AD260&lt;=(-1),AD260,0)))</f>
        <v>#N/A</v>
      </c>
      <c r="AE264" s="14" t="e">
        <f>IF($G260&gt;=1,($B233/HLOOKUP($G260,'Annuity Calc'!$H$7:$BE$11,2,FALSE))*HLOOKUP(AE260,'Annuity Calc'!$H$7:$BE$11,5,FALSE),(IF(AE260&lt;=(-1),AE260,0)))</f>
        <v>#N/A</v>
      </c>
      <c r="AF264" s="14" t="e">
        <f>IF($G260&gt;=1,($B233/HLOOKUP($G260,'Annuity Calc'!$H$7:$BE$11,2,FALSE))*HLOOKUP(AF260,'Annuity Calc'!$H$7:$BE$11,5,FALSE),(IF(AF260&lt;=(-1),AF260,0)))</f>
        <v>#N/A</v>
      </c>
      <c r="AG264" s="14" t="e">
        <f>IF($G260&gt;=1,($B233/HLOOKUP($G260,'Annuity Calc'!$H$7:$BE$11,2,FALSE))*HLOOKUP(AG260,'Annuity Calc'!$H$7:$BE$11,5,FALSE),(IF(AG260&lt;=(-1),AG260,0)))</f>
        <v>#N/A</v>
      </c>
      <c r="AH264" s="14" t="e">
        <f>IF($G260&gt;=1,($B233/HLOOKUP($G260,'Annuity Calc'!$H$7:$BE$11,2,FALSE))*HLOOKUP(AH260,'Annuity Calc'!$H$7:$BE$11,5,FALSE),(IF(AH260&lt;=(-1),AH260,0)))</f>
        <v>#N/A</v>
      </c>
      <c r="AI264" s="14" t="e">
        <f>IF($G260&gt;=1,($B233/HLOOKUP($G260,'Annuity Calc'!$H$7:$BE$11,2,FALSE))*HLOOKUP(AI260,'Annuity Calc'!$H$7:$BE$11,5,FALSE),(IF(AI260&lt;=(-1),AI260,0)))</f>
        <v>#N/A</v>
      </c>
      <c r="AJ264" s="14" t="e">
        <f>IF($G260&gt;=1,($B233/HLOOKUP($G260,'Annuity Calc'!$H$7:$BE$11,2,FALSE))*HLOOKUP(AJ260,'Annuity Calc'!$H$7:$BE$11,5,FALSE),(IF(AJ260&lt;=(-1),AJ260,0)))</f>
        <v>#N/A</v>
      </c>
      <c r="AK264" s="14" t="e">
        <f>IF($G260&gt;=1,($B233/HLOOKUP($G260,'Annuity Calc'!$H$7:$BE$11,2,FALSE))*HLOOKUP(AK260,'Annuity Calc'!$H$7:$BE$11,5,FALSE),(IF(AK260&lt;=(-1),AK260,0)))</f>
        <v>#N/A</v>
      </c>
      <c r="AL264" s="14" t="e">
        <f>IF($G260&gt;=1,($B233/HLOOKUP($G260,'Annuity Calc'!$H$7:$BE$11,2,FALSE))*HLOOKUP(AL260,'Annuity Calc'!$H$7:$BE$11,5,FALSE),(IF(AL260&lt;=(-1),AL260,0)))</f>
        <v>#N/A</v>
      </c>
      <c r="AM264" s="14" t="e">
        <f>IF($G260&gt;=1,($B233/HLOOKUP($G260,'Annuity Calc'!$H$7:$BE$11,2,FALSE))*HLOOKUP(AM260,'Annuity Calc'!$H$7:$BE$11,5,FALSE),(IF(AM260&lt;=(-1),AM260,0)))</f>
        <v>#N/A</v>
      </c>
      <c r="AN264" s="14" t="e">
        <f>IF($G260&gt;=1,($B233/HLOOKUP($G260,'Annuity Calc'!$H$7:$BE$11,2,FALSE))*HLOOKUP(AN260,'Annuity Calc'!$H$7:$BE$11,5,FALSE),(IF(AN260&lt;=(-1),AN260,0)))</f>
        <v>#N/A</v>
      </c>
      <c r="AO264" s="14" t="e">
        <f>IF($G260&gt;=1,($B233/HLOOKUP($G260,'Annuity Calc'!$H$7:$BE$11,2,FALSE))*HLOOKUP(AO260,'Annuity Calc'!$H$7:$BE$11,5,FALSE),(IF(AO260&lt;=(-1),AO260,0)))</f>
        <v>#N/A</v>
      </c>
      <c r="AP264" s="14" t="e">
        <f>IF($G260&gt;=1,($B233/HLOOKUP($G260,'Annuity Calc'!$H$7:$BE$11,2,FALSE))*HLOOKUP(AP260,'Annuity Calc'!$H$7:$BE$11,5,FALSE),(IF(AP260&lt;=(-1),AP260,0)))</f>
        <v>#N/A</v>
      </c>
      <c r="AQ264" s="14" t="e">
        <f>IF($G260&gt;=1,($B233/HLOOKUP($G260,'Annuity Calc'!$H$7:$BE$11,2,FALSE))*HLOOKUP(AQ260,'Annuity Calc'!$H$7:$BE$11,5,FALSE),(IF(AQ260&lt;=(-1),AQ260,0)))</f>
        <v>#N/A</v>
      </c>
      <c r="AR264" s="14" t="e">
        <f>IF($G260&gt;=1,($B233/HLOOKUP($G260,'Annuity Calc'!$H$7:$BE$11,2,FALSE))*HLOOKUP(AR260,'Annuity Calc'!$H$7:$BE$11,5,FALSE),(IF(AR260&lt;=(-1),AR260,0)))</f>
        <v>#N/A</v>
      </c>
      <c r="AS264" s="14" t="e">
        <f>IF($G260&gt;=1,($B233/HLOOKUP($G260,'Annuity Calc'!$H$7:$BE$11,2,FALSE))*HLOOKUP(AS260,'Annuity Calc'!$H$7:$BE$11,5,FALSE),(IF(AS260&lt;=(-1),AS260,0)))</f>
        <v>#N/A</v>
      </c>
      <c r="AT264" s="14" t="e">
        <f>IF($G260&gt;=1,($B233/HLOOKUP($G260,'Annuity Calc'!$H$7:$BE$11,2,FALSE))*HLOOKUP(AT260,'Annuity Calc'!$H$7:$BE$11,5,FALSE),(IF(AT260&lt;=(-1),AT260,0)))</f>
        <v>#N/A</v>
      </c>
      <c r="AU264" s="14" t="e">
        <f>IF($G260&gt;=1,($B233/HLOOKUP($G260,'Annuity Calc'!$H$7:$BE$11,2,FALSE))*HLOOKUP(AU260,'Annuity Calc'!$H$7:$BE$11,5,FALSE),(IF(AU260&lt;=(-1),AU260,0)))</f>
        <v>#N/A</v>
      </c>
      <c r="AV264" s="14" t="e">
        <f>IF($G260&gt;=1,($B233/HLOOKUP($G260,'Annuity Calc'!$H$7:$BE$11,2,FALSE))*HLOOKUP(AV260,'Annuity Calc'!$H$7:$BE$11,5,FALSE),(IF(AV260&lt;=(-1),AV260,0)))</f>
        <v>#N/A</v>
      </c>
      <c r="AW264" s="14" t="e">
        <f>IF($G260&gt;=1,($B233/HLOOKUP($G260,'Annuity Calc'!$H$7:$BE$11,2,FALSE))*HLOOKUP(AW260,'Annuity Calc'!$H$7:$BE$11,5,FALSE),(IF(AW260&lt;=(-1),AW260,0)))</f>
        <v>#N/A</v>
      </c>
      <c r="AX264" s="14" t="e">
        <f>IF($G260&gt;=1,($B233/HLOOKUP($G260,'Annuity Calc'!$H$7:$BE$11,2,FALSE))*HLOOKUP(AX260,'Annuity Calc'!$H$7:$BE$11,5,FALSE),(IF(AX260&lt;=(-1),AX260,0)))</f>
        <v>#N/A</v>
      </c>
      <c r="AY264" s="14" t="e">
        <f>IF($G260&gt;=1,($B233/HLOOKUP($G260,'Annuity Calc'!$H$7:$BE$11,2,FALSE))*HLOOKUP(AY260,'Annuity Calc'!$H$7:$BE$11,5,FALSE),(IF(AY260&lt;=(-1),AY260,0)))</f>
        <v>#N/A</v>
      </c>
      <c r="AZ264" s="14" t="e">
        <f>IF($G260&gt;=1,($B233/HLOOKUP($G260,'Annuity Calc'!$H$7:$BE$11,2,FALSE))*HLOOKUP(AZ260,'Annuity Calc'!$H$7:$BE$11,5,FALSE),(IF(AZ260&lt;=(-1),AZ260,0)))</f>
        <v>#N/A</v>
      </c>
      <c r="BA264" s="14" t="e">
        <f>IF($G260&gt;=1,($B233/HLOOKUP($G260,'Annuity Calc'!$H$7:$BE$11,2,FALSE))*HLOOKUP(BA260,'Annuity Calc'!$H$7:$BE$11,5,FALSE),(IF(BA260&lt;=(-1),BA260,0)))</f>
        <v>#N/A</v>
      </c>
      <c r="BB264" s="14" t="e">
        <f>IF($G260&gt;=1,($B233/HLOOKUP($G260,'Annuity Calc'!$H$7:$BE$11,2,FALSE))*HLOOKUP(BB260,'Annuity Calc'!$H$7:$BE$11,5,FALSE),(IF(BB260&lt;=(-1),BB260,0)))</f>
        <v>#N/A</v>
      </c>
      <c r="BC264" s="14" t="e">
        <f>IF($G260&gt;=1,($B233/HLOOKUP($G260,'Annuity Calc'!$H$7:$BE$11,2,FALSE))*HLOOKUP(BC260,'Annuity Calc'!$H$7:$BE$11,5,FALSE),(IF(BC260&lt;=(-1),BC260,0)))</f>
        <v>#N/A</v>
      </c>
      <c r="BD264" s="14" t="e">
        <f>IF($G260&gt;=1,($B233/HLOOKUP($G260,'Annuity Calc'!$H$7:$BE$11,2,FALSE))*HLOOKUP(BD260,'Annuity Calc'!$H$7:$BE$11,5,FALSE),(IF(BD260&lt;=(-1),BD260,0)))</f>
        <v>#N/A</v>
      </c>
      <c r="BE264" s="14" t="e">
        <f>IF($G260&gt;=1,($B233/HLOOKUP($G260,'Annuity Calc'!$H$7:$BE$11,2,FALSE))*HLOOKUP(BE260,'Annuity Calc'!$H$7:$BE$11,5,FALSE),(IF(BE260&lt;=(-1),BE260,0)))</f>
        <v>#N/A</v>
      </c>
      <c r="BF264" s="14" t="e">
        <f>IF($G260&gt;=1,($B233/HLOOKUP($G260,'Annuity Calc'!$H$7:$BE$11,2,FALSE))*HLOOKUP(BF260,'Annuity Calc'!$H$7:$BE$11,5,FALSE),(IF(BF260&lt;=(-1),BF260,0)))</f>
        <v>#N/A</v>
      </c>
      <c r="BG264" s="14" t="e">
        <f>IF($G260&gt;=1,($B233/HLOOKUP($G260,'Annuity Calc'!$H$7:$BE$11,2,FALSE))*HLOOKUP(BG260,'Annuity Calc'!$H$7:$BE$11,5,FALSE),(IF(BG260&lt;=(-1),BG260,0)))</f>
        <v>#N/A</v>
      </c>
      <c r="BH264" s="14" t="e">
        <f>IF($G260&gt;=1,($B233/HLOOKUP($G260,'Annuity Calc'!$H$7:$BE$11,2,FALSE))*HLOOKUP(BH260,'Annuity Calc'!$H$7:$BE$11,5,FALSE),(IF(BH260&lt;=(-1),BH260,0)))</f>
        <v>#N/A</v>
      </c>
      <c r="BI264" s="14" t="e">
        <f>IF($G260&gt;=1,($B233/HLOOKUP($G260,'Annuity Calc'!$H$7:$BE$11,2,FALSE))*HLOOKUP(BI260,'Annuity Calc'!$H$7:$BE$11,5,FALSE),(IF(BI260&lt;=(-1),BI260,0)))</f>
        <v>#N/A</v>
      </c>
      <c r="BJ264" s="14" t="e">
        <f>IF($G260&gt;=1,($B233/HLOOKUP($G260,'Annuity Calc'!$H$7:$BE$11,2,FALSE))*HLOOKUP(BJ260,'Annuity Calc'!$H$7:$BE$11,5,FALSE),(IF(BJ260&lt;=(-1),BJ260,0)))</f>
        <v>#N/A</v>
      </c>
      <c r="BK264" s="14" t="e">
        <f>IF($G260&gt;=1,($B233/HLOOKUP($G260,'Annuity Calc'!$H$7:$BE$11,2,FALSE))*HLOOKUP(BK260,'Annuity Calc'!$H$7:$BE$11,5,FALSE),(IF(BK260&lt;=(-1),BK260,0)))</f>
        <v>#N/A</v>
      </c>
      <c r="BL264" s="14" t="e">
        <f>IF($G260&gt;=1,($B233/HLOOKUP($G260,'Annuity Calc'!$H$7:$BE$11,2,FALSE))*HLOOKUP(BL260,'Annuity Calc'!$H$7:$BE$11,5,FALSE),(IF(BL260&lt;=(-1),BL260,0)))</f>
        <v>#N/A</v>
      </c>
      <c r="BM264" s="14" t="e">
        <f>IF($G260&gt;=1,($B233/HLOOKUP($G260,'Annuity Calc'!$H$7:$BE$11,2,FALSE))*HLOOKUP(BM260,'Annuity Calc'!$H$7:$BE$11,5,FALSE),(IF(BM260&lt;=(-1),BM260,0)))</f>
        <v>#N/A</v>
      </c>
      <c r="BN264" s="14" t="e">
        <f>IF($G260&gt;=1,($B233/HLOOKUP($G260,'Annuity Calc'!$H$7:$BE$11,2,FALSE))*HLOOKUP(BN260,'Annuity Calc'!$H$7:$BE$11,5,FALSE),(IF(BN260&lt;=(-1),BN260,0)))</f>
        <v>#N/A</v>
      </c>
      <c r="BO264" s="14" t="e">
        <f>IF($G260&gt;=1,($B233/HLOOKUP($G260,'Annuity Calc'!$H$7:$BE$11,2,FALSE))*HLOOKUP(BO260,'Annuity Calc'!$H$7:$BE$11,5,FALSE),(IF(BO260&lt;=(-1),BO260,0)))</f>
        <v>#N/A</v>
      </c>
      <c r="BP264" s="14" t="e">
        <f>IF($G260&gt;=1,($B233/HLOOKUP($G260,'Annuity Calc'!$H$7:$BE$11,2,FALSE))*HLOOKUP(BP260,'Annuity Calc'!$H$7:$BE$11,5,FALSE),(IF(BP260&lt;=(-1),BP260,0)))</f>
        <v>#N/A</v>
      </c>
      <c r="BQ264" s="14" t="e">
        <f>IF($G260&gt;=1,($B233/HLOOKUP($G260,'Annuity Calc'!$H$7:$BE$11,2,FALSE))*HLOOKUP(BQ260,'Annuity Calc'!$H$7:$BE$11,5,FALSE),(IF(BQ260&lt;=(-1),BQ260,0)))</f>
        <v>#N/A</v>
      </c>
      <c r="BR264" s="14" t="e">
        <f>IF($G260&gt;=1,($B233/HLOOKUP($G260,'Annuity Calc'!$H$7:$BE$11,2,FALSE))*HLOOKUP(BR260,'Annuity Calc'!$H$7:$BE$11,5,FALSE),(IF(BR260&lt;=(-1),BR260,0)))</f>
        <v>#N/A</v>
      </c>
      <c r="BS264" s="14" t="e">
        <f>IF($G260&gt;=1,($B233/HLOOKUP($G260,'Annuity Calc'!$H$7:$BE$11,2,FALSE))*HLOOKUP(BS260,'Annuity Calc'!$H$7:$BE$11,5,FALSE),(IF(BS260&lt;=(-1),BS260,0)))</f>
        <v>#N/A</v>
      </c>
      <c r="BT264" s="14" t="e">
        <f>IF($G260&gt;=1,($B233/HLOOKUP($G260,'Annuity Calc'!$H$7:$BE$11,2,FALSE))*HLOOKUP(BT260,'Annuity Calc'!$H$7:$BE$11,5,FALSE),(IF(BT260&lt;=(-1),BT260,0)))</f>
        <v>#N/A</v>
      </c>
      <c r="BU264" s="14" t="e">
        <f>IF($G260&gt;=1,($B233/HLOOKUP($G260,'Annuity Calc'!$H$7:$BE$11,2,FALSE))*HLOOKUP(BU260,'Annuity Calc'!$H$7:$BE$11,5,FALSE),(IF(BU260&lt;=(-1),BU260,0)))</f>
        <v>#N/A</v>
      </c>
      <c r="BV264" s="14" t="e">
        <f>IF($G260&gt;=1,($B233/HLOOKUP($G260,'Annuity Calc'!$H$7:$BE$11,2,FALSE))*HLOOKUP(BV260,'Annuity Calc'!$H$7:$BE$11,5,FALSE),(IF(BV260&lt;=(-1),BV260,0)))</f>
        <v>#N/A</v>
      </c>
      <c r="BW264" s="14" t="e">
        <f>IF($G260&gt;=1,($B233/HLOOKUP($G260,'Annuity Calc'!$H$7:$BE$11,2,FALSE))*HLOOKUP(BW260,'Annuity Calc'!$H$7:$BE$11,5,FALSE),(IF(BW260&lt;=(-1),BW260,0)))</f>
        <v>#N/A</v>
      </c>
      <c r="BX264" s="14" t="e">
        <f>IF($G260&gt;=1,($B233/HLOOKUP($G260,'Annuity Calc'!$H$7:$BE$11,2,FALSE))*HLOOKUP(BX260,'Annuity Calc'!$H$7:$BE$11,5,FALSE),(IF(BX260&lt;=(-1),BX260,0)))</f>
        <v>#N/A</v>
      </c>
      <c r="BY264" s="14" t="e">
        <f>IF($G260&gt;=1,($B233/HLOOKUP($G260,'Annuity Calc'!$H$7:$BE$11,2,FALSE))*HLOOKUP(BY260,'Annuity Calc'!$H$7:$BE$11,5,FALSE),(IF(BY260&lt;=(-1),BY260,0)))</f>
        <v>#N/A</v>
      </c>
      <c r="BZ264" s="14" t="e">
        <f>IF($G260&gt;=1,($B233/HLOOKUP($G260,'Annuity Calc'!$H$7:$BE$11,2,FALSE))*HLOOKUP(BZ260,'Annuity Calc'!$H$7:$BE$11,5,FALSE),(IF(BZ260&lt;=(-1),BZ260,0)))</f>
        <v>#N/A</v>
      </c>
      <c r="CA264" s="14" t="e">
        <f>IF($G260&gt;=1,($B233/HLOOKUP($G260,'Annuity Calc'!$H$7:$BE$11,2,FALSE))*HLOOKUP(CA260,'Annuity Calc'!$H$7:$BE$11,5,FALSE),(IF(CA260&lt;=(-1),CA260,0)))</f>
        <v>#N/A</v>
      </c>
      <c r="CB264" s="14" t="e">
        <f>IF($G260&gt;=1,($B233/HLOOKUP($G260,'Annuity Calc'!$H$7:$BE$11,2,FALSE))*HLOOKUP(CB260,'Annuity Calc'!$H$7:$BE$11,5,FALSE),(IF(CB260&lt;=(-1),CB260,0)))</f>
        <v>#N/A</v>
      </c>
      <c r="CC264" s="14" t="e">
        <f>IF($G260&gt;=1,($B233/HLOOKUP($G260,'Annuity Calc'!$H$7:$BE$11,2,FALSE))*HLOOKUP(CC260,'Annuity Calc'!$H$7:$BE$11,5,FALSE),(IF(CC260&lt;=(-1),CC260,0)))</f>
        <v>#N/A</v>
      </c>
      <c r="CD264" s="14" t="e">
        <f>IF($G260&gt;=1,($B233/HLOOKUP($G260,'Annuity Calc'!$H$7:$BE$11,2,FALSE))*HLOOKUP(CD260,'Annuity Calc'!$H$7:$BE$11,5,FALSE),(IF(CD260&lt;=(-1),CD260,0)))</f>
        <v>#N/A</v>
      </c>
      <c r="CE264" s="14" t="e">
        <f>IF($G260&gt;=1,($B233/HLOOKUP($G260,'Annuity Calc'!$H$7:$BE$11,2,FALSE))*HLOOKUP(CE260,'Annuity Calc'!$H$7:$BE$11,5,FALSE),(IF(CE260&lt;=(-1),CE260,0)))</f>
        <v>#N/A</v>
      </c>
      <c r="CF264" s="14" t="e">
        <f>IF($G260&gt;=1,($B233/HLOOKUP($G260,'Annuity Calc'!$H$7:$BE$11,2,FALSE))*HLOOKUP(CF260,'Annuity Calc'!$H$7:$BE$11,5,FALSE),(IF(CF260&lt;=(-1),CF260,0)))</f>
        <v>#N/A</v>
      </c>
      <c r="CG264" s="14" t="e">
        <f>IF($G260&gt;=1,($B233/HLOOKUP($G260,'Annuity Calc'!$H$7:$BE$11,2,FALSE))*HLOOKUP(CG260,'Annuity Calc'!$H$7:$BE$11,5,FALSE),(IF(CG260&lt;=(-1),CG260,0)))</f>
        <v>#N/A</v>
      </c>
      <c r="CH264" s="14" t="e">
        <f>IF($G260&gt;=1,($B233/HLOOKUP($G260,'Annuity Calc'!$H$7:$BE$11,2,FALSE))*HLOOKUP(CH260,'Annuity Calc'!$H$7:$BE$11,5,FALSE),(IF(CH260&lt;=(-1),CH260,0)))</f>
        <v>#N/A</v>
      </c>
    </row>
    <row r="265" spans="1:86" x14ac:dyDescent="0.25">
      <c r="A265" t="s">
        <v>343</v>
      </c>
      <c r="B265" s="14">
        <f>B261-B262</f>
        <v>0</v>
      </c>
      <c r="C265" s="14">
        <f t="shared" ref="C265:F265" si="77">C261-C262</f>
        <v>0</v>
      </c>
      <c r="D265" s="14">
        <f t="shared" si="77"/>
        <v>0</v>
      </c>
      <c r="E265" s="14">
        <f t="shared" si="77"/>
        <v>0</v>
      </c>
      <c r="F265" s="14">
        <f t="shared" si="77"/>
        <v>0</v>
      </c>
      <c r="G265" s="14">
        <f>G261-G262</f>
        <v>163127.09567212767</v>
      </c>
      <c r="H265" s="14">
        <f>H261-H262</f>
        <v>124753.01397301705</v>
      </c>
      <c r="I265" s="14">
        <f t="shared" ref="I265:BT265" si="78">I261-I262</f>
        <v>84816.638656443538</v>
      </c>
      <c r="J265" s="14">
        <f t="shared" si="78"/>
        <v>43254.365298819779</v>
      </c>
      <c r="K265" s="14">
        <f t="shared" si="78"/>
        <v>0</v>
      </c>
      <c r="L265" s="14" t="e">
        <f t="shared" si="78"/>
        <v>#N/A</v>
      </c>
      <c r="M265" s="14" t="e">
        <f t="shared" si="78"/>
        <v>#N/A</v>
      </c>
      <c r="N265" s="14" t="e">
        <f t="shared" si="78"/>
        <v>#N/A</v>
      </c>
      <c r="O265" s="14" t="e">
        <f t="shared" si="78"/>
        <v>#N/A</v>
      </c>
      <c r="P265" s="14" t="e">
        <f t="shared" si="78"/>
        <v>#N/A</v>
      </c>
      <c r="Q265" s="14" t="e">
        <f t="shared" si="78"/>
        <v>#N/A</v>
      </c>
      <c r="R265" s="14" t="e">
        <f t="shared" si="78"/>
        <v>#N/A</v>
      </c>
      <c r="S265" s="14" t="e">
        <f t="shared" si="78"/>
        <v>#N/A</v>
      </c>
      <c r="T265" s="14" t="e">
        <f t="shared" si="78"/>
        <v>#N/A</v>
      </c>
      <c r="U265" s="14" t="e">
        <f t="shared" si="78"/>
        <v>#N/A</v>
      </c>
      <c r="V265" s="14" t="e">
        <f t="shared" si="78"/>
        <v>#N/A</v>
      </c>
      <c r="W265" s="14" t="e">
        <f t="shared" si="78"/>
        <v>#N/A</v>
      </c>
      <c r="X265" s="14" t="e">
        <f t="shared" si="78"/>
        <v>#N/A</v>
      </c>
      <c r="Y265" s="14" t="e">
        <f t="shared" si="78"/>
        <v>#N/A</v>
      </c>
      <c r="Z265" s="14" t="e">
        <f t="shared" si="78"/>
        <v>#N/A</v>
      </c>
      <c r="AA265" s="14" t="e">
        <f t="shared" si="78"/>
        <v>#N/A</v>
      </c>
      <c r="AB265" s="14" t="e">
        <f t="shared" si="78"/>
        <v>#N/A</v>
      </c>
      <c r="AC265" s="14" t="e">
        <f t="shared" si="78"/>
        <v>#N/A</v>
      </c>
      <c r="AD265" s="14" t="e">
        <f t="shared" si="78"/>
        <v>#N/A</v>
      </c>
      <c r="AE265" s="14" t="e">
        <f t="shared" si="78"/>
        <v>#N/A</v>
      </c>
      <c r="AF265" s="14" t="e">
        <f t="shared" si="78"/>
        <v>#N/A</v>
      </c>
      <c r="AG265" s="14" t="e">
        <f t="shared" si="78"/>
        <v>#N/A</v>
      </c>
      <c r="AH265" s="14" t="e">
        <f t="shared" si="78"/>
        <v>#N/A</v>
      </c>
      <c r="AI265" s="14" t="e">
        <f t="shared" si="78"/>
        <v>#N/A</v>
      </c>
      <c r="AJ265" s="14" t="e">
        <f t="shared" si="78"/>
        <v>#N/A</v>
      </c>
      <c r="AK265" s="14" t="e">
        <f t="shared" si="78"/>
        <v>#N/A</v>
      </c>
      <c r="AL265" s="14" t="e">
        <f t="shared" si="78"/>
        <v>#N/A</v>
      </c>
      <c r="AM265" s="14" t="e">
        <f t="shared" si="78"/>
        <v>#N/A</v>
      </c>
      <c r="AN265" s="14" t="e">
        <f t="shared" si="78"/>
        <v>#N/A</v>
      </c>
      <c r="AO265" s="14" t="e">
        <f t="shared" si="78"/>
        <v>#N/A</v>
      </c>
      <c r="AP265" s="14" t="e">
        <f t="shared" si="78"/>
        <v>#N/A</v>
      </c>
      <c r="AQ265" s="14" t="e">
        <f t="shared" si="78"/>
        <v>#N/A</v>
      </c>
      <c r="AR265" s="14" t="e">
        <f t="shared" si="78"/>
        <v>#N/A</v>
      </c>
      <c r="AS265" s="14" t="e">
        <f t="shared" si="78"/>
        <v>#N/A</v>
      </c>
      <c r="AT265" s="14" t="e">
        <f t="shared" si="78"/>
        <v>#N/A</v>
      </c>
      <c r="AU265" s="14" t="e">
        <f t="shared" si="78"/>
        <v>#N/A</v>
      </c>
      <c r="AV265" s="14" t="e">
        <f t="shared" si="78"/>
        <v>#N/A</v>
      </c>
      <c r="AW265" s="14" t="e">
        <f t="shared" si="78"/>
        <v>#N/A</v>
      </c>
      <c r="AX265" s="14" t="e">
        <f t="shared" si="78"/>
        <v>#N/A</v>
      </c>
      <c r="AY265" s="14" t="e">
        <f t="shared" si="78"/>
        <v>#N/A</v>
      </c>
      <c r="AZ265" s="14" t="e">
        <f t="shared" si="78"/>
        <v>#N/A</v>
      </c>
      <c r="BA265" s="14" t="e">
        <f t="shared" si="78"/>
        <v>#N/A</v>
      </c>
      <c r="BB265" s="14" t="e">
        <f t="shared" si="78"/>
        <v>#N/A</v>
      </c>
      <c r="BC265" s="14" t="e">
        <f t="shared" si="78"/>
        <v>#N/A</v>
      </c>
      <c r="BD265" s="14" t="e">
        <f t="shared" si="78"/>
        <v>#N/A</v>
      </c>
      <c r="BE265" s="14" t="e">
        <f t="shared" si="78"/>
        <v>#N/A</v>
      </c>
      <c r="BF265" s="14" t="e">
        <f t="shared" si="78"/>
        <v>#N/A</v>
      </c>
      <c r="BG265" s="14" t="e">
        <f t="shared" si="78"/>
        <v>#N/A</v>
      </c>
      <c r="BH265" s="14" t="e">
        <f t="shared" si="78"/>
        <v>#N/A</v>
      </c>
      <c r="BI265" s="14" t="e">
        <f t="shared" si="78"/>
        <v>#N/A</v>
      </c>
      <c r="BJ265" s="14" t="e">
        <f t="shared" si="78"/>
        <v>#N/A</v>
      </c>
      <c r="BK265" s="14" t="e">
        <f t="shared" si="78"/>
        <v>#N/A</v>
      </c>
      <c r="BL265" s="14" t="e">
        <f t="shared" si="78"/>
        <v>#N/A</v>
      </c>
      <c r="BM265" s="14" t="e">
        <f t="shared" si="78"/>
        <v>#N/A</v>
      </c>
      <c r="BN265" s="14" t="e">
        <f t="shared" si="78"/>
        <v>#N/A</v>
      </c>
      <c r="BO265" s="14" t="e">
        <f t="shared" si="78"/>
        <v>#N/A</v>
      </c>
      <c r="BP265" s="14" t="e">
        <f t="shared" si="78"/>
        <v>#N/A</v>
      </c>
      <c r="BQ265" s="14" t="e">
        <f t="shared" si="78"/>
        <v>#N/A</v>
      </c>
      <c r="BR265" s="14" t="e">
        <f t="shared" si="78"/>
        <v>#N/A</v>
      </c>
      <c r="BS265" s="14" t="e">
        <f t="shared" si="78"/>
        <v>#N/A</v>
      </c>
      <c r="BT265" s="14" t="e">
        <f t="shared" si="78"/>
        <v>#N/A</v>
      </c>
      <c r="BU265" s="14" t="e">
        <f t="shared" ref="BU265:CH265" si="79">BU261-BU262</f>
        <v>#N/A</v>
      </c>
      <c r="BV265" s="14" t="e">
        <f t="shared" si="79"/>
        <v>#N/A</v>
      </c>
      <c r="BW265" s="14" t="e">
        <f t="shared" si="79"/>
        <v>#N/A</v>
      </c>
      <c r="BX265" s="14" t="e">
        <f t="shared" si="79"/>
        <v>#N/A</v>
      </c>
      <c r="BY265" s="14" t="e">
        <f t="shared" si="79"/>
        <v>#N/A</v>
      </c>
      <c r="BZ265" s="14" t="e">
        <f t="shared" si="79"/>
        <v>#N/A</v>
      </c>
      <c r="CA265" s="14" t="e">
        <f t="shared" si="79"/>
        <v>#N/A</v>
      </c>
      <c r="CB265" s="14" t="e">
        <f t="shared" si="79"/>
        <v>#N/A</v>
      </c>
      <c r="CC265" s="14" t="e">
        <f t="shared" si="79"/>
        <v>#N/A</v>
      </c>
      <c r="CD265" s="14" t="e">
        <f t="shared" si="79"/>
        <v>#N/A</v>
      </c>
      <c r="CE265" s="14" t="e">
        <f t="shared" si="79"/>
        <v>#N/A</v>
      </c>
      <c r="CF265" s="14" t="e">
        <f t="shared" si="79"/>
        <v>#N/A</v>
      </c>
      <c r="CG265" s="14" t="e">
        <f t="shared" si="79"/>
        <v>#N/A</v>
      </c>
      <c r="CH265" s="14" t="e">
        <f t="shared" si="79"/>
        <v>#N/A</v>
      </c>
    </row>
    <row r="269" spans="1:86" x14ac:dyDescent="0.25">
      <c r="B269" s="169">
        <v>2015</v>
      </c>
      <c r="C269" s="169">
        <v>2016</v>
      </c>
      <c r="D269" s="169">
        <v>2017</v>
      </c>
      <c r="E269" s="169">
        <v>2018</v>
      </c>
      <c r="F269" s="169">
        <v>2019</v>
      </c>
      <c r="G269" s="79">
        <v>2020</v>
      </c>
      <c r="H269" s="79">
        <v>2021</v>
      </c>
      <c r="I269" s="79">
        <v>2022</v>
      </c>
      <c r="J269" s="79">
        <v>2023</v>
      </c>
      <c r="K269" s="79">
        <v>2024</v>
      </c>
      <c r="L269" s="79">
        <v>2025</v>
      </c>
      <c r="M269" s="79">
        <v>2026</v>
      </c>
      <c r="N269" s="79">
        <v>2027</v>
      </c>
      <c r="O269" s="79">
        <v>2028</v>
      </c>
      <c r="P269" s="79">
        <v>2029</v>
      </c>
      <c r="Q269" s="79">
        <v>2030</v>
      </c>
      <c r="R269" s="79">
        <v>2031</v>
      </c>
      <c r="S269" s="79">
        <v>2032</v>
      </c>
      <c r="T269" s="79">
        <v>2033</v>
      </c>
      <c r="U269" s="79">
        <v>2034</v>
      </c>
      <c r="V269" s="79">
        <v>2035</v>
      </c>
      <c r="W269" s="79">
        <v>2036</v>
      </c>
      <c r="X269" s="79">
        <v>2037</v>
      </c>
      <c r="Y269" s="79">
        <v>2038</v>
      </c>
      <c r="Z269" s="79">
        <v>2039</v>
      </c>
      <c r="AA269" s="79">
        <v>2040</v>
      </c>
      <c r="AB269" s="79">
        <v>2041</v>
      </c>
      <c r="AC269" s="79">
        <v>2042</v>
      </c>
      <c r="AD269" s="79">
        <v>2043</v>
      </c>
      <c r="AE269" s="79">
        <v>2044</v>
      </c>
      <c r="AF269" s="79">
        <v>2045</v>
      </c>
      <c r="AG269" s="79">
        <v>2046</v>
      </c>
      <c r="AH269" s="79">
        <v>2047</v>
      </c>
      <c r="AI269" s="79">
        <v>2048</v>
      </c>
      <c r="AJ269" s="79">
        <v>2049</v>
      </c>
      <c r="AK269" s="79">
        <v>2050</v>
      </c>
      <c r="AL269" s="79">
        <v>2051</v>
      </c>
      <c r="AM269" s="79">
        <v>2052</v>
      </c>
      <c r="AN269" s="79">
        <v>2053</v>
      </c>
      <c r="AO269" s="79">
        <v>2054</v>
      </c>
      <c r="AP269" s="79">
        <v>2055</v>
      </c>
      <c r="AQ269" s="79">
        <v>2056</v>
      </c>
      <c r="AR269" s="79">
        <v>2057</v>
      </c>
      <c r="AS269" s="79">
        <v>2058</v>
      </c>
      <c r="AT269" s="79">
        <v>2059</v>
      </c>
      <c r="AU269" s="79">
        <v>2060</v>
      </c>
      <c r="AV269" s="79">
        <v>2061</v>
      </c>
      <c r="AW269" s="79">
        <v>2062</v>
      </c>
      <c r="AX269" s="79">
        <v>2063</v>
      </c>
      <c r="AY269" s="79">
        <v>2064</v>
      </c>
      <c r="AZ269" s="79">
        <v>2065</v>
      </c>
      <c r="BA269" s="79">
        <v>2066</v>
      </c>
      <c r="BB269" s="79">
        <v>2067</v>
      </c>
      <c r="BC269" s="79">
        <v>2068</v>
      </c>
      <c r="BD269" s="79">
        <v>2069</v>
      </c>
      <c r="BE269" s="79">
        <v>2070</v>
      </c>
      <c r="BF269" s="79">
        <v>2071</v>
      </c>
      <c r="BG269" s="79">
        <v>2072</v>
      </c>
      <c r="BH269" s="79">
        <v>2073</v>
      </c>
      <c r="BI269" s="79">
        <v>2074</v>
      </c>
      <c r="BJ269" s="79">
        <v>2075</v>
      </c>
      <c r="BK269" s="79">
        <v>2076</v>
      </c>
      <c r="BL269" s="79">
        <v>2077</v>
      </c>
      <c r="BM269" s="79">
        <v>2078</v>
      </c>
      <c r="BN269" s="79">
        <v>2079</v>
      </c>
      <c r="BO269" s="79">
        <v>2080</v>
      </c>
      <c r="BP269" s="79">
        <v>2081</v>
      </c>
      <c r="BQ269" s="79">
        <v>2082</v>
      </c>
      <c r="BR269" s="79">
        <v>2083</v>
      </c>
      <c r="BS269" s="79">
        <v>2084</v>
      </c>
      <c r="BT269" s="79">
        <v>2085</v>
      </c>
      <c r="BU269" s="79">
        <v>2086</v>
      </c>
      <c r="BV269" s="79">
        <v>2087</v>
      </c>
      <c r="BW269" s="79">
        <v>2088</v>
      </c>
      <c r="BX269" s="79">
        <v>2089</v>
      </c>
      <c r="BY269" s="79">
        <v>2090</v>
      </c>
      <c r="BZ269" s="79">
        <v>2091</v>
      </c>
      <c r="CA269" s="79">
        <v>2092</v>
      </c>
      <c r="CB269" s="79">
        <v>2093</v>
      </c>
      <c r="CC269" s="79">
        <v>2094</v>
      </c>
      <c r="CD269" s="79">
        <v>2095</v>
      </c>
      <c r="CE269" s="79">
        <v>2096</v>
      </c>
      <c r="CF269" s="79">
        <v>2097</v>
      </c>
      <c r="CG269" s="79">
        <v>2098</v>
      </c>
      <c r="CH269" s="79">
        <v>2099</v>
      </c>
    </row>
    <row r="270" spans="1:86" x14ac:dyDescent="0.25">
      <c r="A270" s="15" t="s">
        <v>768</v>
      </c>
      <c r="G270" s="14">
        <f>C234</f>
        <v>5</v>
      </c>
      <c r="H270" s="14">
        <f>IF(G270&gt;0,G270-1,0)</f>
        <v>4</v>
      </c>
      <c r="I270" s="14">
        <f t="shared" ref="I270:BT270" si="80">IF(H270&gt;0,H270-1,0)</f>
        <v>3</v>
      </c>
      <c r="J270" s="14">
        <f t="shared" si="80"/>
        <v>2</v>
      </c>
      <c r="K270" s="14">
        <f t="shared" si="80"/>
        <v>1</v>
      </c>
      <c r="L270">
        <f t="shared" si="80"/>
        <v>0</v>
      </c>
      <c r="M270">
        <f t="shared" si="80"/>
        <v>0</v>
      </c>
      <c r="N270">
        <f t="shared" si="80"/>
        <v>0</v>
      </c>
      <c r="O270">
        <f t="shared" si="80"/>
        <v>0</v>
      </c>
      <c r="P270">
        <f t="shared" si="80"/>
        <v>0</v>
      </c>
      <c r="Q270">
        <f t="shared" si="80"/>
        <v>0</v>
      </c>
      <c r="R270">
        <f t="shared" si="80"/>
        <v>0</v>
      </c>
      <c r="S270">
        <f t="shared" si="80"/>
        <v>0</v>
      </c>
      <c r="T270">
        <f t="shared" si="80"/>
        <v>0</v>
      </c>
      <c r="U270">
        <f t="shared" si="80"/>
        <v>0</v>
      </c>
      <c r="V270">
        <f t="shared" si="80"/>
        <v>0</v>
      </c>
      <c r="W270">
        <f t="shared" si="80"/>
        <v>0</v>
      </c>
      <c r="X270">
        <f t="shared" si="80"/>
        <v>0</v>
      </c>
      <c r="Y270">
        <f t="shared" si="80"/>
        <v>0</v>
      </c>
      <c r="Z270">
        <f t="shared" si="80"/>
        <v>0</v>
      </c>
      <c r="AA270">
        <f t="shared" si="80"/>
        <v>0</v>
      </c>
      <c r="AB270">
        <f t="shared" si="80"/>
        <v>0</v>
      </c>
      <c r="AC270">
        <f t="shared" si="80"/>
        <v>0</v>
      </c>
      <c r="AD270">
        <f t="shared" si="80"/>
        <v>0</v>
      </c>
      <c r="AE270">
        <f t="shared" si="80"/>
        <v>0</v>
      </c>
      <c r="AF270">
        <f t="shared" si="80"/>
        <v>0</v>
      </c>
      <c r="AG270">
        <f t="shared" si="80"/>
        <v>0</v>
      </c>
      <c r="AH270">
        <f t="shared" si="80"/>
        <v>0</v>
      </c>
      <c r="AI270">
        <f t="shared" si="80"/>
        <v>0</v>
      </c>
      <c r="AJ270">
        <f t="shared" si="80"/>
        <v>0</v>
      </c>
      <c r="AK270">
        <f t="shared" si="80"/>
        <v>0</v>
      </c>
      <c r="AL270">
        <f t="shared" si="80"/>
        <v>0</v>
      </c>
      <c r="AM270">
        <f t="shared" si="80"/>
        <v>0</v>
      </c>
      <c r="AN270">
        <f t="shared" si="80"/>
        <v>0</v>
      </c>
      <c r="AO270">
        <f t="shared" si="80"/>
        <v>0</v>
      </c>
      <c r="AP270">
        <f t="shared" si="80"/>
        <v>0</v>
      </c>
      <c r="AQ270">
        <f t="shared" si="80"/>
        <v>0</v>
      </c>
      <c r="AR270">
        <f t="shared" si="80"/>
        <v>0</v>
      </c>
      <c r="AS270">
        <f t="shared" si="80"/>
        <v>0</v>
      </c>
      <c r="AT270">
        <f t="shared" si="80"/>
        <v>0</v>
      </c>
      <c r="AU270">
        <f t="shared" si="80"/>
        <v>0</v>
      </c>
      <c r="AV270">
        <f t="shared" si="80"/>
        <v>0</v>
      </c>
      <c r="AW270">
        <f t="shared" si="80"/>
        <v>0</v>
      </c>
      <c r="AX270">
        <f t="shared" si="80"/>
        <v>0</v>
      </c>
      <c r="AY270">
        <f t="shared" si="80"/>
        <v>0</v>
      </c>
      <c r="AZ270">
        <f t="shared" si="80"/>
        <v>0</v>
      </c>
      <c r="BA270">
        <f t="shared" si="80"/>
        <v>0</v>
      </c>
      <c r="BB270">
        <f t="shared" si="80"/>
        <v>0</v>
      </c>
      <c r="BC270">
        <f t="shared" si="80"/>
        <v>0</v>
      </c>
      <c r="BD270">
        <f t="shared" si="80"/>
        <v>0</v>
      </c>
      <c r="BE270">
        <f t="shared" si="80"/>
        <v>0</v>
      </c>
      <c r="BF270">
        <f t="shared" si="80"/>
        <v>0</v>
      </c>
      <c r="BG270">
        <f t="shared" si="80"/>
        <v>0</v>
      </c>
      <c r="BH270">
        <f t="shared" si="80"/>
        <v>0</v>
      </c>
      <c r="BI270">
        <f t="shared" si="80"/>
        <v>0</v>
      </c>
      <c r="BJ270">
        <f t="shared" si="80"/>
        <v>0</v>
      </c>
      <c r="BK270">
        <f t="shared" si="80"/>
        <v>0</v>
      </c>
      <c r="BL270">
        <f t="shared" si="80"/>
        <v>0</v>
      </c>
      <c r="BM270">
        <f t="shared" si="80"/>
        <v>0</v>
      </c>
      <c r="BN270">
        <f t="shared" si="80"/>
        <v>0</v>
      </c>
      <c r="BO270">
        <f t="shared" si="80"/>
        <v>0</v>
      </c>
      <c r="BP270">
        <f t="shared" si="80"/>
        <v>0</v>
      </c>
      <c r="BQ270">
        <f t="shared" si="80"/>
        <v>0</v>
      </c>
      <c r="BR270">
        <f t="shared" si="80"/>
        <v>0</v>
      </c>
      <c r="BS270">
        <f t="shared" si="80"/>
        <v>0</v>
      </c>
      <c r="BT270">
        <f t="shared" si="80"/>
        <v>0</v>
      </c>
      <c r="BU270">
        <f t="shared" ref="BU270:CH270" si="81">IF(BT270&gt;0,BT270-1,0)</f>
        <v>0</v>
      </c>
      <c r="BV270">
        <f t="shared" si="81"/>
        <v>0</v>
      </c>
      <c r="BW270">
        <f t="shared" si="81"/>
        <v>0</v>
      </c>
      <c r="BX270">
        <f t="shared" si="81"/>
        <v>0</v>
      </c>
      <c r="BY270">
        <f t="shared" si="81"/>
        <v>0</v>
      </c>
      <c r="BZ270">
        <f t="shared" si="81"/>
        <v>0</v>
      </c>
      <c r="CA270">
        <f t="shared" si="81"/>
        <v>0</v>
      </c>
      <c r="CB270">
        <f t="shared" si="81"/>
        <v>0</v>
      </c>
      <c r="CC270">
        <f t="shared" si="81"/>
        <v>0</v>
      </c>
      <c r="CD270">
        <f t="shared" si="81"/>
        <v>0</v>
      </c>
      <c r="CE270">
        <f t="shared" si="81"/>
        <v>0</v>
      </c>
      <c r="CF270">
        <f t="shared" si="81"/>
        <v>0</v>
      </c>
      <c r="CG270">
        <f t="shared" si="81"/>
        <v>0</v>
      </c>
      <c r="CH270">
        <f t="shared" si="81"/>
        <v>0</v>
      </c>
    </row>
    <row r="271" spans="1:86" x14ac:dyDescent="0.25">
      <c r="A271" t="s">
        <v>342</v>
      </c>
      <c r="B271" s="14">
        <f>IF(B269=$B$227,$B$231,0)</f>
        <v>0</v>
      </c>
      <c r="C271" s="14">
        <f>IF(C269=$B$227,$B$231,0)</f>
        <v>0</v>
      </c>
      <c r="D271" s="14">
        <f>IF(D269=$B$227,$B$231,0)</f>
        <v>0</v>
      </c>
      <c r="E271" s="14">
        <f>IF(E269=$B$227,$B$231,0)</f>
        <v>0</v>
      </c>
      <c r="F271" s="14">
        <f>IF(F269=$B$227,$B$231,0)</f>
        <v>0</v>
      </c>
      <c r="G271" s="14">
        <f>B234</f>
        <v>5500000</v>
      </c>
      <c r="H271" s="14">
        <f>G275</f>
        <v>4485995.130983511</v>
      </c>
      <c r="I271" s="14">
        <f t="shared" ref="I271:BT271" si="82">H275</f>
        <v>3430707.884257969</v>
      </c>
      <c r="J271" s="14">
        <f t="shared" si="82"/>
        <v>2332457.563052197</v>
      </c>
      <c r="K271" s="14">
        <f t="shared" si="82"/>
        <v>1189495.0457175437</v>
      </c>
      <c r="L271">
        <f t="shared" si="82"/>
        <v>0</v>
      </c>
      <c r="M271" t="e">
        <f t="shared" si="82"/>
        <v>#N/A</v>
      </c>
      <c r="N271" t="e">
        <f t="shared" si="82"/>
        <v>#N/A</v>
      </c>
      <c r="O271" t="e">
        <f t="shared" si="82"/>
        <v>#N/A</v>
      </c>
      <c r="P271" t="e">
        <f t="shared" si="82"/>
        <v>#N/A</v>
      </c>
      <c r="Q271" t="e">
        <f t="shared" si="82"/>
        <v>#N/A</v>
      </c>
      <c r="R271" t="e">
        <f t="shared" si="82"/>
        <v>#N/A</v>
      </c>
      <c r="S271" t="e">
        <f t="shared" si="82"/>
        <v>#N/A</v>
      </c>
      <c r="T271" t="e">
        <f t="shared" si="82"/>
        <v>#N/A</v>
      </c>
      <c r="U271" t="e">
        <f t="shared" si="82"/>
        <v>#N/A</v>
      </c>
      <c r="V271" t="e">
        <f t="shared" si="82"/>
        <v>#N/A</v>
      </c>
      <c r="W271" t="e">
        <f t="shared" si="82"/>
        <v>#N/A</v>
      </c>
      <c r="X271" t="e">
        <f t="shared" si="82"/>
        <v>#N/A</v>
      </c>
      <c r="Y271" t="e">
        <f t="shared" si="82"/>
        <v>#N/A</v>
      </c>
      <c r="Z271" t="e">
        <f t="shared" si="82"/>
        <v>#N/A</v>
      </c>
      <c r="AA271" t="e">
        <f t="shared" si="82"/>
        <v>#N/A</v>
      </c>
      <c r="AB271" t="e">
        <f t="shared" si="82"/>
        <v>#N/A</v>
      </c>
      <c r="AC271" t="e">
        <f t="shared" si="82"/>
        <v>#N/A</v>
      </c>
      <c r="AD271" t="e">
        <f t="shared" si="82"/>
        <v>#N/A</v>
      </c>
      <c r="AE271" t="e">
        <f t="shared" si="82"/>
        <v>#N/A</v>
      </c>
      <c r="AF271" t="e">
        <f t="shared" si="82"/>
        <v>#N/A</v>
      </c>
      <c r="AG271" t="e">
        <f t="shared" si="82"/>
        <v>#N/A</v>
      </c>
      <c r="AH271" t="e">
        <f t="shared" si="82"/>
        <v>#N/A</v>
      </c>
      <c r="AI271" t="e">
        <f t="shared" si="82"/>
        <v>#N/A</v>
      </c>
      <c r="AJ271" t="e">
        <f t="shared" si="82"/>
        <v>#N/A</v>
      </c>
      <c r="AK271" t="e">
        <f t="shared" si="82"/>
        <v>#N/A</v>
      </c>
      <c r="AL271" t="e">
        <f t="shared" si="82"/>
        <v>#N/A</v>
      </c>
      <c r="AM271" t="e">
        <f t="shared" si="82"/>
        <v>#N/A</v>
      </c>
      <c r="AN271" t="e">
        <f t="shared" si="82"/>
        <v>#N/A</v>
      </c>
      <c r="AO271" t="e">
        <f t="shared" si="82"/>
        <v>#N/A</v>
      </c>
      <c r="AP271" t="e">
        <f t="shared" si="82"/>
        <v>#N/A</v>
      </c>
      <c r="AQ271" t="e">
        <f t="shared" si="82"/>
        <v>#N/A</v>
      </c>
      <c r="AR271" t="e">
        <f t="shared" si="82"/>
        <v>#N/A</v>
      </c>
      <c r="AS271" t="e">
        <f t="shared" si="82"/>
        <v>#N/A</v>
      </c>
      <c r="AT271" t="e">
        <f t="shared" si="82"/>
        <v>#N/A</v>
      </c>
      <c r="AU271" t="e">
        <f t="shared" si="82"/>
        <v>#N/A</v>
      </c>
      <c r="AV271" t="e">
        <f t="shared" si="82"/>
        <v>#N/A</v>
      </c>
      <c r="AW271" t="e">
        <f t="shared" si="82"/>
        <v>#N/A</v>
      </c>
      <c r="AX271" t="e">
        <f t="shared" si="82"/>
        <v>#N/A</v>
      </c>
      <c r="AY271" t="e">
        <f t="shared" si="82"/>
        <v>#N/A</v>
      </c>
      <c r="AZ271" t="e">
        <f t="shared" si="82"/>
        <v>#N/A</v>
      </c>
      <c r="BA271" t="e">
        <f t="shared" si="82"/>
        <v>#N/A</v>
      </c>
      <c r="BB271" t="e">
        <f t="shared" si="82"/>
        <v>#N/A</v>
      </c>
      <c r="BC271" t="e">
        <f t="shared" si="82"/>
        <v>#N/A</v>
      </c>
      <c r="BD271" t="e">
        <f t="shared" si="82"/>
        <v>#N/A</v>
      </c>
      <c r="BE271" t="e">
        <f t="shared" si="82"/>
        <v>#N/A</v>
      </c>
      <c r="BF271" t="e">
        <f t="shared" si="82"/>
        <v>#N/A</v>
      </c>
      <c r="BG271" t="e">
        <f t="shared" si="82"/>
        <v>#N/A</v>
      </c>
      <c r="BH271" t="e">
        <f t="shared" si="82"/>
        <v>#N/A</v>
      </c>
      <c r="BI271" t="e">
        <f t="shared" si="82"/>
        <v>#N/A</v>
      </c>
      <c r="BJ271" t="e">
        <f t="shared" si="82"/>
        <v>#N/A</v>
      </c>
      <c r="BK271" t="e">
        <f t="shared" si="82"/>
        <v>#N/A</v>
      </c>
      <c r="BL271" t="e">
        <f t="shared" si="82"/>
        <v>#N/A</v>
      </c>
      <c r="BM271" t="e">
        <f t="shared" si="82"/>
        <v>#N/A</v>
      </c>
      <c r="BN271" t="e">
        <f t="shared" si="82"/>
        <v>#N/A</v>
      </c>
      <c r="BO271" t="e">
        <f t="shared" si="82"/>
        <v>#N/A</v>
      </c>
      <c r="BP271" t="e">
        <f t="shared" si="82"/>
        <v>#N/A</v>
      </c>
      <c r="BQ271" t="e">
        <f t="shared" si="82"/>
        <v>#N/A</v>
      </c>
      <c r="BR271" t="e">
        <f t="shared" si="82"/>
        <v>#N/A</v>
      </c>
      <c r="BS271" t="e">
        <f t="shared" si="82"/>
        <v>#N/A</v>
      </c>
      <c r="BT271" t="e">
        <f t="shared" si="82"/>
        <v>#N/A</v>
      </c>
      <c r="BU271" t="e">
        <f t="shared" ref="BU271:CH271" si="83">BT275</f>
        <v>#N/A</v>
      </c>
      <c r="BV271" t="e">
        <f t="shared" si="83"/>
        <v>#N/A</v>
      </c>
      <c r="BW271" t="e">
        <f t="shared" si="83"/>
        <v>#N/A</v>
      </c>
      <c r="BX271" t="e">
        <f t="shared" si="83"/>
        <v>#N/A</v>
      </c>
      <c r="BY271" t="e">
        <f t="shared" si="83"/>
        <v>#N/A</v>
      </c>
      <c r="BZ271" t="e">
        <f t="shared" si="83"/>
        <v>#N/A</v>
      </c>
      <c r="CA271" t="e">
        <f t="shared" si="83"/>
        <v>#N/A</v>
      </c>
      <c r="CB271" t="e">
        <f t="shared" si="83"/>
        <v>#N/A</v>
      </c>
      <c r="CC271" t="e">
        <f t="shared" si="83"/>
        <v>#N/A</v>
      </c>
      <c r="CD271" t="e">
        <f t="shared" si="83"/>
        <v>#N/A</v>
      </c>
      <c r="CE271" t="e">
        <f t="shared" si="83"/>
        <v>#N/A</v>
      </c>
      <c r="CF271" t="e">
        <f t="shared" si="83"/>
        <v>#N/A</v>
      </c>
      <c r="CG271" t="e">
        <f t="shared" si="83"/>
        <v>#N/A</v>
      </c>
      <c r="CH271" t="e">
        <f t="shared" si="83"/>
        <v>#N/A</v>
      </c>
    </row>
    <row r="272" spans="1:86" x14ac:dyDescent="0.25">
      <c r="A272" t="s">
        <v>471</v>
      </c>
      <c r="B272" s="14">
        <f>(1+$B$226/2)*B274-$B$226*B271</f>
        <v>0</v>
      </c>
      <c r="C272" s="14">
        <f>(1+$B$226/2)*C274-$B$226*C271</f>
        <v>0</v>
      </c>
      <c r="D272" s="14">
        <f>(1+$B$226/2)*D274-$B$226*D271</f>
        <v>0</v>
      </c>
      <c r="E272" s="14">
        <f>(1+$B$226/2)*E274-$B$226*E271</f>
        <v>0</v>
      </c>
      <c r="F272" s="14">
        <f>(1+$B$226/2)*F274-$B$226*F271</f>
        <v>0</v>
      </c>
      <c r="G272" s="14">
        <f>IF($G270&gt;=1,($B234/HLOOKUP($G270,'Annuity Calc'!$H$7:$BE$11,2,FALSE))*HLOOKUP(G270,'Annuity Calc'!$H$7:$BE$11,3,FALSE),(IF(G270&lt;=(-1),G270,0)))</f>
        <v>1014004.8690164887</v>
      </c>
      <c r="H272" s="14">
        <f>IF($G270&gt;=1,($B234/HLOOKUP($G270,'Annuity Calc'!$H$7:$BE$11,2,FALSE))*HLOOKUP(H270,'Annuity Calc'!$H$7:$BE$11,3,FALSE),(IF(H270&lt;=(-1),H270,0)))</f>
        <v>1055287.246725542</v>
      </c>
      <c r="I272" s="14">
        <f>IF($G270&gt;=1,($B234/HLOOKUP($G270,'Annuity Calc'!$H$7:$BE$11,2,FALSE))*HLOOKUP(I270,'Annuity Calc'!$H$7:$BE$11,3,FALSE),(IF(I270&lt;=(-1),I270,0)))</f>
        <v>1098250.3212057718</v>
      </c>
      <c r="J272" s="14">
        <f>IF($G270&gt;=1,($B234/HLOOKUP($G270,'Annuity Calc'!$H$7:$BE$11,2,FALSE))*HLOOKUP(J270,'Annuity Calc'!$H$7:$BE$11,3,FALSE),(IF(J270&lt;=(-1),J270,0)))</f>
        <v>1142962.5173346533</v>
      </c>
      <c r="K272" s="14">
        <f>IF($G270&gt;=1,($B234/HLOOKUP($G270,'Annuity Calc'!$H$7:$BE$11,2,FALSE))*HLOOKUP(K270,'Annuity Calc'!$H$7:$BE$11,3,FALSE),(IF(K270&lt;=(-1),K270,0)))</f>
        <v>1189495.0457175446</v>
      </c>
      <c r="L272" s="14" t="e">
        <f>IF($G270&gt;=1,($B234/HLOOKUP($G270,'Annuity Calc'!$H$7:$BE$11,2,FALSE))*HLOOKUP(L270,'Annuity Calc'!$H$7:$BE$11,3,FALSE),(IF(L270&lt;=(-1),L270,0)))</f>
        <v>#N/A</v>
      </c>
      <c r="M272" s="14" t="e">
        <f>IF($G270&gt;=1,($B234/HLOOKUP($G270,'Annuity Calc'!$H$7:$BE$11,2,FALSE))*HLOOKUP(M270,'Annuity Calc'!$H$7:$BE$11,3,FALSE),(IF(M270&lt;=(-1),M270,0)))</f>
        <v>#N/A</v>
      </c>
      <c r="N272" s="14" t="e">
        <f>IF($G270&gt;=1,($B234/HLOOKUP($G270,'Annuity Calc'!$H$7:$BE$11,2,FALSE))*HLOOKUP(N270,'Annuity Calc'!$H$7:$BE$11,3,FALSE),(IF(N270&lt;=(-1),N270,0)))</f>
        <v>#N/A</v>
      </c>
      <c r="O272" s="14" t="e">
        <f>IF($G270&gt;=1,($B234/HLOOKUP($G270,'Annuity Calc'!$H$7:$BE$11,2,FALSE))*HLOOKUP(O270,'Annuity Calc'!$H$7:$BE$11,3,FALSE),(IF(O270&lt;=(-1),O270,0)))</f>
        <v>#N/A</v>
      </c>
      <c r="P272" s="14" t="e">
        <f>IF($G270&gt;=1,($B234/HLOOKUP($G270,'Annuity Calc'!$H$7:$BE$11,2,FALSE))*HLOOKUP(P270,'Annuity Calc'!$H$7:$BE$11,3,FALSE),(IF(P270&lt;=(-1),P270,0)))</f>
        <v>#N/A</v>
      </c>
      <c r="Q272" s="14" t="e">
        <f>IF($G270&gt;=1,($B234/HLOOKUP($G270,'Annuity Calc'!$H$7:$BE$11,2,FALSE))*HLOOKUP(Q270,'Annuity Calc'!$H$7:$BE$11,3,FALSE),(IF(Q270&lt;=(-1),Q270,0)))</f>
        <v>#N/A</v>
      </c>
      <c r="R272" s="14" t="e">
        <f>IF($G270&gt;=1,($B234/HLOOKUP($G270,'Annuity Calc'!$H$7:$BE$11,2,FALSE))*HLOOKUP(R270,'Annuity Calc'!$H$7:$BE$11,3,FALSE),(IF(R270&lt;=(-1),R270,0)))</f>
        <v>#N/A</v>
      </c>
      <c r="S272" s="14" t="e">
        <f>IF($G270&gt;=1,($B234/HLOOKUP($G270,'Annuity Calc'!$H$7:$BE$11,2,FALSE))*HLOOKUP(S270,'Annuity Calc'!$H$7:$BE$11,3,FALSE),(IF(S270&lt;=(-1),S270,0)))</f>
        <v>#N/A</v>
      </c>
      <c r="T272" s="14" t="e">
        <f>IF($G270&gt;=1,($B234/HLOOKUP($G270,'Annuity Calc'!$H$7:$BE$11,2,FALSE))*HLOOKUP(T270,'Annuity Calc'!$H$7:$BE$11,3,FALSE),(IF(T270&lt;=(-1),T270,0)))</f>
        <v>#N/A</v>
      </c>
      <c r="U272" s="14" t="e">
        <f>IF($G270&gt;=1,($B234/HLOOKUP($G270,'Annuity Calc'!$H$7:$BE$11,2,FALSE))*HLOOKUP(U270,'Annuity Calc'!$H$7:$BE$11,3,FALSE),(IF(U270&lt;=(-1),U270,0)))</f>
        <v>#N/A</v>
      </c>
      <c r="V272" s="14" t="e">
        <f>IF($G270&gt;=1,($B234/HLOOKUP($G270,'Annuity Calc'!$H$7:$BE$11,2,FALSE))*HLOOKUP(V270,'Annuity Calc'!$H$7:$BE$11,3,FALSE),(IF(V270&lt;=(-1),V270,0)))</f>
        <v>#N/A</v>
      </c>
      <c r="W272" s="14" t="e">
        <f>IF($G270&gt;=1,($B234/HLOOKUP($G270,'Annuity Calc'!$H$7:$BE$11,2,FALSE))*HLOOKUP(W270,'Annuity Calc'!$H$7:$BE$11,3,FALSE),(IF(W270&lt;=(-1),W270,0)))</f>
        <v>#N/A</v>
      </c>
      <c r="X272" s="14" t="e">
        <f>IF($G270&gt;=1,($B234/HLOOKUP($G270,'Annuity Calc'!$H$7:$BE$11,2,FALSE))*HLOOKUP(X270,'Annuity Calc'!$H$7:$BE$11,3,FALSE),(IF(X270&lt;=(-1),X270,0)))</f>
        <v>#N/A</v>
      </c>
      <c r="Y272" s="14" t="e">
        <f>IF($G270&gt;=1,($B234/HLOOKUP($G270,'Annuity Calc'!$H$7:$BE$11,2,FALSE))*HLOOKUP(Y270,'Annuity Calc'!$H$7:$BE$11,3,FALSE),(IF(Y270&lt;=(-1),Y270,0)))</f>
        <v>#N/A</v>
      </c>
      <c r="Z272" s="14" t="e">
        <f>IF($G270&gt;=1,($B234/HLOOKUP($G270,'Annuity Calc'!$H$7:$BE$11,2,FALSE))*HLOOKUP(Z270,'Annuity Calc'!$H$7:$BE$11,3,FALSE),(IF(Z270&lt;=(-1),Z270,0)))</f>
        <v>#N/A</v>
      </c>
      <c r="AA272" s="14" t="e">
        <f>IF($G270&gt;=1,($B234/HLOOKUP($G270,'Annuity Calc'!$H$7:$BE$11,2,FALSE))*HLOOKUP(AA270,'Annuity Calc'!$H$7:$BE$11,3,FALSE),(IF(AA270&lt;=(-1),AA270,0)))</f>
        <v>#N/A</v>
      </c>
      <c r="AB272" s="14" t="e">
        <f>IF($G270&gt;=1,($B234/HLOOKUP($G270,'Annuity Calc'!$H$7:$BE$11,2,FALSE))*HLOOKUP(AB270,'Annuity Calc'!$H$7:$BE$11,3,FALSE),(IF(AB270&lt;=(-1),AB270,0)))</f>
        <v>#N/A</v>
      </c>
      <c r="AC272" s="14" t="e">
        <f>IF($G270&gt;=1,($B234/HLOOKUP($G270,'Annuity Calc'!$H$7:$BE$11,2,FALSE))*HLOOKUP(AC270,'Annuity Calc'!$H$7:$BE$11,3,FALSE),(IF(AC270&lt;=(-1),AC270,0)))</f>
        <v>#N/A</v>
      </c>
      <c r="AD272" s="14" t="e">
        <f>IF($G270&gt;=1,($B234/HLOOKUP($G270,'Annuity Calc'!$H$7:$BE$11,2,FALSE))*HLOOKUP(AD270,'Annuity Calc'!$H$7:$BE$11,3,FALSE),(IF(AD270&lt;=(-1),AD270,0)))</f>
        <v>#N/A</v>
      </c>
      <c r="AE272" s="14" t="e">
        <f>IF($G270&gt;=1,($B234/HLOOKUP($G270,'Annuity Calc'!$H$7:$BE$11,2,FALSE))*HLOOKUP(AE270,'Annuity Calc'!$H$7:$BE$11,3,FALSE),(IF(AE270&lt;=(-1),AE270,0)))</f>
        <v>#N/A</v>
      </c>
      <c r="AF272" s="14" t="e">
        <f>IF($G270&gt;=1,($B234/HLOOKUP($G270,'Annuity Calc'!$H$7:$BE$11,2,FALSE))*HLOOKUP(AF270,'Annuity Calc'!$H$7:$BE$11,3,FALSE),(IF(AF270&lt;=(-1),AF270,0)))</f>
        <v>#N/A</v>
      </c>
      <c r="AG272" s="14" t="e">
        <f>IF($G270&gt;=1,($B234/HLOOKUP($G270,'Annuity Calc'!$H$7:$BE$11,2,FALSE))*HLOOKUP(AG270,'Annuity Calc'!$H$7:$BE$11,3,FALSE),(IF(AG270&lt;=(-1),AG270,0)))</f>
        <v>#N/A</v>
      </c>
      <c r="AH272" s="14" t="e">
        <f>IF($G270&gt;=1,($B234/HLOOKUP($G270,'Annuity Calc'!$H$7:$BE$11,2,FALSE))*HLOOKUP(AH270,'Annuity Calc'!$H$7:$BE$11,3,FALSE),(IF(AH270&lt;=(-1),AH270,0)))</f>
        <v>#N/A</v>
      </c>
      <c r="AI272" s="14" t="e">
        <f>IF($G270&gt;=1,($B234/HLOOKUP($G270,'Annuity Calc'!$H$7:$BE$11,2,FALSE))*HLOOKUP(AI270,'Annuity Calc'!$H$7:$BE$11,3,FALSE),(IF(AI270&lt;=(-1),AI270,0)))</f>
        <v>#N/A</v>
      </c>
      <c r="AJ272" s="14" t="e">
        <f>IF($G270&gt;=1,($B234/HLOOKUP($G270,'Annuity Calc'!$H$7:$BE$11,2,FALSE))*HLOOKUP(AJ270,'Annuity Calc'!$H$7:$BE$11,3,FALSE),(IF(AJ270&lt;=(-1),AJ270,0)))</f>
        <v>#N/A</v>
      </c>
      <c r="AK272" s="14" t="e">
        <f>IF($G270&gt;=1,($B234/HLOOKUP($G270,'Annuity Calc'!$H$7:$BE$11,2,FALSE))*HLOOKUP(AK270,'Annuity Calc'!$H$7:$BE$11,3,FALSE),(IF(AK270&lt;=(-1),AK270,0)))</f>
        <v>#N/A</v>
      </c>
      <c r="AL272" s="14" t="e">
        <f>IF($G270&gt;=1,($B234/HLOOKUP($G270,'Annuity Calc'!$H$7:$BE$11,2,FALSE))*HLOOKUP(AL270,'Annuity Calc'!$H$7:$BE$11,3,FALSE),(IF(AL270&lt;=(-1),AL270,0)))</f>
        <v>#N/A</v>
      </c>
      <c r="AM272" s="14" t="e">
        <f>IF($G270&gt;=1,($B234/HLOOKUP($G270,'Annuity Calc'!$H$7:$BE$11,2,FALSE))*HLOOKUP(AM270,'Annuity Calc'!$H$7:$BE$11,3,FALSE),(IF(AM270&lt;=(-1),AM270,0)))</f>
        <v>#N/A</v>
      </c>
      <c r="AN272" s="14" t="e">
        <f>IF($G270&gt;=1,($B234/HLOOKUP($G270,'Annuity Calc'!$H$7:$BE$11,2,FALSE))*HLOOKUP(AN270,'Annuity Calc'!$H$7:$BE$11,3,FALSE),(IF(AN270&lt;=(-1),AN270,0)))</f>
        <v>#N/A</v>
      </c>
      <c r="AO272" s="14" t="e">
        <f>IF($G270&gt;=1,($B234/HLOOKUP($G270,'Annuity Calc'!$H$7:$BE$11,2,FALSE))*HLOOKUP(AO270,'Annuity Calc'!$H$7:$BE$11,3,FALSE),(IF(AO270&lt;=(-1),AO270,0)))</f>
        <v>#N/A</v>
      </c>
      <c r="AP272" s="14" t="e">
        <f>IF($G270&gt;=1,($B234/HLOOKUP($G270,'Annuity Calc'!$H$7:$BE$11,2,FALSE))*HLOOKUP(AP270,'Annuity Calc'!$H$7:$BE$11,3,FALSE),(IF(AP270&lt;=(-1),AP270,0)))</f>
        <v>#N/A</v>
      </c>
      <c r="AQ272" s="14" t="e">
        <f>IF($G270&gt;=1,($B234/HLOOKUP($G270,'Annuity Calc'!$H$7:$BE$11,2,FALSE))*HLOOKUP(AQ270,'Annuity Calc'!$H$7:$BE$11,3,FALSE),(IF(AQ270&lt;=(-1),AQ270,0)))</f>
        <v>#N/A</v>
      </c>
      <c r="AR272" s="14" t="e">
        <f>IF($G270&gt;=1,($B234/HLOOKUP($G270,'Annuity Calc'!$H$7:$BE$11,2,FALSE))*HLOOKUP(AR270,'Annuity Calc'!$H$7:$BE$11,3,FALSE),(IF(AR270&lt;=(-1),AR270,0)))</f>
        <v>#N/A</v>
      </c>
      <c r="AS272" s="14" t="e">
        <f>IF($G270&gt;=1,($B234/HLOOKUP($G270,'Annuity Calc'!$H$7:$BE$11,2,FALSE))*HLOOKUP(AS270,'Annuity Calc'!$H$7:$BE$11,3,FALSE),(IF(AS270&lt;=(-1),AS270,0)))</f>
        <v>#N/A</v>
      </c>
      <c r="AT272" s="14" t="e">
        <f>IF($G270&gt;=1,($B234/HLOOKUP($G270,'Annuity Calc'!$H$7:$BE$11,2,FALSE))*HLOOKUP(AT270,'Annuity Calc'!$H$7:$BE$11,3,FALSE),(IF(AT270&lt;=(-1),AT270,0)))</f>
        <v>#N/A</v>
      </c>
      <c r="AU272" s="14" t="e">
        <f>IF($G270&gt;=1,($B234/HLOOKUP($G270,'Annuity Calc'!$H$7:$BE$11,2,FALSE))*HLOOKUP(AU270,'Annuity Calc'!$H$7:$BE$11,3,FALSE),(IF(AU270&lt;=(-1),AU270,0)))</f>
        <v>#N/A</v>
      </c>
      <c r="AV272" s="14" t="e">
        <f>IF($G270&gt;=1,($B234/HLOOKUP($G270,'Annuity Calc'!$H$7:$BE$11,2,FALSE))*HLOOKUP(AV270,'Annuity Calc'!$H$7:$BE$11,3,FALSE),(IF(AV270&lt;=(-1),AV270,0)))</f>
        <v>#N/A</v>
      </c>
      <c r="AW272" s="14" t="e">
        <f>IF($G270&gt;=1,($B234/HLOOKUP($G270,'Annuity Calc'!$H$7:$BE$11,2,FALSE))*HLOOKUP(AW270,'Annuity Calc'!$H$7:$BE$11,3,FALSE),(IF(AW270&lt;=(-1),AW270,0)))</f>
        <v>#N/A</v>
      </c>
      <c r="AX272" s="14" t="e">
        <f>IF($G270&gt;=1,($B234/HLOOKUP($G270,'Annuity Calc'!$H$7:$BE$11,2,FALSE))*HLOOKUP(AX270,'Annuity Calc'!$H$7:$BE$11,3,FALSE),(IF(AX270&lt;=(-1),AX270,0)))</f>
        <v>#N/A</v>
      </c>
      <c r="AY272" s="14" t="e">
        <f>IF($G270&gt;=1,($B234/HLOOKUP($G270,'Annuity Calc'!$H$7:$BE$11,2,FALSE))*HLOOKUP(AY270,'Annuity Calc'!$H$7:$BE$11,3,FALSE),(IF(AY270&lt;=(-1),AY270,0)))</f>
        <v>#N/A</v>
      </c>
      <c r="AZ272" s="14" t="e">
        <f>IF($G270&gt;=1,($B234/HLOOKUP($G270,'Annuity Calc'!$H$7:$BE$11,2,FALSE))*HLOOKUP(AZ270,'Annuity Calc'!$H$7:$BE$11,3,FALSE),(IF(AZ270&lt;=(-1),AZ270,0)))</f>
        <v>#N/A</v>
      </c>
      <c r="BA272" s="14" t="e">
        <f>IF($G270&gt;=1,($B234/HLOOKUP($G270,'Annuity Calc'!$H$7:$BE$11,2,FALSE))*HLOOKUP(BA270,'Annuity Calc'!$H$7:$BE$11,3,FALSE),(IF(BA270&lt;=(-1),BA270,0)))</f>
        <v>#N/A</v>
      </c>
      <c r="BB272" s="14" t="e">
        <f>IF($G270&gt;=1,($B234/HLOOKUP($G270,'Annuity Calc'!$H$7:$BE$11,2,FALSE))*HLOOKUP(BB270,'Annuity Calc'!$H$7:$BE$11,3,FALSE),(IF(BB270&lt;=(-1),BB270,0)))</f>
        <v>#N/A</v>
      </c>
      <c r="BC272" s="14" t="e">
        <f>IF($G270&gt;=1,($B234/HLOOKUP($G270,'Annuity Calc'!$H$7:$BE$11,2,FALSE))*HLOOKUP(BC270,'Annuity Calc'!$H$7:$BE$11,3,FALSE),(IF(BC270&lt;=(-1),BC270,0)))</f>
        <v>#N/A</v>
      </c>
      <c r="BD272" s="14" t="e">
        <f>IF($G270&gt;=1,($B234/HLOOKUP($G270,'Annuity Calc'!$H$7:$BE$11,2,FALSE))*HLOOKUP(BD270,'Annuity Calc'!$H$7:$BE$11,3,FALSE),(IF(BD270&lt;=(-1),BD270,0)))</f>
        <v>#N/A</v>
      </c>
      <c r="BE272" s="14" t="e">
        <f>IF($G270&gt;=1,($B234/HLOOKUP($G270,'Annuity Calc'!$H$7:$BE$11,2,FALSE))*HLOOKUP(BE270,'Annuity Calc'!$H$7:$BE$11,3,FALSE),(IF(BE270&lt;=(-1),BE270,0)))</f>
        <v>#N/A</v>
      </c>
      <c r="BF272" s="14" t="e">
        <f>IF($G270&gt;=1,($B234/HLOOKUP($G270,'Annuity Calc'!$H$7:$BE$11,2,FALSE))*HLOOKUP(BF270,'Annuity Calc'!$H$7:$BE$11,3,FALSE),(IF(BF270&lt;=(-1),BF270,0)))</f>
        <v>#N/A</v>
      </c>
      <c r="BG272" s="14" t="e">
        <f>IF($G270&gt;=1,($B234/HLOOKUP($G270,'Annuity Calc'!$H$7:$BE$11,2,FALSE))*HLOOKUP(BG270,'Annuity Calc'!$H$7:$BE$11,3,FALSE),(IF(BG270&lt;=(-1),BG270,0)))</f>
        <v>#N/A</v>
      </c>
      <c r="BH272" s="14" t="e">
        <f>IF($G270&gt;=1,($B234/HLOOKUP($G270,'Annuity Calc'!$H$7:$BE$11,2,FALSE))*HLOOKUP(BH270,'Annuity Calc'!$H$7:$BE$11,3,FALSE),(IF(BH270&lt;=(-1),BH270,0)))</f>
        <v>#N/A</v>
      </c>
      <c r="BI272" s="14" t="e">
        <f>IF($G270&gt;=1,($B234/HLOOKUP($G270,'Annuity Calc'!$H$7:$BE$11,2,FALSE))*HLOOKUP(BI270,'Annuity Calc'!$H$7:$BE$11,3,FALSE),(IF(BI270&lt;=(-1),BI270,0)))</f>
        <v>#N/A</v>
      </c>
      <c r="BJ272" s="14" t="e">
        <f>IF($G270&gt;=1,($B234/HLOOKUP($G270,'Annuity Calc'!$H$7:$BE$11,2,FALSE))*HLOOKUP(BJ270,'Annuity Calc'!$H$7:$BE$11,3,FALSE),(IF(BJ270&lt;=(-1),BJ270,0)))</f>
        <v>#N/A</v>
      </c>
      <c r="BK272" s="14" t="e">
        <f>IF($G270&gt;=1,($B234/HLOOKUP($G270,'Annuity Calc'!$H$7:$BE$11,2,FALSE))*HLOOKUP(BK270,'Annuity Calc'!$H$7:$BE$11,3,FALSE),(IF(BK270&lt;=(-1),BK270,0)))</f>
        <v>#N/A</v>
      </c>
      <c r="BL272" s="14" t="e">
        <f>IF($G270&gt;=1,($B234/HLOOKUP($G270,'Annuity Calc'!$H$7:$BE$11,2,FALSE))*HLOOKUP(BL270,'Annuity Calc'!$H$7:$BE$11,3,FALSE),(IF(BL270&lt;=(-1),BL270,0)))</f>
        <v>#N/A</v>
      </c>
      <c r="BM272" s="14" t="e">
        <f>IF($G270&gt;=1,($B234/HLOOKUP($G270,'Annuity Calc'!$H$7:$BE$11,2,FALSE))*HLOOKUP(BM270,'Annuity Calc'!$H$7:$BE$11,3,FALSE),(IF(BM270&lt;=(-1),BM270,0)))</f>
        <v>#N/A</v>
      </c>
      <c r="BN272" s="14" t="e">
        <f>IF($G270&gt;=1,($B234/HLOOKUP($G270,'Annuity Calc'!$H$7:$BE$11,2,FALSE))*HLOOKUP(BN270,'Annuity Calc'!$H$7:$BE$11,3,FALSE),(IF(BN270&lt;=(-1),BN270,0)))</f>
        <v>#N/A</v>
      </c>
      <c r="BO272" s="14" t="e">
        <f>IF($G270&gt;=1,($B234/HLOOKUP($G270,'Annuity Calc'!$H$7:$BE$11,2,FALSE))*HLOOKUP(BO270,'Annuity Calc'!$H$7:$BE$11,3,FALSE),(IF(BO270&lt;=(-1),BO270,0)))</f>
        <v>#N/A</v>
      </c>
      <c r="BP272" s="14" t="e">
        <f>IF($G270&gt;=1,($B234/HLOOKUP($G270,'Annuity Calc'!$H$7:$BE$11,2,FALSE))*HLOOKUP(BP270,'Annuity Calc'!$H$7:$BE$11,3,FALSE),(IF(BP270&lt;=(-1),BP270,0)))</f>
        <v>#N/A</v>
      </c>
      <c r="BQ272" s="14" t="e">
        <f>IF($G270&gt;=1,($B234/HLOOKUP($G270,'Annuity Calc'!$H$7:$BE$11,2,FALSE))*HLOOKUP(BQ270,'Annuity Calc'!$H$7:$BE$11,3,FALSE),(IF(BQ270&lt;=(-1),BQ270,0)))</f>
        <v>#N/A</v>
      </c>
      <c r="BR272" s="14" t="e">
        <f>IF($G270&gt;=1,($B234/HLOOKUP($G270,'Annuity Calc'!$H$7:$BE$11,2,FALSE))*HLOOKUP(BR270,'Annuity Calc'!$H$7:$BE$11,3,FALSE),(IF(BR270&lt;=(-1),BR270,0)))</f>
        <v>#N/A</v>
      </c>
      <c r="BS272" s="14" t="e">
        <f>IF($G270&gt;=1,($B234/HLOOKUP($G270,'Annuity Calc'!$H$7:$BE$11,2,FALSE))*HLOOKUP(BS270,'Annuity Calc'!$H$7:$BE$11,3,FALSE),(IF(BS270&lt;=(-1),BS270,0)))</f>
        <v>#N/A</v>
      </c>
      <c r="BT272" s="14" t="e">
        <f>IF($G270&gt;=1,($B234/HLOOKUP($G270,'Annuity Calc'!$H$7:$BE$11,2,FALSE))*HLOOKUP(BT270,'Annuity Calc'!$H$7:$BE$11,3,FALSE),(IF(BT270&lt;=(-1),BT270,0)))</f>
        <v>#N/A</v>
      </c>
      <c r="BU272" s="14" t="e">
        <f>IF($G270&gt;=1,($B234/HLOOKUP($G270,'Annuity Calc'!$H$7:$BE$11,2,FALSE))*HLOOKUP(BU270,'Annuity Calc'!$H$7:$BE$11,3,FALSE),(IF(BU270&lt;=(-1),BU270,0)))</f>
        <v>#N/A</v>
      </c>
      <c r="BV272" s="14" t="e">
        <f>IF($G270&gt;=1,($B234/HLOOKUP($G270,'Annuity Calc'!$H$7:$BE$11,2,FALSE))*HLOOKUP(BV270,'Annuity Calc'!$H$7:$BE$11,3,FALSE),(IF(BV270&lt;=(-1),BV270,0)))</f>
        <v>#N/A</v>
      </c>
      <c r="BW272" s="14" t="e">
        <f>IF($G270&gt;=1,($B234/HLOOKUP($G270,'Annuity Calc'!$H$7:$BE$11,2,FALSE))*HLOOKUP(BW270,'Annuity Calc'!$H$7:$BE$11,3,FALSE),(IF(BW270&lt;=(-1),BW270,0)))</f>
        <v>#N/A</v>
      </c>
      <c r="BX272" s="14" t="e">
        <f>IF($G270&gt;=1,($B234/HLOOKUP($G270,'Annuity Calc'!$H$7:$BE$11,2,FALSE))*HLOOKUP(BX270,'Annuity Calc'!$H$7:$BE$11,3,FALSE),(IF(BX270&lt;=(-1),BX270,0)))</f>
        <v>#N/A</v>
      </c>
      <c r="BY272" s="14" t="e">
        <f>IF($G270&gt;=1,($B234/HLOOKUP($G270,'Annuity Calc'!$H$7:$BE$11,2,FALSE))*HLOOKUP(BY270,'Annuity Calc'!$H$7:$BE$11,3,FALSE),(IF(BY270&lt;=(-1),BY270,0)))</f>
        <v>#N/A</v>
      </c>
      <c r="BZ272" s="14" t="e">
        <f>IF($G270&gt;=1,($B234/HLOOKUP($G270,'Annuity Calc'!$H$7:$BE$11,2,FALSE))*HLOOKUP(BZ270,'Annuity Calc'!$H$7:$BE$11,3,FALSE),(IF(BZ270&lt;=(-1),BZ270,0)))</f>
        <v>#N/A</v>
      </c>
      <c r="CA272" s="14" t="e">
        <f>IF($G270&gt;=1,($B234/HLOOKUP($G270,'Annuity Calc'!$H$7:$BE$11,2,FALSE))*HLOOKUP(CA270,'Annuity Calc'!$H$7:$BE$11,3,FALSE),(IF(CA270&lt;=(-1),CA270,0)))</f>
        <v>#N/A</v>
      </c>
      <c r="CB272" s="14" t="e">
        <f>IF($G270&gt;=1,($B234/HLOOKUP($G270,'Annuity Calc'!$H$7:$BE$11,2,FALSE))*HLOOKUP(CB270,'Annuity Calc'!$H$7:$BE$11,3,FALSE),(IF(CB270&lt;=(-1),CB270,0)))</f>
        <v>#N/A</v>
      </c>
      <c r="CC272" s="14" t="e">
        <f>IF($G270&gt;=1,($B234/HLOOKUP($G270,'Annuity Calc'!$H$7:$BE$11,2,FALSE))*HLOOKUP(CC270,'Annuity Calc'!$H$7:$BE$11,3,FALSE),(IF(CC270&lt;=(-1),CC270,0)))</f>
        <v>#N/A</v>
      </c>
      <c r="CD272" s="14" t="e">
        <f>IF($G270&gt;=1,($B234/HLOOKUP($G270,'Annuity Calc'!$H$7:$BE$11,2,FALSE))*HLOOKUP(CD270,'Annuity Calc'!$H$7:$BE$11,3,FALSE),(IF(CD270&lt;=(-1),CD270,0)))</f>
        <v>#N/A</v>
      </c>
      <c r="CE272" s="14" t="e">
        <f>IF($G270&gt;=1,($B234/HLOOKUP($G270,'Annuity Calc'!$H$7:$BE$11,2,FALSE))*HLOOKUP(CE270,'Annuity Calc'!$H$7:$BE$11,3,FALSE),(IF(CE270&lt;=(-1),CE270,0)))</f>
        <v>#N/A</v>
      </c>
      <c r="CF272" s="14" t="e">
        <f>IF($G270&gt;=1,($B234/HLOOKUP($G270,'Annuity Calc'!$H$7:$BE$11,2,FALSE))*HLOOKUP(CF270,'Annuity Calc'!$H$7:$BE$11,3,FALSE),(IF(CF270&lt;=(-1),CF270,0)))</f>
        <v>#N/A</v>
      </c>
      <c r="CG272" s="14" t="e">
        <f>IF($G270&gt;=1,($B234/HLOOKUP($G270,'Annuity Calc'!$H$7:$BE$11,2,FALSE))*HLOOKUP(CG270,'Annuity Calc'!$H$7:$BE$11,3,FALSE),(IF(CG270&lt;=(-1),CG270,0)))</f>
        <v>#N/A</v>
      </c>
      <c r="CH272" s="14" t="e">
        <f>IF($G270&gt;=1,($B234/HLOOKUP($G270,'Annuity Calc'!$H$7:$BE$11,2,FALSE))*HLOOKUP(CH270,'Annuity Calc'!$H$7:$BE$11,3,FALSE),(IF(CH270&lt;=(-1),CH270,0)))</f>
        <v>#N/A</v>
      </c>
    </row>
    <row r="273" spans="1:86" x14ac:dyDescent="0.25">
      <c r="A273" t="s">
        <v>480</v>
      </c>
      <c r="B273" s="14">
        <f>B274-B272</f>
        <v>0</v>
      </c>
      <c r="C273" s="14">
        <f t="shared" ref="C273:F273" si="84">C274-C272</f>
        <v>0</v>
      </c>
      <c r="D273" s="14">
        <f t="shared" si="84"/>
        <v>0</v>
      </c>
      <c r="E273" s="14">
        <f t="shared" si="84"/>
        <v>0</v>
      </c>
      <c r="F273" s="14">
        <f t="shared" si="84"/>
        <v>0</v>
      </c>
      <c r="G273" s="14">
        <f>IF($G270&gt;=1,($B234/HLOOKUP($G270,'Annuity Calc'!$H$7:$BE$11,2,FALSE))*HLOOKUP(G270,'Annuity Calc'!$H$7:$BE$11,4,FALSE),(IF(G270&lt;=(-1),G270,0)))</f>
        <v>199220.60286312093</v>
      </c>
      <c r="H273" s="14">
        <f>IF($G270&gt;=1,($B234/HLOOKUP($G270,'Annuity Calc'!$H$7:$BE$11,2,FALSE))*HLOOKUP(H270,'Annuity Calc'!$H$7:$BE$11,4,FALSE),(IF(H270&lt;=(-1),H270,0)))</f>
        <v>157938.22515406751</v>
      </c>
      <c r="I273" s="14">
        <f>IF($G270&gt;=1,($B234/HLOOKUP($G270,'Annuity Calc'!$H$7:$BE$11,2,FALSE))*HLOOKUP(I270,'Annuity Calc'!$H$7:$BE$11,4,FALSE),(IF(I270&lt;=(-1),I270,0)))</f>
        <v>114975.15067383787</v>
      </c>
      <c r="J273" s="14">
        <f>IF($G270&gt;=1,($B234/HLOOKUP($G270,'Annuity Calc'!$H$7:$BE$11,2,FALSE))*HLOOKUP(J270,'Annuity Calc'!$H$7:$BE$11,4,FALSE),(IF(J270&lt;=(-1),J270,0)))</f>
        <v>70262.954544956374</v>
      </c>
      <c r="K273" s="14">
        <f>IF($G270&gt;=1,($B234/HLOOKUP($G270,'Annuity Calc'!$H$7:$BE$11,2,FALSE))*HLOOKUP(K270,'Annuity Calc'!$H$7:$BE$11,4,FALSE),(IF(K270&lt;=(-1),K270,0)))</f>
        <v>23730.42616206501</v>
      </c>
      <c r="L273" s="14" t="e">
        <f>IF($G270&gt;=1,($B234/HLOOKUP($G270,'Annuity Calc'!$H$7:$BE$11,2,FALSE))*HLOOKUP(L270,'Annuity Calc'!$H$7:$BE$11,4,FALSE),(IF(L270&lt;=(-1),L270,0)))</f>
        <v>#N/A</v>
      </c>
      <c r="M273" s="14" t="e">
        <f>IF($G270&gt;=1,($B234/HLOOKUP($G270,'Annuity Calc'!$H$7:$BE$11,2,FALSE))*HLOOKUP(M270,'Annuity Calc'!$H$7:$BE$11,4,FALSE),(IF(M270&lt;=(-1),M270,0)))</f>
        <v>#N/A</v>
      </c>
      <c r="N273" s="14" t="e">
        <f>IF($G270&gt;=1,($B234/HLOOKUP($G270,'Annuity Calc'!$H$7:$BE$11,2,FALSE))*HLOOKUP(N270,'Annuity Calc'!$H$7:$BE$11,4,FALSE),(IF(N270&lt;=(-1),N270,0)))</f>
        <v>#N/A</v>
      </c>
      <c r="O273" s="14" t="e">
        <f>IF($G270&gt;=1,($B234/HLOOKUP($G270,'Annuity Calc'!$H$7:$BE$11,2,FALSE))*HLOOKUP(O270,'Annuity Calc'!$H$7:$BE$11,4,FALSE),(IF(O270&lt;=(-1),O270,0)))</f>
        <v>#N/A</v>
      </c>
      <c r="P273" s="14" t="e">
        <f>IF($G270&gt;=1,($B234/HLOOKUP($G270,'Annuity Calc'!$H$7:$BE$11,2,FALSE))*HLOOKUP(P270,'Annuity Calc'!$H$7:$BE$11,4,FALSE),(IF(P270&lt;=(-1),P270,0)))</f>
        <v>#N/A</v>
      </c>
      <c r="Q273" s="14" t="e">
        <f>IF($G270&gt;=1,($B234/HLOOKUP($G270,'Annuity Calc'!$H$7:$BE$11,2,FALSE))*HLOOKUP(Q270,'Annuity Calc'!$H$7:$BE$11,4,FALSE),(IF(Q270&lt;=(-1),Q270,0)))</f>
        <v>#N/A</v>
      </c>
      <c r="R273" s="14" t="e">
        <f>IF($G270&gt;=1,($B234/HLOOKUP($G270,'Annuity Calc'!$H$7:$BE$11,2,FALSE))*HLOOKUP(R270,'Annuity Calc'!$H$7:$BE$11,4,FALSE),(IF(R270&lt;=(-1),R270,0)))</f>
        <v>#N/A</v>
      </c>
      <c r="S273" s="14" t="e">
        <f>IF($G270&gt;=1,($B234/HLOOKUP($G270,'Annuity Calc'!$H$7:$BE$11,2,FALSE))*HLOOKUP(S270,'Annuity Calc'!$H$7:$BE$11,4,FALSE),(IF(S270&lt;=(-1),S270,0)))</f>
        <v>#N/A</v>
      </c>
      <c r="T273" s="14" t="e">
        <f>IF($G270&gt;=1,($B234/HLOOKUP($G270,'Annuity Calc'!$H$7:$BE$11,2,FALSE))*HLOOKUP(T270,'Annuity Calc'!$H$7:$BE$11,4,FALSE),(IF(T270&lt;=(-1),T270,0)))</f>
        <v>#N/A</v>
      </c>
      <c r="U273" s="14" t="e">
        <f>IF($G270&gt;=1,($B234/HLOOKUP($G270,'Annuity Calc'!$H$7:$BE$11,2,FALSE))*HLOOKUP(U270,'Annuity Calc'!$H$7:$BE$11,4,FALSE),(IF(U270&lt;=(-1),U270,0)))</f>
        <v>#N/A</v>
      </c>
      <c r="V273" s="14" t="e">
        <f>IF($G270&gt;=1,($B234/HLOOKUP($G270,'Annuity Calc'!$H$7:$BE$11,2,FALSE))*HLOOKUP(V270,'Annuity Calc'!$H$7:$BE$11,4,FALSE),(IF(V270&lt;=(-1),V270,0)))</f>
        <v>#N/A</v>
      </c>
      <c r="W273" s="14" t="e">
        <f>IF($G270&gt;=1,($B234/HLOOKUP($G270,'Annuity Calc'!$H$7:$BE$11,2,FALSE))*HLOOKUP(W270,'Annuity Calc'!$H$7:$BE$11,4,FALSE),(IF(W270&lt;=(-1),W270,0)))</f>
        <v>#N/A</v>
      </c>
      <c r="X273" s="14" t="e">
        <f>IF($G270&gt;=1,($B234/HLOOKUP($G270,'Annuity Calc'!$H$7:$BE$11,2,FALSE))*HLOOKUP(X270,'Annuity Calc'!$H$7:$BE$11,4,FALSE),(IF(X270&lt;=(-1),X270,0)))</f>
        <v>#N/A</v>
      </c>
      <c r="Y273" s="14" t="e">
        <f>IF($G270&gt;=1,($B234/HLOOKUP($G270,'Annuity Calc'!$H$7:$BE$11,2,FALSE))*HLOOKUP(Y270,'Annuity Calc'!$H$7:$BE$11,4,FALSE),(IF(Y270&lt;=(-1),Y270,0)))</f>
        <v>#N/A</v>
      </c>
      <c r="Z273" s="14" t="e">
        <f>IF($G270&gt;=1,($B234/HLOOKUP($G270,'Annuity Calc'!$H$7:$BE$11,2,FALSE))*HLOOKUP(Z270,'Annuity Calc'!$H$7:$BE$11,4,FALSE),(IF(Z270&lt;=(-1),Z270,0)))</f>
        <v>#N/A</v>
      </c>
      <c r="AA273" s="14" t="e">
        <f>IF($G270&gt;=1,($B234/HLOOKUP($G270,'Annuity Calc'!$H$7:$BE$11,2,FALSE))*HLOOKUP(AA270,'Annuity Calc'!$H$7:$BE$11,4,FALSE),(IF(AA270&lt;=(-1),AA270,0)))</f>
        <v>#N/A</v>
      </c>
      <c r="AB273" s="14" t="e">
        <f>IF($G270&gt;=1,($B234/HLOOKUP($G270,'Annuity Calc'!$H$7:$BE$11,2,FALSE))*HLOOKUP(AB270,'Annuity Calc'!$H$7:$BE$11,4,FALSE),(IF(AB270&lt;=(-1),AB270,0)))</f>
        <v>#N/A</v>
      </c>
      <c r="AC273" s="14" t="e">
        <f>IF($G270&gt;=1,($B234/HLOOKUP($G270,'Annuity Calc'!$H$7:$BE$11,2,FALSE))*HLOOKUP(AC270,'Annuity Calc'!$H$7:$BE$11,4,FALSE),(IF(AC270&lt;=(-1),AC270,0)))</f>
        <v>#N/A</v>
      </c>
      <c r="AD273" s="14" t="e">
        <f>IF($G270&gt;=1,($B234/HLOOKUP($G270,'Annuity Calc'!$H$7:$BE$11,2,FALSE))*HLOOKUP(AD270,'Annuity Calc'!$H$7:$BE$11,4,FALSE),(IF(AD270&lt;=(-1),AD270,0)))</f>
        <v>#N/A</v>
      </c>
      <c r="AE273" s="14" t="e">
        <f>IF($G270&gt;=1,($B234/HLOOKUP($G270,'Annuity Calc'!$H$7:$BE$11,2,FALSE))*HLOOKUP(AE270,'Annuity Calc'!$H$7:$BE$11,4,FALSE),(IF(AE270&lt;=(-1),AE270,0)))</f>
        <v>#N/A</v>
      </c>
      <c r="AF273" s="14" t="e">
        <f>IF($G270&gt;=1,($B234/HLOOKUP($G270,'Annuity Calc'!$H$7:$BE$11,2,FALSE))*HLOOKUP(AF270,'Annuity Calc'!$H$7:$BE$11,4,FALSE),(IF(AF270&lt;=(-1),AF270,0)))</f>
        <v>#N/A</v>
      </c>
      <c r="AG273" s="14" t="e">
        <f>IF($G270&gt;=1,($B234/HLOOKUP($G270,'Annuity Calc'!$H$7:$BE$11,2,FALSE))*HLOOKUP(AG270,'Annuity Calc'!$H$7:$BE$11,4,FALSE),(IF(AG270&lt;=(-1),AG270,0)))</f>
        <v>#N/A</v>
      </c>
      <c r="AH273" s="14" t="e">
        <f>IF($G270&gt;=1,($B234/HLOOKUP($G270,'Annuity Calc'!$H$7:$BE$11,2,FALSE))*HLOOKUP(AH270,'Annuity Calc'!$H$7:$BE$11,4,FALSE),(IF(AH270&lt;=(-1),AH270,0)))</f>
        <v>#N/A</v>
      </c>
      <c r="AI273" s="14" t="e">
        <f>IF($G270&gt;=1,($B234/HLOOKUP($G270,'Annuity Calc'!$H$7:$BE$11,2,FALSE))*HLOOKUP(AI270,'Annuity Calc'!$H$7:$BE$11,4,FALSE),(IF(AI270&lt;=(-1),AI270,0)))</f>
        <v>#N/A</v>
      </c>
      <c r="AJ273" s="14" t="e">
        <f>IF($G270&gt;=1,($B234/HLOOKUP($G270,'Annuity Calc'!$H$7:$BE$11,2,FALSE))*HLOOKUP(AJ270,'Annuity Calc'!$H$7:$BE$11,4,FALSE),(IF(AJ270&lt;=(-1),AJ270,0)))</f>
        <v>#N/A</v>
      </c>
      <c r="AK273" s="14" t="e">
        <f>IF($G270&gt;=1,($B234/HLOOKUP($G270,'Annuity Calc'!$H$7:$BE$11,2,FALSE))*HLOOKUP(AK270,'Annuity Calc'!$H$7:$BE$11,4,FALSE),(IF(AK270&lt;=(-1),AK270,0)))</f>
        <v>#N/A</v>
      </c>
      <c r="AL273" s="14" t="e">
        <f>IF($G270&gt;=1,($B234/HLOOKUP($G270,'Annuity Calc'!$H$7:$BE$11,2,FALSE))*HLOOKUP(AL270,'Annuity Calc'!$H$7:$BE$11,4,FALSE),(IF(AL270&lt;=(-1),AL270,0)))</f>
        <v>#N/A</v>
      </c>
      <c r="AM273" s="14" t="e">
        <f>IF($G270&gt;=1,($B234/HLOOKUP($G270,'Annuity Calc'!$H$7:$BE$11,2,FALSE))*HLOOKUP(AM270,'Annuity Calc'!$H$7:$BE$11,4,FALSE),(IF(AM270&lt;=(-1),AM270,0)))</f>
        <v>#N/A</v>
      </c>
      <c r="AN273" s="14" t="e">
        <f>IF($G270&gt;=1,($B234/HLOOKUP($G270,'Annuity Calc'!$H$7:$BE$11,2,FALSE))*HLOOKUP(AN270,'Annuity Calc'!$H$7:$BE$11,4,FALSE),(IF(AN270&lt;=(-1),AN270,0)))</f>
        <v>#N/A</v>
      </c>
      <c r="AO273" s="14" t="e">
        <f>IF($G270&gt;=1,($B234/HLOOKUP($G270,'Annuity Calc'!$H$7:$BE$11,2,FALSE))*HLOOKUP(AO270,'Annuity Calc'!$H$7:$BE$11,4,FALSE),(IF(AO270&lt;=(-1),AO270,0)))</f>
        <v>#N/A</v>
      </c>
      <c r="AP273" s="14" t="e">
        <f>IF($G270&gt;=1,($B234/HLOOKUP($G270,'Annuity Calc'!$H$7:$BE$11,2,FALSE))*HLOOKUP(AP270,'Annuity Calc'!$H$7:$BE$11,4,FALSE),(IF(AP270&lt;=(-1),AP270,0)))</f>
        <v>#N/A</v>
      </c>
      <c r="AQ273" s="14" t="e">
        <f>IF($G270&gt;=1,($B234/HLOOKUP($G270,'Annuity Calc'!$H$7:$BE$11,2,FALSE))*HLOOKUP(AQ270,'Annuity Calc'!$H$7:$BE$11,4,FALSE),(IF(AQ270&lt;=(-1),AQ270,0)))</f>
        <v>#N/A</v>
      </c>
      <c r="AR273" s="14" t="e">
        <f>IF($G270&gt;=1,($B234/HLOOKUP($G270,'Annuity Calc'!$H$7:$BE$11,2,FALSE))*HLOOKUP(AR270,'Annuity Calc'!$H$7:$BE$11,4,FALSE),(IF(AR270&lt;=(-1),AR270,0)))</f>
        <v>#N/A</v>
      </c>
      <c r="AS273" s="14" t="e">
        <f>IF($G270&gt;=1,($B234/HLOOKUP($G270,'Annuity Calc'!$H$7:$BE$11,2,FALSE))*HLOOKUP(AS270,'Annuity Calc'!$H$7:$BE$11,4,FALSE),(IF(AS270&lt;=(-1),AS270,0)))</f>
        <v>#N/A</v>
      </c>
      <c r="AT273" s="14" t="e">
        <f>IF($G270&gt;=1,($B234/HLOOKUP($G270,'Annuity Calc'!$H$7:$BE$11,2,FALSE))*HLOOKUP(AT270,'Annuity Calc'!$H$7:$BE$11,4,FALSE),(IF(AT270&lt;=(-1),AT270,0)))</f>
        <v>#N/A</v>
      </c>
      <c r="AU273" s="14" t="e">
        <f>IF($G270&gt;=1,($B234/HLOOKUP($G270,'Annuity Calc'!$H$7:$BE$11,2,FALSE))*HLOOKUP(AU270,'Annuity Calc'!$H$7:$BE$11,4,FALSE),(IF(AU270&lt;=(-1),AU270,0)))</f>
        <v>#N/A</v>
      </c>
      <c r="AV273" s="14" t="e">
        <f>IF($G270&gt;=1,($B234/HLOOKUP($G270,'Annuity Calc'!$H$7:$BE$11,2,FALSE))*HLOOKUP(AV270,'Annuity Calc'!$H$7:$BE$11,4,FALSE),(IF(AV270&lt;=(-1),AV270,0)))</f>
        <v>#N/A</v>
      </c>
      <c r="AW273" s="14" t="e">
        <f>IF($G270&gt;=1,($B234/HLOOKUP($G270,'Annuity Calc'!$H$7:$BE$11,2,FALSE))*HLOOKUP(AW270,'Annuity Calc'!$H$7:$BE$11,4,FALSE),(IF(AW270&lt;=(-1),AW270,0)))</f>
        <v>#N/A</v>
      </c>
      <c r="AX273" s="14" t="e">
        <f>IF($G270&gt;=1,($B234/HLOOKUP($G270,'Annuity Calc'!$H$7:$BE$11,2,FALSE))*HLOOKUP(AX270,'Annuity Calc'!$H$7:$BE$11,4,FALSE),(IF(AX270&lt;=(-1),AX270,0)))</f>
        <v>#N/A</v>
      </c>
      <c r="AY273" s="14" t="e">
        <f>IF($G270&gt;=1,($B234/HLOOKUP($G270,'Annuity Calc'!$H$7:$BE$11,2,FALSE))*HLOOKUP(AY270,'Annuity Calc'!$H$7:$BE$11,4,FALSE),(IF(AY270&lt;=(-1),AY270,0)))</f>
        <v>#N/A</v>
      </c>
      <c r="AZ273" s="14" t="e">
        <f>IF($G270&gt;=1,($B234/HLOOKUP($G270,'Annuity Calc'!$H$7:$BE$11,2,FALSE))*HLOOKUP(AZ270,'Annuity Calc'!$H$7:$BE$11,4,FALSE),(IF(AZ270&lt;=(-1),AZ270,0)))</f>
        <v>#N/A</v>
      </c>
      <c r="BA273" s="14" t="e">
        <f>IF($G270&gt;=1,($B234/HLOOKUP($G270,'Annuity Calc'!$H$7:$BE$11,2,FALSE))*HLOOKUP(BA270,'Annuity Calc'!$H$7:$BE$11,4,FALSE),(IF(BA270&lt;=(-1),BA270,0)))</f>
        <v>#N/A</v>
      </c>
      <c r="BB273" s="14" t="e">
        <f>IF($G270&gt;=1,($B234/HLOOKUP($G270,'Annuity Calc'!$H$7:$BE$11,2,FALSE))*HLOOKUP(BB270,'Annuity Calc'!$H$7:$BE$11,4,FALSE),(IF(BB270&lt;=(-1),BB270,0)))</f>
        <v>#N/A</v>
      </c>
      <c r="BC273" s="14" t="e">
        <f>IF($G270&gt;=1,($B234/HLOOKUP($G270,'Annuity Calc'!$H$7:$BE$11,2,FALSE))*HLOOKUP(BC270,'Annuity Calc'!$H$7:$BE$11,4,FALSE),(IF(BC270&lt;=(-1),BC270,0)))</f>
        <v>#N/A</v>
      </c>
      <c r="BD273" s="14" t="e">
        <f>IF($G270&gt;=1,($B234/HLOOKUP($G270,'Annuity Calc'!$H$7:$BE$11,2,FALSE))*HLOOKUP(BD270,'Annuity Calc'!$H$7:$BE$11,4,FALSE),(IF(BD270&lt;=(-1),BD270,0)))</f>
        <v>#N/A</v>
      </c>
      <c r="BE273" s="14" t="e">
        <f>IF($G270&gt;=1,($B234/HLOOKUP($G270,'Annuity Calc'!$H$7:$BE$11,2,FALSE))*HLOOKUP(BE270,'Annuity Calc'!$H$7:$BE$11,4,FALSE),(IF(BE270&lt;=(-1),BE270,0)))</f>
        <v>#N/A</v>
      </c>
      <c r="BF273" s="14" t="e">
        <f>IF($G270&gt;=1,($B234/HLOOKUP($G270,'Annuity Calc'!$H$7:$BE$11,2,FALSE))*HLOOKUP(BF270,'Annuity Calc'!$H$7:$BE$11,4,FALSE),(IF(BF270&lt;=(-1),BF270,0)))</f>
        <v>#N/A</v>
      </c>
      <c r="BG273" s="14" t="e">
        <f>IF($G270&gt;=1,($B234/HLOOKUP($G270,'Annuity Calc'!$H$7:$BE$11,2,FALSE))*HLOOKUP(BG270,'Annuity Calc'!$H$7:$BE$11,4,FALSE),(IF(BG270&lt;=(-1),BG270,0)))</f>
        <v>#N/A</v>
      </c>
      <c r="BH273" s="14" t="e">
        <f>IF($G270&gt;=1,($B234/HLOOKUP($G270,'Annuity Calc'!$H$7:$BE$11,2,FALSE))*HLOOKUP(BH270,'Annuity Calc'!$H$7:$BE$11,4,FALSE),(IF(BH270&lt;=(-1),BH270,0)))</f>
        <v>#N/A</v>
      </c>
      <c r="BI273" s="14" t="e">
        <f>IF($G270&gt;=1,($B234/HLOOKUP($G270,'Annuity Calc'!$H$7:$BE$11,2,FALSE))*HLOOKUP(BI270,'Annuity Calc'!$H$7:$BE$11,4,FALSE),(IF(BI270&lt;=(-1),BI270,0)))</f>
        <v>#N/A</v>
      </c>
      <c r="BJ273" s="14" t="e">
        <f>IF($G270&gt;=1,($B234/HLOOKUP($G270,'Annuity Calc'!$H$7:$BE$11,2,FALSE))*HLOOKUP(BJ270,'Annuity Calc'!$H$7:$BE$11,4,FALSE),(IF(BJ270&lt;=(-1),BJ270,0)))</f>
        <v>#N/A</v>
      </c>
      <c r="BK273" s="14" t="e">
        <f>IF($G270&gt;=1,($B234/HLOOKUP($G270,'Annuity Calc'!$H$7:$BE$11,2,FALSE))*HLOOKUP(BK270,'Annuity Calc'!$H$7:$BE$11,4,FALSE),(IF(BK270&lt;=(-1),BK270,0)))</f>
        <v>#N/A</v>
      </c>
      <c r="BL273" s="14" t="e">
        <f>IF($G270&gt;=1,($B234/HLOOKUP($G270,'Annuity Calc'!$H$7:$BE$11,2,FALSE))*HLOOKUP(BL270,'Annuity Calc'!$H$7:$BE$11,4,FALSE),(IF(BL270&lt;=(-1),BL270,0)))</f>
        <v>#N/A</v>
      </c>
      <c r="BM273" s="14" t="e">
        <f>IF($G270&gt;=1,($B234/HLOOKUP($G270,'Annuity Calc'!$H$7:$BE$11,2,FALSE))*HLOOKUP(BM270,'Annuity Calc'!$H$7:$BE$11,4,FALSE),(IF(BM270&lt;=(-1),BM270,0)))</f>
        <v>#N/A</v>
      </c>
      <c r="BN273" s="14" t="e">
        <f>IF($G270&gt;=1,($B234/HLOOKUP($G270,'Annuity Calc'!$H$7:$BE$11,2,FALSE))*HLOOKUP(BN270,'Annuity Calc'!$H$7:$BE$11,4,FALSE),(IF(BN270&lt;=(-1),BN270,0)))</f>
        <v>#N/A</v>
      </c>
      <c r="BO273" s="14" t="e">
        <f>IF($G270&gt;=1,($B234/HLOOKUP($G270,'Annuity Calc'!$H$7:$BE$11,2,FALSE))*HLOOKUP(BO270,'Annuity Calc'!$H$7:$BE$11,4,FALSE),(IF(BO270&lt;=(-1),BO270,0)))</f>
        <v>#N/A</v>
      </c>
      <c r="BP273" s="14" t="e">
        <f>IF($G270&gt;=1,($B234/HLOOKUP($G270,'Annuity Calc'!$H$7:$BE$11,2,FALSE))*HLOOKUP(BP270,'Annuity Calc'!$H$7:$BE$11,4,FALSE),(IF(BP270&lt;=(-1),BP270,0)))</f>
        <v>#N/A</v>
      </c>
      <c r="BQ273" s="14" t="e">
        <f>IF($G270&gt;=1,($B234/HLOOKUP($G270,'Annuity Calc'!$H$7:$BE$11,2,FALSE))*HLOOKUP(BQ270,'Annuity Calc'!$H$7:$BE$11,4,FALSE),(IF(BQ270&lt;=(-1),BQ270,0)))</f>
        <v>#N/A</v>
      </c>
      <c r="BR273" s="14" t="e">
        <f>IF($G270&gt;=1,($B234/HLOOKUP($G270,'Annuity Calc'!$H$7:$BE$11,2,FALSE))*HLOOKUP(BR270,'Annuity Calc'!$H$7:$BE$11,4,FALSE),(IF(BR270&lt;=(-1),BR270,0)))</f>
        <v>#N/A</v>
      </c>
      <c r="BS273" s="14" t="e">
        <f>IF($G270&gt;=1,($B234/HLOOKUP($G270,'Annuity Calc'!$H$7:$BE$11,2,FALSE))*HLOOKUP(BS270,'Annuity Calc'!$H$7:$BE$11,4,FALSE),(IF(BS270&lt;=(-1),BS270,0)))</f>
        <v>#N/A</v>
      </c>
      <c r="BT273" s="14" t="e">
        <f>IF($G270&gt;=1,($B234/HLOOKUP($G270,'Annuity Calc'!$H$7:$BE$11,2,FALSE))*HLOOKUP(BT270,'Annuity Calc'!$H$7:$BE$11,4,FALSE),(IF(BT270&lt;=(-1),BT270,0)))</f>
        <v>#N/A</v>
      </c>
      <c r="BU273" s="14" t="e">
        <f>IF($G270&gt;=1,($B234/HLOOKUP($G270,'Annuity Calc'!$H$7:$BE$11,2,FALSE))*HLOOKUP(BU270,'Annuity Calc'!$H$7:$BE$11,4,FALSE),(IF(BU270&lt;=(-1),BU270,0)))</f>
        <v>#N/A</v>
      </c>
      <c r="BV273" s="14" t="e">
        <f>IF($G270&gt;=1,($B234/HLOOKUP($G270,'Annuity Calc'!$H$7:$BE$11,2,FALSE))*HLOOKUP(BV270,'Annuity Calc'!$H$7:$BE$11,4,FALSE),(IF(BV270&lt;=(-1),BV270,0)))</f>
        <v>#N/A</v>
      </c>
      <c r="BW273" s="14" t="e">
        <f>IF($G270&gt;=1,($B234/HLOOKUP($G270,'Annuity Calc'!$H$7:$BE$11,2,FALSE))*HLOOKUP(BW270,'Annuity Calc'!$H$7:$BE$11,4,FALSE),(IF(BW270&lt;=(-1),BW270,0)))</f>
        <v>#N/A</v>
      </c>
      <c r="BX273" s="14" t="e">
        <f>IF($G270&gt;=1,($B234/HLOOKUP($G270,'Annuity Calc'!$H$7:$BE$11,2,FALSE))*HLOOKUP(BX270,'Annuity Calc'!$H$7:$BE$11,4,FALSE),(IF(BX270&lt;=(-1),BX270,0)))</f>
        <v>#N/A</v>
      </c>
      <c r="BY273" s="14" t="e">
        <f>IF($G270&gt;=1,($B234/HLOOKUP($G270,'Annuity Calc'!$H$7:$BE$11,2,FALSE))*HLOOKUP(BY270,'Annuity Calc'!$H$7:$BE$11,4,FALSE),(IF(BY270&lt;=(-1),BY270,0)))</f>
        <v>#N/A</v>
      </c>
      <c r="BZ273" s="14" t="e">
        <f>IF($G270&gt;=1,($B234/HLOOKUP($G270,'Annuity Calc'!$H$7:$BE$11,2,FALSE))*HLOOKUP(BZ270,'Annuity Calc'!$H$7:$BE$11,4,FALSE),(IF(BZ270&lt;=(-1),BZ270,0)))</f>
        <v>#N/A</v>
      </c>
      <c r="CA273" s="14" t="e">
        <f>IF($G270&gt;=1,($B234/HLOOKUP($G270,'Annuity Calc'!$H$7:$BE$11,2,FALSE))*HLOOKUP(CA270,'Annuity Calc'!$H$7:$BE$11,4,FALSE),(IF(CA270&lt;=(-1),CA270,0)))</f>
        <v>#N/A</v>
      </c>
      <c r="CB273" s="14" t="e">
        <f>IF($G270&gt;=1,($B234/HLOOKUP($G270,'Annuity Calc'!$H$7:$BE$11,2,FALSE))*HLOOKUP(CB270,'Annuity Calc'!$H$7:$BE$11,4,FALSE),(IF(CB270&lt;=(-1),CB270,0)))</f>
        <v>#N/A</v>
      </c>
      <c r="CC273" s="14" t="e">
        <f>IF($G270&gt;=1,($B234/HLOOKUP($G270,'Annuity Calc'!$H$7:$BE$11,2,FALSE))*HLOOKUP(CC270,'Annuity Calc'!$H$7:$BE$11,4,FALSE),(IF(CC270&lt;=(-1),CC270,0)))</f>
        <v>#N/A</v>
      </c>
      <c r="CD273" s="14" t="e">
        <f>IF($G270&gt;=1,($B234/HLOOKUP($G270,'Annuity Calc'!$H$7:$BE$11,2,FALSE))*HLOOKUP(CD270,'Annuity Calc'!$H$7:$BE$11,4,FALSE),(IF(CD270&lt;=(-1),CD270,0)))</f>
        <v>#N/A</v>
      </c>
      <c r="CE273" s="14" t="e">
        <f>IF($G270&gt;=1,($B234/HLOOKUP($G270,'Annuity Calc'!$H$7:$BE$11,2,FALSE))*HLOOKUP(CE270,'Annuity Calc'!$H$7:$BE$11,4,FALSE),(IF(CE270&lt;=(-1),CE270,0)))</f>
        <v>#N/A</v>
      </c>
      <c r="CF273" s="14" t="e">
        <f>IF($G270&gt;=1,($B234/HLOOKUP($G270,'Annuity Calc'!$H$7:$BE$11,2,FALSE))*HLOOKUP(CF270,'Annuity Calc'!$H$7:$BE$11,4,FALSE),(IF(CF270&lt;=(-1),CF270,0)))</f>
        <v>#N/A</v>
      </c>
      <c r="CG273" s="14" t="e">
        <f>IF($G270&gt;=1,($B234/HLOOKUP($G270,'Annuity Calc'!$H$7:$BE$11,2,FALSE))*HLOOKUP(CG270,'Annuity Calc'!$H$7:$BE$11,4,FALSE),(IF(CG270&lt;=(-1),CG270,0)))</f>
        <v>#N/A</v>
      </c>
      <c r="CH273" s="14" t="e">
        <f>IF($G270&gt;=1,($B234/HLOOKUP($G270,'Annuity Calc'!$H$7:$BE$11,2,FALSE))*HLOOKUP(CH270,'Annuity Calc'!$H$7:$BE$11,4,FALSE),(IF(CH270&lt;=(-1),CH270,0)))</f>
        <v>#N/A</v>
      </c>
    </row>
    <row r="274" spans="1:86" x14ac:dyDescent="0.25">
      <c r="A274" t="s">
        <v>472</v>
      </c>
      <c r="B274" s="14">
        <f>IF(B271&gt;=1,(B234/HLOOKUP($B271,'Annuity Calc'!$H$7:$BE$11,2,FALSE))*HLOOKUP(B271,'Annuity Calc'!$H$7:$BE$11,5,FALSE),(IF(B271&lt;=(-1),B271,0)))</f>
        <v>0</v>
      </c>
      <c r="C274" s="14">
        <f>IF(C271&gt;=1,(C234/HLOOKUP($B271,'Annuity Calc'!$H$7:$BE$11,2,FALSE))*HLOOKUP(C271,'Annuity Calc'!$H$7:$BE$11,5,FALSE),(IF(C271&lt;=(-1),C271,0)))</f>
        <v>0</v>
      </c>
      <c r="D274" s="14">
        <f>IF(D271&gt;=1,(D234/HLOOKUP($B271,'Annuity Calc'!$H$7:$BE$11,2,FALSE))*HLOOKUP(D271,'Annuity Calc'!$H$7:$BE$11,5,FALSE),(IF(D271&lt;=(-1),D271,0)))</f>
        <v>0</v>
      </c>
      <c r="E274" s="14">
        <f>IF(E271&gt;=1,(E234/HLOOKUP($B271,'Annuity Calc'!$H$7:$BE$11,2,FALSE))*HLOOKUP(E271,'Annuity Calc'!$H$7:$BE$11,5,FALSE),(IF(E271&lt;=(-1),E271,0)))</f>
        <v>0</v>
      </c>
      <c r="F274" s="14">
        <f>IF(F271&gt;=1,(F234/HLOOKUP($B271,'Annuity Calc'!$H$7:$BE$11,2,FALSE))*HLOOKUP(F271,'Annuity Calc'!$H$7:$BE$11,5,FALSE),(IF(F271&lt;=(-1),F271,0)))</f>
        <v>0</v>
      </c>
      <c r="G274" s="14">
        <f>IF($G270&gt;=1,($B234/HLOOKUP($G270,'Annuity Calc'!$H$7:$BE$11,2,FALSE))*HLOOKUP(G270,'Annuity Calc'!$H$7:$BE$11,5,FALSE),(IF(G270&lt;=(-1),G270,0)))</f>
        <v>1213225.4718796096</v>
      </c>
      <c r="H274" s="14">
        <f>IF($G270&gt;=1,($B234/HLOOKUP($G270,'Annuity Calc'!$H$7:$BE$11,2,FALSE))*HLOOKUP(H270,'Annuity Calc'!$H$7:$BE$11,5,FALSE),(IF(H270&lt;=(-1),H270,0)))</f>
        <v>1213225.4718796096</v>
      </c>
      <c r="I274" s="14">
        <f>IF($G270&gt;=1,($B234/HLOOKUP($G270,'Annuity Calc'!$H$7:$BE$11,2,FALSE))*HLOOKUP(I270,'Annuity Calc'!$H$7:$BE$11,5,FALSE),(IF(I270&lt;=(-1),I270,0)))</f>
        <v>1213225.4718796096</v>
      </c>
      <c r="J274" s="14">
        <f>IF($G270&gt;=1,($B234/HLOOKUP($G270,'Annuity Calc'!$H$7:$BE$11,2,FALSE))*HLOOKUP(J270,'Annuity Calc'!$H$7:$BE$11,5,FALSE),(IF(J270&lt;=(-1),J270,0)))</f>
        <v>1213225.4718796096</v>
      </c>
      <c r="K274" s="14">
        <f>IF($G270&gt;=1,($B234/HLOOKUP($G270,'Annuity Calc'!$H$7:$BE$11,2,FALSE))*HLOOKUP(K270,'Annuity Calc'!$H$7:$BE$11,5,FALSE),(IF(K270&lt;=(-1),K270,0)))</f>
        <v>1213225.4718796096</v>
      </c>
      <c r="L274" s="14" t="e">
        <f>IF($G270&gt;=1,($B234/HLOOKUP($G270,'Annuity Calc'!$H$7:$BE$11,2,FALSE))*HLOOKUP(L270,'Annuity Calc'!$H$7:$BE$11,5,FALSE),(IF(L270&lt;=(-1),L270,0)))</f>
        <v>#N/A</v>
      </c>
      <c r="M274" s="14" t="e">
        <f>IF($G270&gt;=1,($B234/HLOOKUP($G270,'Annuity Calc'!$H$7:$BE$11,2,FALSE))*HLOOKUP(M270,'Annuity Calc'!$H$7:$BE$11,5,FALSE),(IF(M270&lt;=(-1),M270,0)))</f>
        <v>#N/A</v>
      </c>
      <c r="N274" s="14" t="e">
        <f>IF($G270&gt;=1,($B234/HLOOKUP($G270,'Annuity Calc'!$H$7:$BE$11,2,FALSE))*HLOOKUP(N270,'Annuity Calc'!$H$7:$BE$11,5,FALSE),(IF(N270&lt;=(-1),N270,0)))</f>
        <v>#N/A</v>
      </c>
      <c r="O274" s="14" t="e">
        <f>IF($G270&gt;=1,($B234/HLOOKUP($G270,'Annuity Calc'!$H$7:$BE$11,2,FALSE))*HLOOKUP(O270,'Annuity Calc'!$H$7:$BE$11,5,FALSE),(IF(O270&lt;=(-1),O270,0)))</f>
        <v>#N/A</v>
      </c>
      <c r="P274" s="14" t="e">
        <f>IF($G270&gt;=1,($B234/HLOOKUP($G270,'Annuity Calc'!$H$7:$BE$11,2,FALSE))*HLOOKUP(P270,'Annuity Calc'!$H$7:$BE$11,5,FALSE),(IF(P270&lt;=(-1),P270,0)))</f>
        <v>#N/A</v>
      </c>
      <c r="Q274" s="14" t="e">
        <f>IF($G270&gt;=1,($B234/HLOOKUP($G270,'Annuity Calc'!$H$7:$BE$11,2,FALSE))*HLOOKUP(Q270,'Annuity Calc'!$H$7:$BE$11,5,FALSE),(IF(Q270&lt;=(-1),Q270,0)))</f>
        <v>#N/A</v>
      </c>
      <c r="R274" s="14" t="e">
        <f>IF($G270&gt;=1,($B234/HLOOKUP($G270,'Annuity Calc'!$H$7:$BE$11,2,FALSE))*HLOOKUP(R270,'Annuity Calc'!$H$7:$BE$11,5,FALSE),(IF(R270&lt;=(-1),R270,0)))</f>
        <v>#N/A</v>
      </c>
      <c r="S274" s="14" t="e">
        <f>IF($G270&gt;=1,($B234/HLOOKUP($G270,'Annuity Calc'!$H$7:$BE$11,2,FALSE))*HLOOKUP(S270,'Annuity Calc'!$H$7:$BE$11,5,FALSE),(IF(S270&lt;=(-1),S270,0)))</f>
        <v>#N/A</v>
      </c>
      <c r="T274" s="14" t="e">
        <f>IF($G270&gt;=1,($B234/HLOOKUP($G270,'Annuity Calc'!$H$7:$BE$11,2,FALSE))*HLOOKUP(T270,'Annuity Calc'!$H$7:$BE$11,5,FALSE),(IF(T270&lt;=(-1),T270,0)))</f>
        <v>#N/A</v>
      </c>
      <c r="U274" s="14" t="e">
        <f>IF($G270&gt;=1,($B234/HLOOKUP($G270,'Annuity Calc'!$H$7:$BE$11,2,FALSE))*HLOOKUP(U270,'Annuity Calc'!$H$7:$BE$11,5,FALSE),(IF(U270&lt;=(-1),U270,0)))</f>
        <v>#N/A</v>
      </c>
      <c r="V274" s="14" t="e">
        <f>IF($G270&gt;=1,($B234/HLOOKUP($G270,'Annuity Calc'!$H$7:$BE$11,2,FALSE))*HLOOKUP(V270,'Annuity Calc'!$H$7:$BE$11,5,FALSE),(IF(V270&lt;=(-1),V270,0)))</f>
        <v>#N/A</v>
      </c>
      <c r="W274" s="14" t="e">
        <f>IF($G270&gt;=1,($B234/HLOOKUP($G270,'Annuity Calc'!$H$7:$BE$11,2,FALSE))*HLOOKUP(W270,'Annuity Calc'!$H$7:$BE$11,5,FALSE),(IF(W270&lt;=(-1),W270,0)))</f>
        <v>#N/A</v>
      </c>
      <c r="X274" s="14" t="e">
        <f>IF($G270&gt;=1,($B234/HLOOKUP($G270,'Annuity Calc'!$H$7:$BE$11,2,FALSE))*HLOOKUP(X270,'Annuity Calc'!$H$7:$BE$11,5,FALSE),(IF(X270&lt;=(-1),X270,0)))</f>
        <v>#N/A</v>
      </c>
      <c r="Y274" s="14" t="e">
        <f>IF($G270&gt;=1,($B234/HLOOKUP($G270,'Annuity Calc'!$H$7:$BE$11,2,FALSE))*HLOOKUP(Y270,'Annuity Calc'!$H$7:$BE$11,5,FALSE),(IF(Y270&lt;=(-1),Y270,0)))</f>
        <v>#N/A</v>
      </c>
      <c r="Z274" s="14" t="e">
        <f>IF($G270&gt;=1,($B234/HLOOKUP($G270,'Annuity Calc'!$H$7:$BE$11,2,FALSE))*HLOOKUP(Z270,'Annuity Calc'!$H$7:$BE$11,5,FALSE),(IF(Z270&lt;=(-1),Z270,0)))</f>
        <v>#N/A</v>
      </c>
      <c r="AA274" s="14" t="e">
        <f>IF($G270&gt;=1,($B234/HLOOKUP($G270,'Annuity Calc'!$H$7:$BE$11,2,FALSE))*HLOOKUP(AA270,'Annuity Calc'!$H$7:$BE$11,5,FALSE),(IF(AA270&lt;=(-1),AA270,0)))</f>
        <v>#N/A</v>
      </c>
      <c r="AB274" s="14" t="e">
        <f>IF($G270&gt;=1,($B234/HLOOKUP($G270,'Annuity Calc'!$H$7:$BE$11,2,FALSE))*HLOOKUP(AB270,'Annuity Calc'!$H$7:$BE$11,5,FALSE),(IF(AB270&lt;=(-1),AB270,0)))</f>
        <v>#N/A</v>
      </c>
      <c r="AC274" s="14" t="e">
        <f>IF($G270&gt;=1,($B234/HLOOKUP($G270,'Annuity Calc'!$H$7:$BE$11,2,FALSE))*HLOOKUP(AC270,'Annuity Calc'!$H$7:$BE$11,5,FALSE),(IF(AC270&lt;=(-1),AC270,0)))</f>
        <v>#N/A</v>
      </c>
      <c r="AD274" s="14" t="e">
        <f>IF($G270&gt;=1,($B234/HLOOKUP($G270,'Annuity Calc'!$H$7:$BE$11,2,FALSE))*HLOOKUP(AD270,'Annuity Calc'!$H$7:$BE$11,5,FALSE),(IF(AD270&lt;=(-1),AD270,0)))</f>
        <v>#N/A</v>
      </c>
      <c r="AE274" s="14" t="e">
        <f>IF($G270&gt;=1,($B234/HLOOKUP($G270,'Annuity Calc'!$H$7:$BE$11,2,FALSE))*HLOOKUP(AE270,'Annuity Calc'!$H$7:$BE$11,5,FALSE),(IF(AE270&lt;=(-1),AE270,0)))</f>
        <v>#N/A</v>
      </c>
      <c r="AF274" s="14" t="e">
        <f>IF($G270&gt;=1,($B234/HLOOKUP($G270,'Annuity Calc'!$H$7:$BE$11,2,FALSE))*HLOOKUP(AF270,'Annuity Calc'!$H$7:$BE$11,5,FALSE),(IF(AF270&lt;=(-1),AF270,0)))</f>
        <v>#N/A</v>
      </c>
      <c r="AG274" s="14" t="e">
        <f>IF($G270&gt;=1,($B234/HLOOKUP($G270,'Annuity Calc'!$H$7:$BE$11,2,FALSE))*HLOOKUP(AG270,'Annuity Calc'!$H$7:$BE$11,5,FALSE),(IF(AG270&lt;=(-1),AG270,0)))</f>
        <v>#N/A</v>
      </c>
      <c r="AH274" s="14" t="e">
        <f>IF($G270&gt;=1,($B234/HLOOKUP($G270,'Annuity Calc'!$H$7:$BE$11,2,FALSE))*HLOOKUP(AH270,'Annuity Calc'!$H$7:$BE$11,5,FALSE),(IF(AH270&lt;=(-1),AH270,0)))</f>
        <v>#N/A</v>
      </c>
      <c r="AI274" s="14" t="e">
        <f>IF($G270&gt;=1,($B234/HLOOKUP($G270,'Annuity Calc'!$H$7:$BE$11,2,FALSE))*HLOOKUP(AI270,'Annuity Calc'!$H$7:$BE$11,5,FALSE),(IF(AI270&lt;=(-1),AI270,0)))</f>
        <v>#N/A</v>
      </c>
      <c r="AJ274" s="14" t="e">
        <f>IF($G270&gt;=1,($B234/HLOOKUP($G270,'Annuity Calc'!$H$7:$BE$11,2,FALSE))*HLOOKUP(AJ270,'Annuity Calc'!$H$7:$BE$11,5,FALSE),(IF(AJ270&lt;=(-1),AJ270,0)))</f>
        <v>#N/A</v>
      </c>
      <c r="AK274" s="14" t="e">
        <f>IF($G270&gt;=1,($B234/HLOOKUP($G270,'Annuity Calc'!$H$7:$BE$11,2,FALSE))*HLOOKUP(AK270,'Annuity Calc'!$H$7:$BE$11,5,FALSE),(IF(AK270&lt;=(-1),AK270,0)))</f>
        <v>#N/A</v>
      </c>
      <c r="AL274" s="14" t="e">
        <f>IF($G270&gt;=1,($B234/HLOOKUP($G270,'Annuity Calc'!$H$7:$BE$11,2,FALSE))*HLOOKUP(AL270,'Annuity Calc'!$H$7:$BE$11,5,FALSE),(IF(AL270&lt;=(-1),AL270,0)))</f>
        <v>#N/A</v>
      </c>
      <c r="AM274" s="14" t="e">
        <f>IF($G270&gt;=1,($B234/HLOOKUP($G270,'Annuity Calc'!$H$7:$BE$11,2,FALSE))*HLOOKUP(AM270,'Annuity Calc'!$H$7:$BE$11,5,FALSE),(IF(AM270&lt;=(-1),AM270,0)))</f>
        <v>#N/A</v>
      </c>
      <c r="AN274" s="14" t="e">
        <f>IF($G270&gt;=1,($B234/HLOOKUP($G270,'Annuity Calc'!$H$7:$BE$11,2,FALSE))*HLOOKUP(AN270,'Annuity Calc'!$H$7:$BE$11,5,FALSE),(IF(AN270&lt;=(-1),AN270,0)))</f>
        <v>#N/A</v>
      </c>
      <c r="AO274" s="14" t="e">
        <f>IF($G270&gt;=1,($B234/HLOOKUP($G270,'Annuity Calc'!$H$7:$BE$11,2,FALSE))*HLOOKUP(AO270,'Annuity Calc'!$H$7:$BE$11,5,FALSE),(IF(AO270&lt;=(-1),AO270,0)))</f>
        <v>#N/A</v>
      </c>
      <c r="AP274" s="14" t="e">
        <f>IF($G270&gt;=1,($B234/HLOOKUP($G270,'Annuity Calc'!$H$7:$BE$11,2,FALSE))*HLOOKUP(AP270,'Annuity Calc'!$H$7:$BE$11,5,FALSE),(IF(AP270&lt;=(-1),AP270,0)))</f>
        <v>#N/A</v>
      </c>
      <c r="AQ274" s="14" t="e">
        <f>IF($G270&gt;=1,($B234/HLOOKUP($G270,'Annuity Calc'!$H$7:$BE$11,2,FALSE))*HLOOKUP(AQ270,'Annuity Calc'!$H$7:$BE$11,5,FALSE),(IF(AQ270&lt;=(-1),AQ270,0)))</f>
        <v>#N/A</v>
      </c>
      <c r="AR274" s="14" t="e">
        <f>IF($G270&gt;=1,($B234/HLOOKUP($G270,'Annuity Calc'!$H$7:$BE$11,2,FALSE))*HLOOKUP(AR270,'Annuity Calc'!$H$7:$BE$11,5,FALSE),(IF(AR270&lt;=(-1),AR270,0)))</f>
        <v>#N/A</v>
      </c>
      <c r="AS274" s="14" t="e">
        <f>IF($G270&gt;=1,($B234/HLOOKUP($G270,'Annuity Calc'!$H$7:$BE$11,2,FALSE))*HLOOKUP(AS270,'Annuity Calc'!$H$7:$BE$11,5,FALSE),(IF(AS270&lt;=(-1),AS270,0)))</f>
        <v>#N/A</v>
      </c>
      <c r="AT274" s="14" t="e">
        <f>IF($G270&gt;=1,($B234/HLOOKUP($G270,'Annuity Calc'!$H$7:$BE$11,2,FALSE))*HLOOKUP(AT270,'Annuity Calc'!$H$7:$BE$11,5,FALSE),(IF(AT270&lt;=(-1),AT270,0)))</f>
        <v>#N/A</v>
      </c>
      <c r="AU274" s="14" t="e">
        <f>IF($G270&gt;=1,($B234/HLOOKUP($G270,'Annuity Calc'!$H$7:$BE$11,2,FALSE))*HLOOKUP(AU270,'Annuity Calc'!$H$7:$BE$11,5,FALSE),(IF(AU270&lt;=(-1),AU270,0)))</f>
        <v>#N/A</v>
      </c>
      <c r="AV274" s="14" t="e">
        <f>IF($G270&gt;=1,($B234/HLOOKUP($G270,'Annuity Calc'!$H$7:$BE$11,2,FALSE))*HLOOKUP(AV270,'Annuity Calc'!$H$7:$BE$11,5,FALSE),(IF(AV270&lt;=(-1),AV270,0)))</f>
        <v>#N/A</v>
      </c>
      <c r="AW274" s="14" t="e">
        <f>IF($G270&gt;=1,($B234/HLOOKUP($G270,'Annuity Calc'!$H$7:$BE$11,2,FALSE))*HLOOKUP(AW270,'Annuity Calc'!$H$7:$BE$11,5,FALSE),(IF(AW270&lt;=(-1),AW270,0)))</f>
        <v>#N/A</v>
      </c>
      <c r="AX274" s="14" t="e">
        <f>IF($G270&gt;=1,($B234/HLOOKUP($G270,'Annuity Calc'!$H$7:$BE$11,2,FALSE))*HLOOKUP(AX270,'Annuity Calc'!$H$7:$BE$11,5,FALSE),(IF(AX270&lt;=(-1),AX270,0)))</f>
        <v>#N/A</v>
      </c>
      <c r="AY274" s="14" t="e">
        <f>IF($G270&gt;=1,($B234/HLOOKUP($G270,'Annuity Calc'!$H$7:$BE$11,2,FALSE))*HLOOKUP(AY270,'Annuity Calc'!$H$7:$BE$11,5,FALSE),(IF(AY270&lt;=(-1),AY270,0)))</f>
        <v>#N/A</v>
      </c>
      <c r="AZ274" s="14" t="e">
        <f>IF($G270&gt;=1,($B234/HLOOKUP($G270,'Annuity Calc'!$H$7:$BE$11,2,FALSE))*HLOOKUP(AZ270,'Annuity Calc'!$H$7:$BE$11,5,FALSE),(IF(AZ270&lt;=(-1),AZ270,0)))</f>
        <v>#N/A</v>
      </c>
      <c r="BA274" s="14" t="e">
        <f>IF($G270&gt;=1,($B234/HLOOKUP($G270,'Annuity Calc'!$H$7:$BE$11,2,FALSE))*HLOOKUP(BA270,'Annuity Calc'!$H$7:$BE$11,5,FALSE),(IF(BA270&lt;=(-1),BA270,0)))</f>
        <v>#N/A</v>
      </c>
      <c r="BB274" s="14" t="e">
        <f>IF($G270&gt;=1,($B234/HLOOKUP($G270,'Annuity Calc'!$H$7:$BE$11,2,FALSE))*HLOOKUP(BB270,'Annuity Calc'!$H$7:$BE$11,5,FALSE),(IF(BB270&lt;=(-1),BB270,0)))</f>
        <v>#N/A</v>
      </c>
      <c r="BC274" s="14" t="e">
        <f>IF($G270&gt;=1,($B234/HLOOKUP($G270,'Annuity Calc'!$H$7:$BE$11,2,FALSE))*HLOOKUP(BC270,'Annuity Calc'!$H$7:$BE$11,5,FALSE),(IF(BC270&lt;=(-1),BC270,0)))</f>
        <v>#N/A</v>
      </c>
      <c r="BD274" s="14" t="e">
        <f>IF($G270&gt;=1,($B234/HLOOKUP($G270,'Annuity Calc'!$H$7:$BE$11,2,FALSE))*HLOOKUP(BD270,'Annuity Calc'!$H$7:$BE$11,5,FALSE),(IF(BD270&lt;=(-1),BD270,0)))</f>
        <v>#N/A</v>
      </c>
      <c r="BE274" s="14" t="e">
        <f>IF($G270&gt;=1,($B234/HLOOKUP($G270,'Annuity Calc'!$H$7:$BE$11,2,FALSE))*HLOOKUP(BE270,'Annuity Calc'!$H$7:$BE$11,5,FALSE),(IF(BE270&lt;=(-1),BE270,0)))</f>
        <v>#N/A</v>
      </c>
      <c r="BF274" s="14" t="e">
        <f>IF($G270&gt;=1,($B234/HLOOKUP($G270,'Annuity Calc'!$H$7:$BE$11,2,FALSE))*HLOOKUP(BF270,'Annuity Calc'!$H$7:$BE$11,5,FALSE),(IF(BF270&lt;=(-1),BF270,0)))</f>
        <v>#N/A</v>
      </c>
      <c r="BG274" s="14" t="e">
        <f>IF($G270&gt;=1,($B234/HLOOKUP($G270,'Annuity Calc'!$H$7:$BE$11,2,FALSE))*HLOOKUP(BG270,'Annuity Calc'!$H$7:$BE$11,5,FALSE),(IF(BG270&lt;=(-1),BG270,0)))</f>
        <v>#N/A</v>
      </c>
      <c r="BH274" s="14" t="e">
        <f>IF($G270&gt;=1,($B234/HLOOKUP($G270,'Annuity Calc'!$H$7:$BE$11,2,FALSE))*HLOOKUP(BH270,'Annuity Calc'!$H$7:$BE$11,5,FALSE),(IF(BH270&lt;=(-1),BH270,0)))</f>
        <v>#N/A</v>
      </c>
      <c r="BI274" s="14" t="e">
        <f>IF($G270&gt;=1,($B234/HLOOKUP($G270,'Annuity Calc'!$H$7:$BE$11,2,FALSE))*HLOOKUP(BI270,'Annuity Calc'!$H$7:$BE$11,5,FALSE),(IF(BI270&lt;=(-1),BI270,0)))</f>
        <v>#N/A</v>
      </c>
      <c r="BJ274" s="14" t="e">
        <f>IF($G270&gt;=1,($B234/HLOOKUP($G270,'Annuity Calc'!$H$7:$BE$11,2,FALSE))*HLOOKUP(BJ270,'Annuity Calc'!$H$7:$BE$11,5,FALSE),(IF(BJ270&lt;=(-1),BJ270,0)))</f>
        <v>#N/A</v>
      </c>
      <c r="BK274" s="14" t="e">
        <f>IF($G270&gt;=1,($B234/HLOOKUP($G270,'Annuity Calc'!$H$7:$BE$11,2,FALSE))*HLOOKUP(BK270,'Annuity Calc'!$H$7:$BE$11,5,FALSE),(IF(BK270&lt;=(-1),BK270,0)))</f>
        <v>#N/A</v>
      </c>
      <c r="BL274" s="14" t="e">
        <f>IF($G270&gt;=1,($B234/HLOOKUP($G270,'Annuity Calc'!$H$7:$BE$11,2,FALSE))*HLOOKUP(BL270,'Annuity Calc'!$H$7:$BE$11,5,FALSE),(IF(BL270&lt;=(-1),BL270,0)))</f>
        <v>#N/A</v>
      </c>
      <c r="BM274" s="14" t="e">
        <f>IF($G270&gt;=1,($B234/HLOOKUP($G270,'Annuity Calc'!$H$7:$BE$11,2,FALSE))*HLOOKUP(BM270,'Annuity Calc'!$H$7:$BE$11,5,FALSE),(IF(BM270&lt;=(-1),BM270,0)))</f>
        <v>#N/A</v>
      </c>
      <c r="BN274" s="14" t="e">
        <f>IF($G270&gt;=1,($B234/HLOOKUP($G270,'Annuity Calc'!$H$7:$BE$11,2,FALSE))*HLOOKUP(BN270,'Annuity Calc'!$H$7:$BE$11,5,FALSE),(IF(BN270&lt;=(-1),BN270,0)))</f>
        <v>#N/A</v>
      </c>
      <c r="BO274" s="14" t="e">
        <f>IF($G270&gt;=1,($B234/HLOOKUP($G270,'Annuity Calc'!$H$7:$BE$11,2,FALSE))*HLOOKUP(BO270,'Annuity Calc'!$H$7:$BE$11,5,FALSE),(IF(BO270&lt;=(-1),BO270,0)))</f>
        <v>#N/A</v>
      </c>
      <c r="BP274" s="14" t="e">
        <f>IF($G270&gt;=1,($B234/HLOOKUP($G270,'Annuity Calc'!$H$7:$BE$11,2,FALSE))*HLOOKUP(BP270,'Annuity Calc'!$H$7:$BE$11,5,FALSE),(IF(BP270&lt;=(-1),BP270,0)))</f>
        <v>#N/A</v>
      </c>
      <c r="BQ274" s="14" t="e">
        <f>IF($G270&gt;=1,($B234/HLOOKUP($G270,'Annuity Calc'!$H$7:$BE$11,2,FALSE))*HLOOKUP(BQ270,'Annuity Calc'!$H$7:$BE$11,5,FALSE),(IF(BQ270&lt;=(-1),BQ270,0)))</f>
        <v>#N/A</v>
      </c>
      <c r="BR274" s="14" t="e">
        <f>IF($G270&gt;=1,($B234/HLOOKUP($G270,'Annuity Calc'!$H$7:$BE$11,2,FALSE))*HLOOKUP(BR270,'Annuity Calc'!$H$7:$BE$11,5,FALSE),(IF(BR270&lt;=(-1),BR270,0)))</f>
        <v>#N/A</v>
      </c>
      <c r="BS274" s="14" t="e">
        <f>IF($G270&gt;=1,($B234/HLOOKUP($G270,'Annuity Calc'!$H$7:$BE$11,2,FALSE))*HLOOKUP(BS270,'Annuity Calc'!$H$7:$BE$11,5,FALSE),(IF(BS270&lt;=(-1),BS270,0)))</f>
        <v>#N/A</v>
      </c>
      <c r="BT274" s="14" t="e">
        <f>IF($G270&gt;=1,($B234/HLOOKUP($G270,'Annuity Calc'!$H$7:$BE$11,2,FALSE))*HLOOKUP(BT270,'Annuity Calc'!$H$7:$BE$11,5,FALSE),(IF(BT270&lt;=(-1),BT270,0)))</f>
        <v>#N/A</v>
      </c>
      <c r="BU274" s="14" t="e">
        <f>IF($G270&gt;=1,($B234/HLOOKUP($G270,'Annuity Calc'!$H$7:$BE$11,2,FALSE))*HLOOKUP(BU270,'Annuity Calc'!$H$7:$BE$11,5,FALSE),(IF(BU270&lt;=(-1),BU270,0)))</f>
        <v>#N/A</v>
      </c>
      <c r="BV274" s="14" t="e">
        <f>IF($G270&gt;=1,($B234/HLOOKUP($G270,'Annuity Calc'!$H$7:$BE$11,2,FALSE))*HLOOKUP(BV270,'Annuity Calc'!$H$7:$BE$11,5,FALSE),(IF(BV270&lt;=(-1),BV270,0)))</f>
        <v>#N/A</v>
      </c>
      <c r="BW274" s="14" t="e">
        <f>IF($G270&gt;=1,($B234/HLOOKUP($G270,'Annuity Calc'!$H$7:$BE$11,2,FALSE))*HLOOKUP(BW270,'Annuity Calc'!$H$7:$BE$11,5,FALSE),(IF(BW270&lt;=(-1),BW270,0)))</f>
        <v>#N/A</v>
      </c>
      <c r="BX274" s="14" t="e">
        <f>IF($G270&gt;=1,($B234/HLOOKUP($G270,'Annuity Calc'!$H$7:$BE$11,2,FALSE))*HLOOKUP(BX270,'Annuity Calc'!$H$7:$BE$11,5,FALSE),(IF(BX270&lt;=(-1),BX270,0)))</f>
        <v>#N/A</v>
      </c>
      <c r="BY274" s="14" t="e">
        <f>IF($G270&gt;=1,($B234/HLOOKUP($G270,'Annuity Calc'!$H$7:$BE$11,2,FALSE))*HLOOKUP(BY270,'Annuity Calc'!$H$7:$BE$11,5,FALSE),(IF(BY270&lt;=(-1),BY270,0)))</f>
        <v>#N/A</v>
      </c>
      <c r="BZ274" s="14" t="e">
        <f>IF($G270&gt;=1,($B234/HLOOKUP($G270,'Annuity Calc'!$H$7:$BE$11,2,FALSE))*HLOOKUP(BZ270,'Annuity Calc'!$H$7:$BE$11,5,FALSE),(IF(BZ270&lt;=(-1),BZ270,0)))</f>
        <v>#N/A</v>
      </c>
      <c r="CA274" s="14" t="e">
        <f>IF($G270&gt;=1,($B234/HLOOKUP($G270,'Annuity Calc'!$H$7:$BE$11,2,FALSE))*HLOOKUP(CA270,'Annuity Calc'!$H$7:$BE$11,5,FALSE),(IF(CA270&lt;=(-1),CA270,0)))</f>
        <v>#N/A</v>
      </c>
      <c r="CB274" s="14" t="e">
        <f>IF($G270&gt;=1,($B234/HLOOKUP($G270,'Annuity Calc'!$H$7:$BE$11,2,FALSE))*HLOOKUP(CB270,'Annuity Calc'!$H$7:$BE$11,5,FALSE),(IF(CB270&lt;=(-1),CB270,0)))</f>
        <v>#N/A</v>
      </c>
      <c r="CC274" s="14" t="e">
        <f>IF($G270&gt;=1,($B234/HLOOKUP($G270,'Annuity Calc'!$H$7:$BE$11,2,FALSE))*HLOOKUP(CC270,'Annuity Calc'!$H$7:$BE$11,5,FALSE),(IF(CC270&lt;=(-1),CC270,0)))</f>
        <v>#N/A</v>
      </c>
      <c r="CD274" s="14" t="e">
        <f>IF($G270&gt;=1,($B234/HLOOKUP($G270,'Annuity Calc'!$H$7:$BE$11,2,FALSE))*HLOOKUP(CD270,'Annuity Calc'!$H$7:$BE$11,5,FALSE),(IF(CD270&lt;=(-1),CD270,0)))</f>
        <v>#N/A</v>
      </c>
      <c r="CE274" s="14" t="e">
        <f>IF($G270&gt;=1,($B234/HLOOKUP($G270,'Annuity Calc'!$H$7:$BE$11,2,FALSE))*HLOOKUP(CE270,'Annuity Calc'!$H$7:$BE$11,5,FALSE),(IF(CE270&lt;=(-1),CE270,0)))</f>
        <v>#N/A</v>
      </c>
      <c r="CF274" s="14" t="e">
        <f>IF($G270&gt;=1,($B234/HLOOKUP($G270,'Annuity Calc'!$H$7:$BE$11,2,FALSE))*HLOOKUP(CF270,'Annuity Calc'!$H$7:$BE$11,5,FALSE),(IF(CF270&lt;=(-1),CF270,0)))</f>
        <v>#N/A</v>
      </c>
      <c r="CG274" s="14" t="e">
        <f>IF($G270&gt;=1,($B234/HLOOKUP($G270,'Annuity Calc'!$H$7:$BE$11,2,FALSE))*HLOOKUP(CG270,'Annuity Calc'!$H$7:$BE$11,5,FALSE),(IF(CG270&lt;=(-1),CG270,0)))</f>
        <v>#N/A</v>
      </c>
      <c r="CH274" s="14" t="e">
        <f>IF($G270&gt;=1,($B234/HLOOKUP($G270,'Annuity Calc'!$H$7:$BE$11,2,FALSE))*HLOOKUP(CH270,'Annuity Calc'!$H$7:$BE$11,5,FALSE),(IF(CH270&lt;=(-1),CH270,0)))</f>
        <v>#N/A</v>
      </c>
    </row>
    <row r="275" spans="1:86" x14ac:dyDescent="0.25">
      <c r="A275" t="s">
        <v>343</v>
      </c>
      <c r="B275" s="14">
        <f>B271-B272</f>
        <v>0</v>
      </c>
      <c r="C275" s="14">
        <f t="shared" ref="C275:F275" si="85">C271-C272</f>
        <v>0</v>
      </c>
      <c r="D275" s="14">
        <f t="shared" si="85"/>
        <v>0</v>
      </c>
      <c r="E275" s="14">
        <f t="shared" si="85"/>
        <v>0</v>
      </c>
      <c r="F275" s="14">
        <f t="shared" si="85"/>
        <v>0</v>
      </c>
      <c r="G275" s="14">
        <f>G271-G272</f>
        <v>4485995.130983511</v>
      </c>
      <c r="H275" s="14">
        <f>H271-H272</f>
        <v>3430707.884257969</v>
      </c>
      <c r="I275" s="14">
        <f t="shared" ref="I275:BT275" si="86">I271-I272</f>
        <v>2332457.563052197</v>
      </c>
      <c r="J275" s="14">
        <f t="shared" si="86"/>
        <v>1189495.0457175437</v>
      </c>
      <c r="K275" s="14">
        <f t="shared" si="86"/>
        <v>0</v>
      </c>
      <c r="L275" s="14" t="e">
        <f t="shared" si="86"/>
        <v>#N/A</v>
      </c>
      <c r="M275" s="14" t="e">
        <f t="shared" si="86"/>
        <v>#N/A</v>
      </c>
      <c r="N275" s="14" t="e">
        <f t="shared" si="86"/>
        <v>#N/A</v>
      </c>
      <c r="O275" s="14" t="e">
        <f t="shared" si="86"/>
        <v>#N/A</v>
      </c>
      <c r="P275" s="14" t="e">
        <f t="shared" si="86"/>
        <v>#N/A</v>
      </c>
      <c r="Q275" s="14" t="e">
        <f t="shared" si="86"/>
        <v>#N/A</v>
      </c>
      <c r="R275" s="14" t="e">
        <f t="shared" si="86"/>
        <v>#N/A</v>
      </c>
      <c r="S275" s="14" t="e">
        <f t="shared" si="86"/>
        <v>#N/A</v>
      </c>
      <c r="T275" s="14" t="e">
        <f t="shared" si="86"/>
        <v>#N/A</v>
      </c>
      <c r="U275" s="14" t="e">
        <f t="shared" si="86"/>
        <v>#N/A</v>
      </c>
      <c r="V275" s="14" t="e">
        <f t="shared" si="86"/>
        <v>#N/A</v>
      </c>
      <c r="W275" s="14" t="e">
        <f t="shared" si="86"/>
        <v>#N/A</v>
      </c>
      <c r="X275" s="14" t="e">
        <f t="shared" si="86"/>
        <v>#N/A</v>
      </c>
      <c r="Y275" s="14" t="e">
        <f t="shared" si="86"/>
        <v>#N/A</v>
      </c>
      <c r="Z275" s="14" t="e">
        <f t="shared" si="86"/>
        <v>#N/A</v>
      </c>
      <c r="AA275" s="14" t="e">
        <f t="shared" si="86"/>
        <v>#N/A</v>
      </c>
      <c r="AB275" s="14" t="e">
        <f t="shared" si="86"/>
        <v>#N/A</v>
      </c>
      <c r="AC275" s="14" t="e">
        <f t="shared" si="86"/>
        <v>#N/A</v>
      </c>
      <c r="AD275" s="14" t="e">
        <f t="shared" si="86"/>
        <v>#N/A</v>
      </c>
      <c r="AE275" s="14" t="e">
        <f t="shared" si="86"/>
        <v>#N/A</v>
      </c>
      <c r="AF275" s="14" t="e">
        <f t="shared" si="86"/>
        <v>#N/A</v>
      </c>
      <c r="AG275" s="14" t="e">
        <f t="shared" si="86"/>
        <v>#N/A</v>
      </c>
      <c r="AH275" s="14" t="e">
        <f t="shared" si="86"/>
        <v>#N/A</v>
      </c>
      <c r="AI275" s="14" t="e">
        <f t="shared" si="86"/>
        <v>#N/A</v>
      </c>
      <c r="AJ275" s="14" t="e">
        <f t="shared" si="86"/>
        <v>#N/A</v>
      </c>
      <c r="AK275" s="14" t="e">
        <f t="shared" si="86"/>
        <v>#N/A</v>
      </c>
      <c r="AL275" s="14" t="e">
        <f t="shared" si="86"/>
        <v>#N/A</v>
      </c>
      <c r="AM275" s="14" t="e">
        <f t="shared" si="86"/>
        <v>#N/A</v>
      </c>
      <c r="AN275" s="14" t="e">
        <f t="shared" si="86"/>
        <v>#N/A</v>
      </c>
      <c r="AO275" s="14" t="e">
        <f t="shared" si="86"/>
        <v>#N/A</v>
      </c>
      <c r="AP275" s="14" t="e">
        <f t="shared" si="86"/>
        <v>#N/A</v>
      </c>
      <c r="AQ275" s="14" t="e">
        <f t="shared" si="86"/>
        <v>#N/A</v>
      </c>
      <c r="AR275" s="14" t="e">
        <f t="shared" si="86"/>
        <v>#N/A</v>
      </c>
      <c r="AS275" s="14" t="e">
        <f t="shared" si="86"/>
        <v>#N/A</v>
      </c>
      <c r="AT275" s="14" t="e">
        <f t="shared" si="86"/>
        <v>#N/A</v>
      </c>
      <c r="AU275" s="14" t="e">
        <f t="shared" si="86"/>
        <v>#N/A</v>
      </c>
      <c r="AV275" s="14" t="e">
        <f t="shared" si="86"/>
        <v>#N/A</v>
      </c>
      <c r="AW275" s="14" t="e">
        <f t="shared" si="86"/>
        <v>#N/A</v>
      </c>
      <c r="AX275" s="14" t="e">
        <f t="shared" si="86"/>
        <v>#N/A</v>
      </c>
      <c r="AY275" s="14" t="e">
        <f t="shared" si="86"/>
        <v>#N/A</v>
      </c>
      <c r="AZ275" s="14" t="e">
        <f t="shared" si="86"/>
        <v>#N/A</v>
      </c>
      <c r="BA275" s="14" t="e">
        <f t="shared" si="86"/>
        <v>#N/A</v>
      </c>
      <c r="BB275" s="14" t="e">
        <f t="shared" si="86"/>
        <v>#N/A</v>
      </c>
      <c r="BC275" s="14" t="e">
        <f t="shared" si="86"/>
        <v>#N/A</v>
      </c>
      <c r="BD275" s="14" t="e">
        <f t="shared" si="86"/>
        <v>#N/A</v>
      </c>
      <c r="BE275" s="14" t="e">
        <f t="shared" si="86"/>
        <v>#N/A</v>
      </c>
      <c r="BF275" s="14" t="e">
        <f t="shared" si="86"/>
        <v>#N/A</v>
      </c>
      <c r="BG275" s="14" t="e">
        <f t="shared" si="86"/>
        <v>#N/A</v>
      </c>
      <c r="BH275" s="14" t="e">
        <f t="shared" si="86"/>
        <v>#N/A</v>
      </c>
      <c r="BI275" s="14" t="e">
        <f t="shared" si="86"/>
        <v>#N/A</v>
      </c>
      <c r="BJ275" s="14" t="e">
        <f t="shared" si="86"/>
        <v>#N/A</v>
      </c>
      <c r="BK275" s="14" t="e">
        <f t="shared" si="86"/>
        <v>#N/A</v>
      </c>
      <c r="BL275" s="14" t="e">
        <f t="shared" si="86"/>
        <v>#N/A</v>
      </c>
      <c r="BM275" s="14" t="e">
        <f t="shared" si="86"/>
        <v>#N/A</v>
      </c>
      <c r="BN275" s="14" t="e">
        <f t="shared" si="86"/>
        <v>#N/A</v>
      </c>
      <c r="BO275" s="14" t="e">
        <f t="shared" si="86"/>
        <v>#N/A</v>
      </c>
      <c r="BP275" s="14" t="e">
        <f t="shared" si="86"/>
        <v>#N/A</v>
      </c>
      <c r="BQ275" s="14" t="e">
        <f t="shared" si="86"/>
        <v>#N/A</v>
      </c>
      <c r="BR275" s="14" t="e">
        <f t="shared" si="86"/>
        <v>#N/A</v>
      </c>
      <c r="BS275" s="14" t="e">
        <f t="shared" si="86"/>
        <v>#N/A</v>
      </c>
      <c r="BT275" s="14" t="e">
        <f t="shared" si="86"/>
        <v>#N/A</v>
      </c>
      <c r="BU275" s="14" t="e">
        <f t="shared" ref="BU275:CH275" si="87">BU271-BU272</f>
        <v>#N/A</v>
      </c>
      <c r="BV275" s="14" t="e">
        <f t="shared" si="87"/>
        <v>#N/A</v>
      </c>
      <c r="BW275" s="14" t="e">
        <f t="shared" si="87"/>
        <v>#N/A</v>
      </c>
      <c r="BX275" s="14" t="e">
        <f t="shared" si="87"/>
        <v>#N/A</v>
      </c>
      <c r="BY275" s="14" t="e">
        <f t="shared" si="87"/>
        <v>#N/A</v>
      </c>
      <c r="BZ275" s="14" t="e">
        <f t="shared" si="87"/>
        <v>#N/A</v>
      </c>
      <c r="CA275" s="14" t="e">
        <f t="shared" si="87"/>
        <v>#N/A</v>
      </c>
      <c r="CB275" s="14" t="e">
        <f t="shared" si="87"/>
        <v>#N/A</v>
      </c>
      <c r="CC275" s="14" t="e">
        <f t="shared" si="87"/>
        <v>#N/A</v>
      </c>
      <c r="CD275" s="14" t="e">
        <f t="shared" si="87"/>
        <v>#N/A</v>
      </c>
      <c r="CE275" s="14" t="e">
        <f t="shared" si="87"/>
        <v>#N/A</v>
      </c>
      <c r="CF275" s="14" t="e">
        <f t="shared" si="87"/>
        <v>#N/A</v>
      </c>
      <c r="CG275" s="14" t="e">
        <f t="shared" si="87"/>
        <v>#N/A</v>
      </c>
      <c r="CH275" s="14" t="e">
        <f t="shared" si="87"/>
        <v>#N/A</v>
      </c>
    </row>
    <row r="279" spans="1:86" x14ac:dyDescent="0.25">
      <c r="B279" s="169">
        <v>2015</v>
      </c>
      <c r="C279" s="169">
        <v>2016</v>
      </c>
      <c r="D279" s="169">
        <v>2017</v>
      </c>
      <c r="E279" s="169">
        <v>2018</v>
      </c>
      <c r="F279" s="169">
        <v>2019</v>
      </c>
      <c r="G279" s="79">
        <v>2020</v>
      </c>
      <c r="H279" s="79">
        <v>2021</v>
      </c>
      <c r="I279" s="79">
        <v>2022</v>
      </c>
      <c r="J279" s="79">
        <v>2023</v>
      </c>
      <c r="K279" s="79">
        <v>2024</v>
      </c>
      <c r="L279" s="79">
        <v>2025</v>
      </c>
      <c r="M279" s="79">
        <v>2026</v>
      </c>
      <c r="N279" s="79">
        <v>2027</v>
      </c>
      <c r="O279" s="79">
        <v>2028</v>
      </c>
      <c r="P279" s="79">
        <v>2029</v>
      </c>
      <c r="Q279" s="79">
        <v>2030</v>
      </c>
      <c r="R279" s="79">
        <v>2031</v>
      </c>
      <c r="S279" s="79">
        <v>2032</v>
      </c>
      <c r="T279" s="79">
        <v>2033</v>
      </c>
      <c r="U279" s="79">
        <v>2034</v>
      </c>
      <c r="V279" s="79">
        <v>2035</v>
      </c>
      <c r="W279" s="79">
        <v>2036</v>
      </c>
      <c r="X279" s="79">
        <v>2037</v>
      </c>
      <c r="Y279" s="79">
        <v>2038</v>
      </c>
      <c r="Z279" s="79">
        <v>2039</v>
      </c>
      <c r="AA279" s="79">
        <v>2040</v>
      </c>
      <c r="AB279" s="79">
        <v>2041</v>
      </c>
      <c r="AC279" s="79">
        <v>2042</v>
      </c>
      <c r="AD279" s="79">
        <v>2043</v>
      </c>
      <c r="AE279" s="79">
        <v>2044</v>
      </c>
      <c r="AF279" s="79">
        <v>2045</v>
      </c>
      <c r="AG279" s="79">
        <v>2046</v>
      </c>
      <c r="AH279" s="79">
        <v>2047</v>
      </c>
      <c r="AI279" s="79">
        <v>2048</v>
      </c>
      <c r="AJ279" s="79">
        <v>2049</v>
      </c>
      <c r="AK279" s="79">
        <v>2050</v>
      </c>
      <c r="AL279" s="79">
        <v>2051</v>
      </c>
      <c r="AM279" s="79">
        <v>2052</v>
      </c>
      <c r="AN279" s="79">
        <v>2053</v>
      </c>
      <c r="AO279" s="79">
        <v>2054</v>
      </c>
      <c r="AP279" s="79">
        <v>2055</v>
      </c>
      <c r="AQ279" s="79">
        <v>2056</v>
      </c>
      <c r="AR279" s="79">
        <v>2057</v>
      </c>
      <c r="AS279" s="79">
        <v>2058</v>
      </c>
      <c r="AT279" s="79">
        <v>2059</v>
      </c>
      <c r="AU279" s="79">
        <v>2060</v>
      </c>
      <c r="AV279" s="79">
        <v>2061</v>
      </c>
      <c r="AW279" s="79">
        <v>2062</v>
      </c>
      <c r="AX279" s="79">
        <v>2063</v>
      </c>
      <c r="AY279" s="79">
        <v>2064</v>
      </c>
      <c r="AZ279" s="79">
        <v>2065</v>
      </c>
      <c r="BA279" s="79">
        <v>2066</v>
      </c>
      <c r="BB279" s="79">
        <v>2067</v>
      </c>
      <c r="BC279" s="79">
        <v>2068</v>
      </c>
      <c r="BD279" s="79">
        <v>2069</v>
      </c>
      <c r="BE279" s="79">
        <v>2070</v>
      </c>
      <c r="BF279" s="79">
        <v>2071</v>
      </c>
      <c r="BG279" s="79">
        <v>2072</v>
      </c>
      <c r="BH279" s="79">
        <v>2073</v>
      </c>
      <c r="BI279" s="79">
        <v>2074</v>
      </c>
      <c r="BJ279" s="79">
        <v>2075</v>
      </c>
      <c r="BK279" s="79">
        <v>2076</v>
      </c>
      <c r="BL279" s="79">
        <v>2077</v>
      </c>
      <c r="BM279" s="79">
        <v>2078</v>
      </c>
      <c r="BN279" s="79">
        <v>2079</v>
      </c>
      <c r="BO279" s="79">
        <v>2080</v>
      </c>
      <c r="BP279" s="79">
        <v>2081</v>
      </c>
      <c r="BQ279" s="79">
        <v>2082</v>
      </c>
      <c r="BR279" s="79">
        <v>2083</v>
      </c>
      <c r="BS279" s="79">
        <v>2084</v>
      </c>
      <c r="BT279" s="79">
        <v>2085</v>
      </c>
      <c r="BU279" s="79">
        <v>2086</v>
      </c>
      <c r="BV279" s="79">
        <v>2087</v>
      </c>
      <c r="BW279" s="79">
        <v>2088</v>
      </c>
      <c r="BX279" s="79">
        <v>2089</v>
      </c>
      <c r="BY279" s="79">
        <v>2090</v>
      </c>
      <c r="BZ279" s="79">
        <v>2091</v>
      </c>
      <c r="CA279" s="79">
        <v>2092</v>
      </c>
      <c r="CB279" s="79">
        <v>2093</v>
      </c>
      <c r="CC279" s="79">
        <v>2094</v>
      </c>
      <c r="CD279" s="79">
        <v>2095</v>
      </c>
      <c r="CE279" s="79">
        <v>2096</v>
      </c>
      <c r="CF279" s="79">
        <v>2097</v>
      </c>
      <c r="CG279" s="79">
        <v>2098</v>
      </c>
      <c r="CH279" s="79">
        <v>2099</v>
      </c>
    </row>
    <row r="280" spans="1:86" x14ac:dyDescent="0.25">
      <c r="A280" s="15" t="s">
        <v>443</v>
      </c>
      <c r="G280">
        <f>C235</f>
        <v>7</v>
      </c>
      <c r="H280">
        <f>IF(G280&gt;0,G280-1,0)</f>
        <v>6</v>
      </c>
      <c r="I280">
        <f t="shared" ref="I280:BT280" si="88">IF(H280&gt;0,H280-1,0)</f>
        <v>5</v>
      </c>
      <c r="J280">
        <f t="shared" si="88"/>
        <v>4</v>
      </c>
      <c r="K280">
        <f t="shared" si="88"/>
        <v>3</v>
      </c>
      <c r="L280">
        <f t="shared" si="88"/>
        <v>2</v>
      </c>
      <c r="M280">
        <f t="shared" si="88"/>
        <v>1</v>
      </c>
      <c r="N280">
        <f t="shared" si="88"/>
        <v>0</v>
      </c>
      <c r="O280">
        <f t="shared" si="88"/>
        <v>0</v>
      </c>
      <c r="P280">
        <f t="shared" si="88"/>
        <v>0</v>
      </c>
      <c r="Q280">
        <f t="shared" si="88"/>
        <v>0</v>
      </c>
      <c r="R280">
        <f t="shared" si="88"/>
        <v>0</v>
      </c>
      <c r="S280">
        <f t="shared" si="88"/>
        <v>0</v>
      </c>
      <c r="T280">
        <f t="shared" si="88"/>
        <v>0</v>
      </c>
      <c r="U280">
        <f t="shared" si="88"/>
        <v>0</v>
      </c>
      <c r="V280">
        <f t="shared" si="88"/>
        <v>0</v>
      </c>
      <c r="W280">
        <f t="shared" si="88"/>
        <v>0</v>
      </c>
      <c r="X280">
        <f t="shared" si="88"/>
        <v>0</v>
      </c>
      <c r="Y280">
        <f t="shared" si="88"/>
        <v>0</v>
      </c>
      <c r="Z280">
        <f t="shared" si="88"/>
        <v>0</v>
      </c>
      <c r="AA280">
        <f t="shared" si="88"/>
        <v>0</v>
      </c>
      <c r="AB280">
        <f t="shared" si="88"/>
        <v>0</v>
      </c>
      <c r="AC280">
        <f t="shared" si="88"/>
        <v>0</v>
      </c>
      <c r="AD280">
        <f t="shared" si="88"/>
        <v>0</v>
      </c>
      <c r="AE280">
        <f t="shared" si="88"/>
        <v>0</v>
      </c>
      <c r="AF280">
        <f t="shared" si="88"/>
        <v>0</v>
      </c>
      <c r="AG280">
        <f t="shared" si="88"/>
        <v>0</v>
      </c>
      <c r="AH280">
        <f t="shared" si="88"/>
        <v>0</v>
      </c>
      <c r="AI280">
        <f t="shared" si="88"/>
        <v>0</v>
      </c>
      <c r="AJ280">
        <f t="shared" si="88"/>
        <v>0</v>
      </c>
      <c r="AK280">
        <f t="shared" si="88"/>
        <v>0</v>
      </c>
      <c r="AL280">
        <f t="shared" si="88"/>
        <v>0</v>
      </c>
      <c r="AM280">
        <f t="shared" si="88"/>
        <v>0</v>
      </c>
      <c r="AN280">
        <f t="shared" si="88"/>
        <v>0</v>
      </c>
      <c r="AO280">
        <f t="shared" si="88"/>
        <v>0</v>
      </c>
      <c r="AP280">
        <f t="shared" si="88"/>
        <v>0</v>
      </c>
      <c r="AQ280">
        <f t="shared" si="88"/>
        <v>0</v>
      </c>
      <c r="AR280">
        <f t="shared" si="88"/>
        <v>0</v>
      </c>
      <c r="AS280">
        <f t="shared" si="88"/>
        <v>0</v>
      </c>
      <c r="AT280">
        <f t="shared" si="88"/>
        <v>0</v>
      </c>
      <c r="AU280">
        <f t="shared" si="88"/>
        <v>0</v>
      </c>
      <c r="AV280">
        <f t="shared" si="88"/>
        <v>0</v>
      </c>
      <c r="AW280">
        <f t="shared" si="88"/>
        <v>0</v>
      </c>
      <c r="AX280">
        <f t="shared" si="88"/>
        <v>0</v>
      </c>
      <c r="AY280">
        <f t="shared" si="88"/>
        <v>0</v>
      </c>
      <c r="AZ280">
        <f t="shared" si="88"/>
        <v>0</v>
      </c>
      <c r="BA280">
        <f t="shared" si="88"/>
        <v>0</v>
      </c>
      <c r="BB280">
        <f t="shared" si="88"/>
        <v>0</v>
      </c>
      <c r="BC280">
        <f t="shared" si="88"/>
        <v>0</v>
      </c>
      <c r="BD280">
        <f t="shared" si="88"/>
        <v>0</v>
      </c>
      <c r="BE280">
        <f t="shared" si="88"/>
        <v>0</v>
      </c>
      <c r="BF280">
        <f t="shared" si="88"/>
        <v>0</v>
      </c>
      <c r="BG280">
        <f t="shared" si="88"/>
        <v>0</v>
      </c>
      <c r="BH280">
        <f t="shared" si="88"/>
        <v>0</v>
      </c>
      <c r="BI280">
        <f t="shared" si="88"/>
        <v>0</v>
      </c>
      <c r="BJ280">
        <f t="shared" si="88"/>
        <v>0</v>
      </c>
      <c r="BK280">
        <f t="shared" si="88"/>
        <v>0</v>
      </c>
      <c r="BL280">
        <f t="shared" si="88"/>
        <v>0</v>
      </c>
      <c r="BM280">
        <f t="shared" si="88"/>
        <v>0</v>
      </c>
      <c r="BN280">
        <f t="shared" si="88"/>
        <v>0</v>
      </c>
      <c r="BO280">
        <f t="shared" si="88"/>
        <v>0</v>
      </c>
      <c r="BP280">
        <f t="shared" si="88"/>
        <v>0</v>
      </c>
      <c r="BQ280">
        <f t="shared" si="88"/>
        <v>0</v>
      </c>
      <c r="BR280">
        <f t="shared" si="88"/>
        <v>0</v>
      </c>
      <c r="BS280">
        <f t="shared" si="88"/>
        <v>0</v>
      </c>
      <c r="BT280">
        <f t="shared" si="88"/>
        <v>0</v>
      </c>
      <c r="BU280">
        <f t="shared" ref="BU280:CH280" si="89">IF(BT280&gt;0,BT280-1,0)</f>
        <v>0</v>
      </c>
      <c r="BV280">
        <f t="shared" si="89"/>
        <v>0</v>
      </c>
      <c r="BW280">
        <f t="shared" si="89"/>
        <v>0</v>
      </c>
      <c r="BX280">
        <f t="shared" si="89"/>
        <v>0</v>
      </c>
      <c r="BY280">
        <f t="shared" si="89"/>
        <v>0</v>
      </c>
      <c r="BZ280">
        <f t="shared" si="89"/>
        <v>0</v>
      </c>
      <c r="CA280">
        <f t="shared" si="89"/>
        <v>0</v>
      </c>
      <c r="CB280">
        <f t="shared" si="89"/>
        <v>0</v>
      </c>
      <c r="CC280">
        <f t="shared" si="89"/>
        <v>0</v>
      </c>
      <c r="CD280">
        <f t="shared" si="89"/>
        <v>0</v>
      </c>
      <c r="CE280">
        <f t="shared" si="89"/>
        <v>0</v>
      </c>
      <c r="CF280">
        <f t="shared" si="89"/>
        <v>0</v>
      </c>
      <c r="CG280">
        <f t="shared" si="89"/>
        <v>0</v>
      </c>
      <c r="CH280">
        <f t="shared" si="89"/>
        <v>0</v>
      </c>
    </row>
    <row r="281" spans="1:86" x14ac:dyDescent="0.25">
      <c r="A281" t="s">
        <v>342</v>
      </c>
      <c r="B281" s="14">
        <f>IF(B279=$B$227,$B$231,0)</f>
        <v>0</v>
      </c>
      <c r="C281" s="14">
        <f>IF(C279=$B$227,$B$231,0)</f>
        <v>0</v>
      </c>
      <c r="D281" s="14">
        <f>IF(D279=$B$227,$B$231,0)</f>
        <v>0</v>
      </c>
      <c r="E281" s="14">
        <f>IF(E279=$B$227,$B$231,0)</f>
        <v>0</v>
      </c>
      <c r="F281" s="14">
        <f>IF(F279=$B$227,$B$231,0)</f>
        <v>0</v>
      </c>
      <c r="G281" s="14">
        <f>B235</f>
        <v>1000000</v>
      </c>
      <c r="H281" s="14">
        <f>G285</f>
        <v>873663.81467005808</v>
      </c>
      <c r="I281" s="14">
        <f t="shared" ref="I281:BT281" si="90">H285</f>
        <v>742184.2042141892</v>
      </c>
      <c r="J281" s="14">
        <f t="shared" si="90"/>
        <v>605351.76843594993</v>
      </c>
      <c r="K281" s="14">
        <f t="shared" si="90"/>
        <v>462948.58199442644</v>
      </c>
      <c r="L281" s="14">
        <f t="shared" si="90"/>
        <v>314747.84732677485</v>
      </c>
      <c r="M281" s="14">
        <f t="shared" si="90"/>
        <v>160513.53344047189</v>
      </c>
      <c r="N281" s="14">
        <f t="shared" si="90"/>
        <v>0</v>
      </c>
      <c r="O281" s="14" t="e">
        <f t="shared" si="90"/>
        <v>#N/A</v>
      </c>
      <c r="P281" s="14" t="e">
        <f t="shared" si="90"/>
        <v>#N/A</v>
      </c>
      <c r="Q281" s="14" t="e">
        <f t="shared" si="90"/>
        <v>#N/A</v>
      </c>
      <c r="R281" s="14" t="e">
        <f t="shared" si="90"/>
        <v>#N/A</v>
      </c>
      <c r="S281" s="14" t="e">
        <f t="shared" si="90"/>
        <v>#N/A</v>
      </c>
      <c r="T281" s="14" t="e">
        <f t="shared" si="90"/>
        <v>#N/A</v>
      </c>
      <c r="U281" s="14" t="e">
        <f t="shared" si="90"/>
        <v>#N/A</v>
      </c>
      <c r="V281" s="14" t="e">
        <f t="shared" si="90"/>
        <v>#N/A</v>
      </c>
      <c r="W281" s="14" t="e">
        <f t="shared" si="90"/>
        <v>#N/A</v>
      </c>
      <c r="X281" s="14" t="e">
        <f t="shared" si="90"/>
        <v>#N/A</v>
      </c>
      <c r="Y281" s="14" t="e">
        <f t="shared" si="90"/>
        <v>#N/A</v>
      </c>
      <c r="Z281" s="14" t="e">
        <f t="shared" si="90"/>
        <v>#N/A</v>
      </c>
      <c r="AA281" s="14" t="e">
        <f t="shared" si="90"/>
        <v>#N/A</v>
      </c>
      <c r="AB281" s="14" t="e">
        <f t="shared" si="90"/>
        <v>#N/A</v>
      </c>
      <c r="AC281" s="14" t="e">
        <f t="shared" si="90"/>
        <v>#N/A</v>
      </c>
      <c r="AD281" s="14" t="e">
        <f t="shared" si="90"/>
        <v>#N/A</v>
      </c>
      <c r="AE281" s="14" t="e">
        <f t="shared" si="90"/>
        <v>#N/A</v>
      </c>
      <c r="AF281" s="14" t="e">
        <f t="shared" si="90"/>
        <v>#N/A</v>
      </c>
      <c r="AG281" s="14" t="e">
        <f t="shared" si="90"/>
        <v>#N/A</v>
      </c>
      <c r="AH281" s="14" t="e">
        <f t="shared" si="90"/>
        <v>#N/A</v>
      </c>
      <c r="AI281" s="14" t="e">
        <f t="shared" si="90"/>
        <v>#N/A</v>
      </c>
      <c r="AJ281" s="14" t="e">
        <f t="shared" si="90"/>
        <v>#N/A</v>
      </c>
      <c r="AK281" s="14" t="e">
        <f t="shared" si="90"/>
        <v>#N/A</v>
      </c>
      <c r="AL281" s="14" t="e">
        <f t="shared" si="90"/>
        <v>#N/A</v>
      </c>
      <c r="AM281" s="14" t="e">
        <f t="shared" si="90"/>
        <v>#N/A</v>
      </c>
      <c r="AN281" s="14" t="e">
        <f t="shared" si="90"/>
        <v>#N/A</v>
      </c>
      <c r="AO281" s="14" t="e">
        <f t="shared" si="90"/>
        <v>#N/A</v>
      </c>
      <c r="AP281" s="14" t="e">
        <f t="shared" si="90"/>
        <v>#N/A</v>
      </c>
      <c r="AQ281" s="14" t="e">
        <f t="shared" si="90"/>
        <v>#N/A</v>
      </c>
      <c r="AR281" s="14" t="e">
        <f t="shared" si="90"/>
        <v>#N/A</v>
      </c>
      <c r="AS281" s="14" t="e">
        <f t="shared" si="90"/>
        <v>#N/A</v>
      </c>
      <c r="AT281" s="14" t="e">
        <f t="shared" si="90"/>
        <v>#N/A</v>
      </c>
      <c r="AU281" s="14" t="e">
        <f t="shared" si="90"/>
        <v>#N/A</v>
      </c>
      <c r="AV281" s="14" t="e">
        <f t="shared" si="90"/>
        <v>#N/A</v>
      </c>
      <c r="AW281" s="14" t="e">
        <f t="shared" si="90"/>
        <v>#N/A</v>
      </c>
      <c r="AX281" s="14" t="e">
        <f t="shared" si="90"/>
        <v>#N/A</v>
      </c>
      <c r="AY281" s="14" t="e">
        <f t="shared" si="90"/>
        <v>#N/A</v>
      </c>
      <c r="AZ281" s="14" t="e">
        <f t="shared" si="90"/>
        <v>#N/A</v>
      </c>
      <c r="BA281" s="14" t="e">
        <f t="shared" si="90"/>
        <v>#N/A</v>
      </c>
      <c r="BB281" s="14" t="e">
        <f t="shared" si="90"/>
        <v>#N/A</v>
      </c>
      <c r="BC281" s="14" t="e">
        <f t="shared" si="90"/>
        <v>#N/A</v>
      </c>
      <c r="BD281" s="14" t="e">
        <f t="shared" si="90"/>
        <v>#N/A</v>
      </c>
      <c r="BE281" s="14" t="e">
        <f t="shared" si="90"/>
        <v>#N/A</v>
      </c>
      <c r="BF281" s="14" t="e">
        <f t="shared" si="90"/>
        <v>#N/A</v>
      </c>
      <c r="BG281" s="14" t="e">
        <f t="shared" si="90"/>
        <v>#N/A</v>
      </c>
      <c r="BH281" s="14" t="e">
        <f t="shared" si="90"/>
        <v>#N/A</v>
      </c>
      <c r="BI281" s="14" t="e">
        <f t="shared" si="90"/>
        <v>#N/A</v>
      </c>
      <c r="BJ281" s="14" t="e">
        <f t="shared" si="90"/>
        <v>#N/A</v>
      </c>
      <c r="BK281" s="14" t="e">
        <f t="shared" si="90"/>
        <v>#N/A</v>
      </c>
      <c r="BL281" s="14" t="e">
        <f t="shared" si="90"/>
        <v>#N/A</v>
      </c>
      <c r="BM281" s="14" t="e">
        <f t="shared" si="90"/>
        <v>#N/A</v>
      </c>
      <c r="BN281" s="14" t="e">
        <f t="shared" si="90"/>
        <v>#N/A</v>
      </c>
      <c r="BO281" s="14" t="e">
        <f t="shared" si="90"/>
        <v>#N/A</v>
      </c>
      <c r="BP281" s="14" t="e">
        <f t="shared" si="90"/>
        <v>#N/A</v>
      </c>
      <c r="BQ281" s="14" t="e">
        <f t="shared" si="90"/>
        <v>#N/A</v>
      </c>
      <c r="BR281" s="14" t="e">
        <f t="shared" si="90"/>
        <v>#N/A</v>
      </c>
      <c r="BS281" s="14" t="e">
        <f t="shared" si="90"/>
        <v>#N/A</v>
      </c>
      <c r="BT281" s="14" t="e">
        <f t="shared" si="90"/>
        <v>#N/A</v>
      </c>
      <c r="BU281" s="14" t="e">
        <f t="shared" ref="BU281:CH281" si="91">BT285</f>
        <v>#N/A</v>
      </c>
      <c r="BV281" s="14" t="e">
        <f t="shared" si="91"/>
        <v>#N/A</v>
      </c>
      <c r="BW281" s="14" t="e">
        <f t="shared" si="91"/>
        <v>#N/A</v>
      </c>
      <c r="BX281" s="14" t="e">
        <f t="shared" si="91"/>
        <v>#N/A</v>
      </c>
      <c r="BY281" s="14" t="e">
        <f t="shared" si="91"/>
        <v>#N/A</v>
      </c>
      <c r="BZ281" s="14" t="e">
        <f t="shared" si="91"/>
        <v>#N/A</v>
      </c>
      <c r="CA281" s="14" t="e">
        <f t="shared" si="91"/>
        <v>#N/A</v>
      </c>
      <c r="CB281" s="14" t="e">
        <f t="shared" si="91"/>
        <v>#N/A</v>
      </c>
      <c r="CC281" s="14" t="e">
        <f t="shared" si="91"/>
        <v>#N/A</v>
      </c>
      <c r="CD281" s="14" t="e">
        <f t="shared" si="91"/>
        <v>#N/A</v>
      </c>
      <c r="CE281" s="14" t="e">
        <f t="shared" si="91"/>
        <v>#N/A</v>
      </c>
      <c r="CF281" s="14" t="e">
        <f t="shared" si="91"/>
        <v>#N/A</v>
      </c>
      <c r="CG281" s="14" t="e">
        <f t="shared" si="91"/>
        <v>#N/A</v>
      </c>
      <c r="CH281" s="14" t="e">
        <f t="shared" si="91"/>
        <v>#N/A</v>
      </c>
    </row>
    <row r="282" spans="1:86" x14ac:dyDescent="0.25">
      <c r="A282" t="s">
        <v>471</v>
      </c>
      <c r="B282" s="14">
        <f>(1+$B$226/2)*B284-$B$226*B281</f>
        <v>0</v>
      </c>
      <c r="C282" s="14">
        <f>(1+$B$226/2)*C284-$B$226*C281</f>
        <v>0</v>
      </c>
      <c r="D282" s="14">
        <f>(1+$B$226/2)*D284-$B$226*D281</f>
        <v>0</v>
      </c>
      <c r="E282" s="14">
        <f>(1+$B$226/2)*E284-$B$226*E281</f>
        <v>0</v>
      </c>
      <c r="F282" s="14">
        <f>(1+$B$226/2)*F284-$B$226*F281</f>
        <v>0</v>
      </c>
      <c r="G282" s="14">
        <f>IF($G280&gt;=1,($B235/HLOOKUP($G280,'Annuity Calc'!$H$7:$BE$11,2,FALSE))*HLOOKUP(G280,'Annuity Calc'!$H$7:$BE$11,3,FALSE),(IF(G280&lt;=(-1),G280,0)))</f>
        <v>126336.18532994189</v>
      </c>
      <c r="H282" s="14">
        <f>IF($G280&gt;=1,($B235/HLOOKUP($G280,'Annuity Calc'!$H$7:$BE$11,2,FALSE))*HLOOKUP(H280,'Annuity Calc'!$H$7:$BE$11,3,FALSE),(IF(H280&lt;=(-1),H280,0)))</f>
        <v>131479.61045586882</v>
      </c>
      <c r="I282" s="14">
        <f>IF($G280&gt;=1,($B235/HLOOKUP($G280,'Annuity Calc'!$H$7:$BE$11,2,FALSE))*HLOOKUP(I280,'Annuity Calc'!$H$7:$BE$11,3,FALSE),(IF(I280&lt;=(-1),I280,0)))</f>
        <v>136832.43577823928</v>
      </c>
      <c r="J282" s="14">
        <f>IF($G280&gt;=1,($B235/HLOOKUP($G280,'Annuity Calc'!$H$7:$BE$11,2,FALSE))*HLOOKUP(J280,'Annuity Calc'!$H$7:$BE$11,3,FALSE),(IF(J280&lt;=(-1),J280,0)))</f>
        <v>142403.18644152352</v>
      </c>
      <c r="K282" s="14">
        <f>IF($G280&gt;=1,($B235/HLOOKUP($G280,'Annuity Calc'!$H$7:$BE$11,2,FALSE))*HLOOKUP(K280,'Annuity Calc'!$H$7:$BE$11,3,FALSE),(IF(K280&lt;=(-1),K280,0)))</f>
        <v>148200.73466765156</v>
      </c>
      <c r="L282" s="14">
        <f>IF($G280&gt;=1,($B235/HLOOKUP($G280,'Annuity Calc'!$H$7:$BE$11,2,FALSE))*HLOOKUP(L280,'Annuity Calc'!$H$7:$BE$11,3,FALSE),(IF(L280&lt;=(-1),L280,0)))</f>
        <v>154234.31388630296</v>
      </c>
      <c r="M282" s="14">
        <f>IF($G280&gt;=1,($B235/HLOOKUP($G280,'Annuity Calc'!$H$7:$BE$11,2,FALSE))*HLOOKUP(M280,'Annuity Calc'!$H$7:$BE$11,3,FALSE),(IF(M280&lt;=(-1),M280,0)))</f>
        <v>160513.53344047209</v>
      </c>
      <c r="N282" s="14" t="e">
        <f>IF($G280&gt;=1,($B235/HLOOKUP($G280,'Annuity Calc'!$H$7:$BE$11,2,FALSE))*HLOOKUP(N280,'Annuity Calc'!$H$7:$BE$11,3,FALSE),(IF(N280&lt;=(-1),N280,0)))</f>
        <v>#N/A</v>
      </c>
      <c r="O282" s="14" t="e">
        <f>IF($G280&gt;=1,($B235/HLOOKUP($G280,'Annuity Calc'!$H$7:$BE$11,2,FALSE))*HLOOKUP(O280,'Annuity Calc'!$H$7:$BE$11,3,FALSE),(IF(O280&lt;=(-1),O280,0)))</f>
        <v>#N/A</v>
      </c>
      <c r="P282" s="14" t="e">
        <f>IF($G280&gt;=1,($B235/HLOOKUP($G280,'Annuity Calc'!$H$7:$BE$11,2,FALSE))*HLOOKUP(P280,'Annuity Calc'!$H$7:$BE$11,3,FALSE),(IF(P280&lt;=(-1),P280,0)))</f>
        <v>#N/A</v>
      </c>
      <c r="Q282" s="14" t="e">
        <f>IF($G280&gt;=1,($B235/HLOOKUP($G280,'Annuity Calc'!$H$7:$BE$11,2,FALSE))*HLOOKUP(Q280,'Annuity Calc'!$H$7:$BE$11,3,FALSE),(IF(Q280&lt;=(-1),Q280,0)))</f>
        <v>#N/A</v>
      </c>
      <c r="R282" s="14" t="e">
        <f>IF($G280&gt;=1,($B235/HLOOKUP($G280,'Annuity Calc'!$H$7:$BE$11,2,FALSE))*HLOOKUP(R280,'Annuity Calc'!$H$7:$BE$11,3,FALSE),(IF(R280&lt;=(-1),R280,0)))</f>
        <v>#N/A</v>
      </c>
      <c r="S282" s="14" t="e">
        <f>IF($G280&gt;=1,($B235/HLOOKUP($G280,'Annuity Calc'!$H$7:$BE$11,2,FALSE))*HLOOKUP(S280,'Annuity Calc'!$H$7:$BE$11,3,FALSE),(IF(S280&lt;=(-1),S280,0)))</f>
        <v>#N/A</v>
      </c>
      <c r="T282" s="14" t="e">
        <f>IF($G280&gt;=1,($B235/HLOOKUP($G280,'Annuity Calc'!$H$7:$BE$11,2,FALSE))*HLOOKUP(T280,'Annuity Calc'!$H$7:$BE$11,3,FALSE),(IF(T280&lt;=(-1),T280,0)))</f>
        <v>#N/A</v>
      </c>
      <c r="U282" s="14" t="e">
        <f>IF($G280&gt;=1,($B235/HLOOKUP($G280,'Annuity Calc'!$H$7:$BE$11,2,FALSE))*HLOOKUP(U280,'Annuity Calc'!$H$7:$BE$11,3,FALSE),(IF(U280&lt;=(-1),U280,0)))</f>
        <v>#N/A</v>
      </c>
      <c r="V282" s="14" t="e">
        <f>IF($G280&gt;=1,($B235/HLOOKUP($G280,'Annuity Calc'!$H$7:$BE$11,2,FALSE))*HLOOKUP(V280,'Annuity Calc'!$H$7:$BE$11,3,FALSE),(IF(V280&lt;=(-1),V280,0)))</f>
        <v>#N/A</v>
      </c>
      <c r="W282" s="14" t="e">
        <f>IF($G280&gt;=1,($B235/HLOOKUP($G280,'Annuity Calc'!$H$7:$BE$11,2,FALSE))*HLOOKUP(W280,'Annuity Calc'!$H$7:$BE$11,3,FALSE),(IF(W280&lt;=(-1),W280,0)))</f>
        <v>#N/A</v>
      </c>
      <c r="X282" s="14" t="e">
        <f>IF($G280&gt;=1,($B235/HLOOKUP($G280,'Annuity Calc'!$H$7:$BE$11,2,FALSE))*HLOOKUP(X280,'Annuity Calc'!$H$7:$BE$11,3,FALSE),(IF(X280&lt;=(-1),X280,0)))</f>
        <v>#N/A</v>
      </c>
      <c r="Y282" s="14" t="e">
        <f>IF($G280&gt;=1,($B235/HLOOKUP($G280,'Annuity Calc'!$H$7:$BE$11,2,FALSE))*HLOOKUP(Y280,'Annuity Calc'!$H$7:$BE$11,3,FALSE),(IF(Y280&lt;=(-1),Y280,0)))</f>
        <v>#N/A</v>
      </c>
      <c r="Z282" s="14" t="e">
        <f>IF($G280&gt;=1,($B235/HLOOKUP($G280,'Annuity Calc'!$H$7:$BE$11,2,FALSE))*HLOOKUP(Z280,'Annuity Calc'!$H$7:$BE$11,3,FALSE),(IF(Z280&lt;=(-1),Z280,0)))</f>
        <v>#N/A</v>
      </c>
      <c r="AA282" s="14" t="e">
        <f>IF($G280&gt;=1,($B235/HLOOKUP($G280,'Annuity Calc'!$H$7:$BE$11,2,FALSE))*HLOOKUP(AA280,'Annuity Calc'!$H$7:$BE$11,3,FALSE),(IF(AA280&lt;=(-1),AA280,0)))</f>
        <v>#N/A</v>
      </c>
      <c r="AB282" s="14" t="e">
        <f>IF($G280&gt;=1,($B235/HLOOKUP($G280,'Annuity Calc'!$H$7:$BE$11,2,FALSE))*HLOOKUP(AB280,'Annuity Calc'!$H$7:$BE$11,3,FALSE),(IF(AB280&lt;=(-1),AB280,0)))</f>
        <v>#N/A</v>
      </c>
      <c r="AC282" s="14" t="e">
        <f>IF($G280&gt;=1,($B235/HLOOKUP($G280,'Annuity Calc'!$H$7:$BE$11,2,FALSE))*HLOOKUP(AC280,'Annuity Calc'!$H$7:$BE$11,3,FALSE),(IF(AC280&lt;=(-1),AC280,0)))</f>
        <v>#N/A</v>
      </c>
      <c r="AD282" s="14" t="e">
        <f>IF($G280&gt;=1,($B235/HLOOKUP($G280,'Annuity Calc'!$H$7:$BE$11,2,FALSE))*HLOOKUP(AD280,'Annuity Calc'!$H$7:$BE$11,3,FALSE),(IF(AD280&lt;=(-1),AD280,0)))</f>
        <v>#N/A</v>
      </c>
      <c r="AE282" s="14" t="e">
        <f>IF($G280&gt;=1,($B235/HLOOKUP($G280,'Annuity Calc'!$H$7:$BE$11,2,FALSE))*HLOOKUP(AE280,'Annuity Calc'!$H$7:$BE$11,3,FALSE),(IF(AE280&lt;=(-1),AE280,0)))</f>
        <v>#N/A</v>
      </c>
      <c r="AF282" s="14" t="e">
        <f>IF($G280&gt;=1,($B235/HLOOKUP($G280,'Annuity Calc'!$H$7:$BE$11,2,FALSE))*HLOOKUP(AF280,'Annuity Calc'!$H$7:$BE$11,3,FALSE),(IF(AF280&lt;=(-1),AF280,0)))</f>
        <v>#N/A</v>
      </c>
      <c r="AG282" s="14" t="e">
        <f>IF($G280&gt;=1,($B235/HLOOKUP($G280,'Annuity Calc'!$H$7:$BE$11,2,FALSE))*HLOOKUP(AG280,'Annuity Calc'!$H$7:$BE$11,3,FALSE),(IF(AG280&lt;=(-1),AG280,0)))</f>
        <v>#N/A</v>
      </c>
      <c r="AH282" s="14" t="e">
        <f>IF($G280&gt;=1,($B235/HLOOKUP($G280,'Annuity Calc'!$H$7:$BE$11,2,FALSE))*HLOOKUP(AH280,'Annuity Calc'!$H$7:$BE$11,3,FALSE),(IF(AH280&lt;=(-1),AH280,0)))</f>
        <v>#N/A</v>
      </c>
      <c r="AI282" s="14" t="e">
        <f>IF($G280&gt;=1,($B235/HLOOKUP($G280,'Annuity Calc'!$H$7:$BE$11,2,FALSE))*HLOOKUP(AI280,'Annuity Calc'!$H$7:$BE$11,3,FALSE),(IF(AI280&lt;=(-1),AI280,0)))</f>
        <v>#N/A</v>
      </c>
      <c r="AJ282" s="14" t="e">
        <f>IF($G280&gt;=1,($B235/HLOOKUP($G280,'Annuity Calc'!$H$7:$BE$11,2,FALSE))*HLOOKUP(AJ280,'Annuity Calc'!$H$7:$BE$11,3,FALSE),(IF(AJ280&lt;=(-1),AJ280,0)))</f>
        <v>#N/A</v>
      </c>
      <c r="AK282" s="14" t="e">
        <f>IF($G280&gt;=1,($B235/HLOOKUP($G280,'Annuity Calc'!$H$7:$BE$11,2,FALSE))*HLOOKUP(AK280,'Annuity Calc'!$H$7:$BE$11,3,FALSE),(IF(AK280&lt;=(-1),AK280,0)))</f>
        <v>#N/A</v>
      </c>
      <c r="AL282" s="14" t="e">
        <f>IF($G280&gt;=1,($B235/HLOOKUP($G280,'Annuity Calc'!$H$7:$BE$11,2,FALSE))*HLOOKUP(AL280,'Annuity Calc'!$H$7:$BE$11,3,FALSE),(IF(AL280&lt;=(-1),AL280,0)))</f>
        <v>#N/A</v>
      </c>
      <c r="AM282" s="14" t="e">
        <f>IF($G280&gt;=1,($B235/HLOOKUP($G280,'Annuity Calc'!$H$7:$BE$11,2,FALSE))*HLOOKUP(AM280,'Annuity Calc'!$H$7:$BE$11,3,FALSE),(IF(AM280&lt;=(-1),AM280,0)))</f>
        <v>#N/A</v>
      </c>
      <c r="AN282" s="14" t="e">
        <f>IF($G280&gt;=1,($B235/HLOOKUP($G280,'Annuity Calc'!$H$7:$BE$11,2,FALSE))*HLOOKUP(AN280,'Annuity Calc'!$H$7:$BE$11,3,FALSE),(IF(AN280&lt;=(-1),AN280,0)))</f>
        <v>#N/A</v>
      </c>
      <c r="AO282" s="14" t="e">
        <f>IF($G280&gt;=1,($B235/HLOOKUP($G280,'Annuity Calc'!$H$7:$BE$11,2,FALSE))*HLOOKUP(AO280,'Annuity Calc'!$H$7:$BE$11,3,FALSE),(IF(AO280&lt;=(-1),AO280,0)))</f>
        <v>#N/A</v>
      </c>
      <c r="AP282" s="14" t="e">
        <f>IF($G280&gt;=1,($B235/HLOOKUP($G280,'Annuity Calc'!$H$7:$BE$11,2,FALSE))*HLOOKUP(AP280,'Annuity Calc'!$H$7:$BE$11,3,FALSE),(IF(AP280&lt;=(-1),AP280,0)))</f>
        <v>#N/A</v>
      </c>
      <c r="AQ282" s="14" t="e">
        <f>IF($G280&gt;=1,($B235/HLOOKUP($G280,'Annuity Calc'!$H$7:$BE$11,2,FALSE))*HLOOKUP(AQ280,'Annuity Calc'!$H$7:$BE$11,3,FALSE),(IF(AQ280&lt;=(-1),AQ280,0)))</f>
        <v>#N/A</v>
      </c>
      <c r="AR282" s="14" t="e">
        <f>IF($G280&gt;=1,($B235/HLOOKUP($G280,'Annuity Calc'!$H$7:$BE$11,2,FALSE))*HLOOKUP(AR280,'Annuity Calc'!$H$7:$BE$11,3,FALSE),(IF(AR280&lt;=(-1),AR280,0)))</f>
        <v>#N/A</v>
      </c>
      <c r="AS282" s="14" t="e">
        <f>IF($G280&gt;=1,($B235/HLOOKUP($G280,'Annuity Calc'!$H$7:$BE$11,2,FALSE))*HLOOKUP(AS280,'Annuity Calc'!$H$7:$BE$11,3,FALSE),(IF(AS280&lt;=(-1),AS280,0)))</f>
        <v>#N/A</v>
      </c>
      <c r="AT282" s="14" t="e">
        <f>IF($G280&gt;=1,($B235/HLOOKUP($G280,'Annuity Calc'!$H$7:$BE$11,2,FALSE))*HLOOKUP(AT280,'Annuity Calc'!$H$7:$BE$11,3,FALSE),(IF(AT280&lt;=(-1),AT280,0)))</f>
        <v>#N/A</v>
      </c>
      <c r="AU282" s="14" t="e">
        <f>IF($G280&gt;=1,($B235/HLOOKUP($G280,'Annuity Calc'!$H$7:$BE$11,2,FALSE))*HLOOKUP(AU280,'Annuity Calc'!$H$7:$BE$11,3,FALSE),(IF(AU280&lt;=(-1),AU280,0)))</f>
        <v>#N/A</v>
      </c>
      <c r="AV282" s="14" t="e">
        <f>IF($G280&gt;=1,($B235/HLOOKUP($G280,'Annuity Calc'!$H$7:$BE$11,2,FALSE))*HLOOKUP(AV280,'Annuity Calc'!$H$7:$BE$11,3,FALSE),(IF(AV280&lt;=(-1),AV280,0)))</f>
        <v>#N/A</v>
      </c>
      <c r="AW282" s="14" t="e">
        <f>IF($G280&gt;=1,($B235/HLOOKUP($G280,'Annuity Calc'!$H$7:$BE$11,2,FALSE))*HLOOKUP(AW280,'Annuity Calc'!$H$7:$BE$11,3,FALSE),(IF(AW280&lt;=(-1),AW280,0)))</f>
        <v>#N/A</v>
      </c>
      <c r="AX282" s="14" t="e">
        <f>IF($G280&gt;=1,($B235/HLOOKUP($G280,'Annuity Calc'!$H$7:$BE$11,2,FALSE))*HLOOKUP(AX280,'Annuity Calc'!$H$7:$BE$11,3,FALSE),(IF(AX280&lt;=(-1),AX280,0)))</f>
        <v>#N/A</v>
      </c>
      <c r="AY282" s="14" t="e">
        <f>IF($G280&gt;=1,($B235/HLOOKUP($G280,'Annuity Calc'!$H$7:$BE$11,2,FALSE))*HLOOKUP(AY280,'Annuity Calc'!$H$7:$BE$11,3,FALSE),(IF(AY280&lt;=(-1),AY280,0)))</f>
        <v>#N/A</v>
      </c>
      <c r="AZ282" s="14" t="e">
        <f>IF($G280&gt;=1,($B235/HLOOKUP($G280,'Annuity Calc'!$H$7:$BE$11,2,FALSE))*HLOOKUP(AZ280,'Annuity Calc'!$H$7:$BE$11,3,FALSE),(IF(AZ280&lt;=(-1),AZ280,0)))</f>
        <v>#N/A</v>
      </c>
      <c r="BA282" s="14" t="e">
        <f>IF($G280&gt;=1,($B235/HLOOKUP($G280,'Annuity Calc'!$H$7:$BE$11,2,FALSE))*HLOOKUP(BA280,'Annuity Calc'!$H$7:$BE$11,3,FALSE),(IF(BA280&lt;=(-1),BA280,0)))</f>
        <v>#N/A</v>
      </c>
      <c r="BB282" s="14" t="e">
        <f>IF($G280&gt;=1,($B235/HLOOKUP($G280,'Annuity Calc'!$H$7:$BE$11,2,FALSE))*HLOOKUP(BB280,'Annuity Calc'!$H$7:$BE$11,3,FALSE),(IF(BB280&lt;=(-1),BB280,0)))</f>
        <v>#N/A</v>
      </c>
      <c r="BC282" s="14" t="e">
        <f>IF($G280&gt;=1,($B235/HLOOKUP($G280,'Annuity Calc'!$H$7:$BE$11,2,FALSE))*HLOOKUP(BC280,'Annuity Calc'!$H$7:$BE$11,3,FALSE),(IF(BC280&lt;=(-1),BC280,0)))</f>
        <v>#N/A</v>
      </c>
      <c r="BD282" s="14" t="e">
        <f>IF($G280&gt;=1,($B235/HLOOKUP($G280,'Annuity Calc'!$H$7:$BE$11,2,FALSE))*HLOOKUP(BD280,'Annuity Calc'!$H$7:$BE$11,3,FALSE),(IF(BD280&lt;=(-1),BD280,0)))</f>
        <v>#N/A</v>
      </c>
      <c r="BE282" s="14" t="e">
        <f>IF($G280&gt;=1,($B235/HLOOKUP($G280,'Annuity Calc'!$H$7:$BE$11,2,FALSE))*HLOOKUP(BE280,'Annuity Calc'!$H$7:$BE$11,3,FALSE),(IF(BE280&lt;=(-1),BE280,0)))</f>
        <v>#N/A</v>
      </c>
      <c r="BF282" s="14" t="e">
        <f>IF($G280&gt;=1,($B235/HLOOKUP($G280,'Annuity Calc'!$H$7:$BE$11,2,FALSE))*HLOOKUP(BF280,'Annuity Calc'!$H$7:$BE$11,3,FALSE),(IF(BF280&lt;=(-1),BF280,0)))</f>
        <v>#N/A</v>
      </c>
      <c r="BG282" s="14" t="e">
        <f>IF($G280&gt;=1,($B235/HLOOKUP($G280,'Annuity Calc'!$H$7:$BE$11,2,FALSE))*HLOOKUP(BG280,'Annuity Calc'!$H$7:$BE$11,3,FALSE),(IF(BG280&lt;=(-1),BG280,0)))</f>
        <v>#N/A</v>
      </c>
      <c r="BH282" s="14" t="e">
        <f>IF($G280&gt;=1,($B235/HLOOKUP($G280,'Annuity Calc'!$H$7:$BE$11,2,FALSE))*HLOOKUP(BH280,'Annuity Calc'!$H$7:$BE$11,3,FALSE),(IF(BH280&lt;=(-1),BH280,0)))</f>
        <v>#N/A</v>
      </c>
      <c r="BI282" s="14" t="e">
        <f>IF($G280&gt;=1,($B235/HLOOKUP($G280,'Annuity Calc'!$H$7:$BE$11,2,FALSE))*HLOOKUP(BI280,'Annuity Calc'!$H$7:$BE$11,3,FALSE),(IF(BI280&lt;=(-1),BI280,0)))</f>
        <v>#N/A</v>
      </c>
      <c r="BJ282" s="14" t="e">
        <f>IF($G280&gt;=1,($B235/HLOOKUP($G280,'Annuity Calc'!$H$7:$BE$11,2,FALSE))*HLOOKUP(BJ280,'Annuity Calc'!$H$7:$BE$11,3,FALSE),(IF(BJ280&lt;=(-1),BJ280,0)))</f>
        <v>#N/A</v>
      </c>
      <c r="BK282" s="14" t="e">
        <f>IF($G280&gt;=1,($B235/HLOOKUP($G280,'Annuity Calc'!$H$7:$BE$11,2,FALSE))*HLOOKUP(BK280,'Annuity Calc'!$H$7:$BE$11,3,FALSE),(IF(BK280&lt;=(-1),BK280,0)))</f>
        <v>#N/A</v>
      </c>
      <c r="BL282" s="14" t="e">
        <f>IF($G280&gt;=1,($B235/HLOOKUP($G280,'Annuity Calc'!$H$7:$BE$11,2,FALSE))*HLOOKUP(BL280,'Annuity Calc'!$H$7:$BE$11,3,FALSE),(IF(BL280&lt;=(-1),BL280,0)))</f>
        <v>#N/A</v>
      </c>
      <c r="BM282" s="14" t="e">
        <f>IF($G280&gt;=1,($B235/HLOOKUP($G280,'Annuity Calc'!$H$7:$BE$11,2,FALSE))*HLOOKUP(BM280,'Annuity Calc'!$H$7:$BE$11,3,FALSE),(IF(BM280&lt;=(-1),BM280,0)))</f>
        <v>#N/A</v>
      </c>
      <c r="BN282" s="14" t="e">
        <f>IF($G280&gt;=1,($B235/HLOOKUP($G280,'Annuity Calc'!$H$7:$BE$11,2,FALSE))*HLOOKUP(BN280,'Annuity Calc'!$H$7:$BE$11,3,FALSE),(IF(BN280&lt;=(-1),BN280,0)))</f>
        <v>#N/A</v>
      </c>
      <c r="BO282" s="14" t="e">
        <f>IF($G280&gt;=1,($B235/HLOOKUP($G280,'Annuity Calc'!$H$7:$BE$11,2,FALSE))*HLOOKUP(BO280,'Annuity Calc'!$H$7:$BE$11,3,FALSE),(IF(BO280&lt;=(-1),BO280,0)))</f>
        <v>#N/A</v>
      </c>
      <c r="BP282" s="14" t="e">
        <f>IF($G280&gt;=1,($B235/HLOOKUP($G280,'Annuity Calc'!$H$7:$BE$11,2,FALSE))*HLOOKUP(BP280,'Annuity Calc'!$H$7:$BE$11,3,FALSE),(IF(BP280&lt;=(-1),BP280,0)))</f>
        <v>#N/A</v>
      </c>
      <c r="BQ282" s="14" t="e">
        <f>IF($G280&gt;=1,($B235/HLOOKUP($G280,'Annuity Calc'!$H$7:$BE$11,2,FALSE))*HLOOKUP(BQ280,'Annuity Calc'!$H$7:$BE$11,3,FALSE),(IF(BQ280&lt;=(-1),BQ280,0)))</f>
        <v>#N/A</v>
      </c>
      <c r="BR282" s="14" t="e">
        <f>IF($G280&gt;=1,($B235/HLOOKUP($G280,'Annuity Calc'!$H$7:$BE$11,2,FALSE))*HLOOKUP(BR280,'Annuity Calc'!$H$7:$BE$11,3,FALSE),(IF(BR280&lt;=(-1),BR280,0)))</f>
        <v>#N/A</v>
      </c>
      <c r="BS282" s="14" t="e">
        <f>IF($G280&gt;=1,($B235/HLOOKUP($G280,'Annuity Calc'!$H$7:$BE$11,2,FALSE))*HLOOKUP(BS280,'Annuity Calc'!$H$7:$BE$11,3,FALSE),(IF(BS280&lt;=(-1),BS280,0)))</f>
        <v>#N/A</v>
      </c>
      <c r="BT282" s="14" t="e">
        <f>IF($G280&gt;=1,($B235/HLOOKUP($G280,'Annuity Calc'!$H$7:$BE$11,2,FALSE))*HLOOKUP(BT280,'Annuity Calc'!$H$7:$BE$11,3,FALSE),(IF(BT280&lt;=(-1),BT280,0)))</f>
        <v>#N/A</v>
      </c>
      <c r="BU282" s="14" t="e">
        <f>IF($G280&gt;=1,($B235/HLOOKUP($G280,'Annuity Calc'!$H$7:$BE$11,2,FALSE))*HLOOKUP(BU280,'Annuity Calc'!$H$7:$BE$11,3,FALSE),(IF(BU280&lt;=(-1),BU280,0)))</f>
        <v>#N/A</v>
      </c>
      <c r="BV282" s="14" t="e">
        <f>IF($G280&gt;=1,($B235/HLOOKUP($G280,'Annuity Calc'!$H$7:$BE$11,2,FALSE))*HLOOKUP(BV280,'Annuity Calc'!$H$7:$BE$11,3,FALSE),(IF(BV280&lt;=(-1),BV280,0)))</f>
        <v>#N/A</v>
      </c>
      <c r="BW282" s="14" t="e">
        <f>IF($G280&gt;=1,($B235/HLOOKUP($G280,'Annuity Calc'!$H$7:$BE$11,2,FALSE))*HLOOKUP(BW280,'Annuity Calc'!$H$7:$BE$11,3,FALSE),(IF(BW280&lt;=(-1),BW280,0)))</f>
        <v>#N/A</v>
      </c>
      <c r="BX282" s="14" t="e">
        <f>IF($G280&gt;=1,($B235/HLOOKUP($G280,'Annuity Calc'!$H$7:$BE$11,2,FALSE))*HLOOKUP(BX280,'Annuity Calc'!$H$7:$BE$11,3,FALSE),(IF(BX280&lt;=(-1),BX280,0)))</f>
        <v>#N/A</v>
      </c>
      <c r="BY282" s="14" t="e">
        <f>IF($G280&gt;=1,($B235/HLOOKUP($G280,'Annuity Calc'!$H$7:$BE$11,2,FALSE))*HLOOKUP(BY280,'Annuity Calc'!$H$7:$BE$11,3,FALSE),(IF(BY280&lt;=(-1),BY280,0)))</f>
        <v>#N/A</v>
      </c>
      <c r="BZ282" s="14" t="e">
        <f>IF($G280&gt;=1,($B235/HLOOKUP($G280,'Annuity Calc'!$H$7:$BE$11,2,FALSE))*HLOOKUP(BZ280,'Annuity Calc'!$H$7:$BE$11,3,FALSE),(IF(BZ280&lt;=(-1),BZ280,0)))</f>
        <v>#N/A</v>
      </c>
      <c r="CA282" s="14" t="e">
        <f>IF($G280&gt;=1,($B235/HLOOKUP($G280,'Annuity Calc'!$H$7:$BE$11,2,FALSE))*HLOOKUP(CA280,'Annuity Calc'!$H$7:$BE$11,3,FALSE),(IF(CA280&lt;=(-1),CA280,0)))</f>
        <v>#N/A</v>
      </c>
      <c r="CB282" s="14" t="e">
        <f>IF($G280&gt;=1,($B235/HLOOKUP($G280,'Annuity Calc'!$H$7:$BE$11,2,FALSE))*HLOOKUP(CB280,'Annuity Calc'!$H$7:$BE$11,3,FALSE),(IF(CB280&lt;=(-1),CB280,0)))</f>
        <v>#N/A</v>
      </c>
      <c r="CC282" s="14" t="e">
        <f>IF($G280&gt;=1,($B235/HLOOKUP($G280,'Annuity Calc'!$H$7:$BE$11,2,FALSE))*HLOOKUP(CC280,'Annuity Calc'!$H$7:$BE$11,3,FALSE),(IF(CC280&lt;=(-1),CC280,0)))</f>
        <v>#N/A</v>
      </c>
      <c r="CD282" s="14" t="e">
        <f>IF($G280&gt;=1,($B235/HLOOKUP($G280,'Annuity Calc'!$H$7:$BE$11,2,FALSE))*HLOOKUP(CD280,'Annuity Calc'!$H$7:$BE$11,3,FALSE),(IF(CD280&lt;=(-1),CD280,0)))</f>
        <v>#N/A</v>
      </c>
      <c r="CE282" s="14" t="e">
        <f>IF($G280&gt;=1,($B235/HLOOKUP($G280,'Annuity Calc'!$H$7:$BE$11,2,FALSE))*HLOOKUP(CE280,'Annuity Calc'!$H$7:$BE$11,3,FALSE),(IF(CE280&lt;=(-1),CE280,0)))</f>
        <v>#N/A</v>
      </c>
      <c r="CF282" s="14" t="e">
        <f>IF($G280&gt;=1,($B235/HLOOKUP($G280,'Annuity Calc'!$H$7:$BE$11,2,FALSE))*HLOOKUP(CF280,'Annuity Calc'!$H$7:$BE$11,3,FALSE),(IF(CF280&lt;=(-1),CF280,0)))</f>
        <v>#N/A</v>
      </c>
      <c r="CG282" s="14" t="e">
        <f>IF($G280&gt;=1,($B235/HLOOKUP($G280,'Annuity Calc'!$H$7:$BE$11,2,FALSE))*HLOOKUP(CG280,'Annuity Calc'!$H$7:$BE$11,3,FALSE),(IF(CG280&lt;=(-1),CG280,0)))</f>
        <v>#N/A</v>
      </c>
      <c r="CH282" s="14" t="e">
        <f>IF($G280&gt;=1,($B235/HLOOKUP($G280,'Annuity Calc'!$H$7:$BE$11,2,FALSE))*HLOOKUP(CH280,'Annuity Calc'!$H$7:$BE$11,3,FALSE),(IF(CH280&lt;=(-1),CH280,0)))</f>
        <v>#N/A</v>
      </c>
    </row>
    <row r="283" spans="1:86" x14ac:dyDescent="0.25">
      <c r="A283" t="s">
        <v>480</v>
      </c>
      <c r="B283" s="14">
        <f>B284-B282</f>
        <v>0</v>
      </c>
      <c r="C283" s="14">
        <f t="shared" ref="C283:F283" si="92">C284-C282</f>
        <v>0</v>
      </c>
      <c r="D283" s="14">
        <f t="shared" si="92"/>
        <v>0</v>
      </c>
      <c r="E283" s="14">
        <f t="shared" si="92"/>
        <v>0</v>
      </c>
      <c r="F283" s="14">
        <f t="shared" si="92"/>
        <v>0</v>
      </c>
      <c r="G283" s="14">
        <f>IF($G280&gt;=1,($B235/HLOOKUP($G280,'Annuity Calc'!$H$7:$BE$11,2,FALSE))*HLOOKUP(G280,'Annuity Calc'!$H$7:$BE$11,4,FALSE),(IF(G280&lt;=(-1),G280,0)))</f>
        <v>37379.593102667641</v>
      </c>
      <c r="H283" s="14">
        <f>IF($G280&gt;=1,($B235/HLOOKUP($G280,'Annuity Calc'!$H$7:$BE$11,2,FALSE))*HLOOKUP(H280,'Annuity Calc'!$H$7:$BE$11,4,FALSE),(IF(H280&lt;=(-1),H280,0)))</f>
        <v>32236.167976740708</v>
      </c>
      <c r="I283" s="14">
        <f>IF($G280&gt;=1,($B235/HLOOKUP($G280,'Annuity Calc'!$H$7:$BE$11,2,FALSE))*HLOOKUP(I280,'Annuity Calc'!$H$7:$BE$11,4,FALSE),(IF(I280&lt;=(-1),I280,0)))</f>
        <v>26883.342654370263</v>
      </c>
      <c r="J283" s="14">
        <f>IF($G280&gt;=1,($B235/HLOOKUP($G280,'Annuity Calc'!$H$7:$BE$11,2,FALSE))*HLOOKUP(J280,'Annuity Calc'!$H$7:$BE$11,4,FALSE),(IF(J280&lt;=(-1),J280,0)))</f>
        <v>21312.59199108601</v>
      </c>
      <c r="K283" s="14">
        <f>IF($G280&gt;=1,($B235/HLOOKUP($G280,'Annuity Calc'!$H$7:$BE$11,2,FALSE))*HLOOKUP(K280,'Annuity Calc'!$H$7:$BE$11,4,FALSE),(IF(K280&lt;=(-1),K280,0)))</f>
        <v>15515.043764957976</v>
      </c>
      <c r="L283" s="14">
        <f>IF($G280&gt;=1,($B235/HLOOKUP($G280,'Annuity Calc'!$H$7:$BE$11,2,FALSE))*HLOOKUP(L280,'Annuity Calc'!$H$7:$BE$11,4,FALSE),(IF(L280&lt;=(-1),L280,0)))</f>
        <v>9481.4645463065826</v>
      </c>
      <c r="M283" s="14">
        <f>IF($G280&gt;=1,($B235/HLOOKUP($G280,'Annuity Calc'!$H$7:$BE$11,2,FALSE))*HLOOKUP(M280,'Annuity Calc'!$H$7:$BE$11,4,FALSE),(IF(M280&lt;=(-1),M280,0)))</f>
        <v>3202.2449921374182</v>
      </c>
      <c r="N283" s="14" t="e">
        <f>IF($G280&gt;=1,($B235/HLOOKUP($G280,'Annuity Calc'!$H$7:$BE$11,2,FALSE))*HLOOKUP(N280,'Annuity Calc'!$H$7:$BE$11,4,FALSE),(IF(N280&lt;=(-1),N280,0)))</f>
        <v>#N/A</v>
      </c>
      <c r="O283" s="14" t="e">
        <f>IF($G280&gt;=1,($B235/HLOOKUP($G280,'Annuity Calc'!$H$7:$BE$11,2,FALSE))*HLOOKUP(O280,'Annuity Calc'!$H$7:$BE$11,4,FALSE),(IF(O280&lt;=(-1),O280,0)))</f>
        <v>#N/A</v>
      </c>
      <c r="P283" s="14" t="e">
        <f>IF($G280&gt;=1,($B235/HLOOKUP($G280,'Annuity Calc'!$H$7:$BE$11,2,FALSE))*HLOOKUP(P280,'Annuity Calc'!$H$7:$BE$11,4,FALSE),(IF(P280&lt;=(-1),P280,0)))</f>
        <v>#N/A</v>
      </c>
      <c r="Q283" s="14" t="e">
        <f>IF($G280&gt;=1,($B235/HLOOKUP($G280,'Annuity Calc'!$H$7:$BE$11,2,FALSE))*HLOOKUP(Q280,'Annuity Calc'!$H$7:$BE$11,4,FALSE),(IF(Q280&lt;=(-1),Q280,0)))</f>
        <v>#N/A</v>
      </c>
      <c r="R283" s="14" t="e">
        <f>IF($G280&gt;=1,($B235/HLOOKUP($G280,'Annuity Calc'!$H$7:$BE$11,2,FALSE))*HLOOKUP(R280,'Annuity Calc'!$H$7:$BE$11,4,FALSE),(IF(R280&lt;=(-1),R280,0)))</f>
        <v>#N/A</v>
      </c>
      <c r="S283" s="14" t="e">
        <f>IF($G280&gt;=1,($B235/HLOOKUP($G280,'Annuity Calc'!$H$7:$BE$11,2,FALSE))*HLOOKUP(S280,'Annuity Calc'!$H$7:$BE$11,4,FALSE),(IF(S280&lt;=(-1),S280,0)))</f>
        <v>#N/A</v>
      </c>
      <c r="T283" s="14" t="e">
        <f>IF($G280&gt;=1,($B235/HLOOKUP($G280,'Annuity Calc'!$H$7:$BE$11,2,FALSE))*HLOOKUP(T280,'Annuity Calc'!$H$7:$BE$11,4,FALSE),(IF(T280&lt;=(-1),T280,0)))</f>
        <v>#N/A</v>
      </c>
      <c r="U283" s="14" t="e">
        <f>IF($G280&gt;=1,($B235/HLOOKUP($G280,'Annuity Calc'!$H$7:$BE$11,2,FALSE))*HLOOKUP(U280,'Annuity Calc'!$H$7:$BE$11,4,FALSE),(IF(U280&lt;=(-1),U280,0)))</f>
        <v>#N/A</v>
      </c>
      <c r="V283" s="14" t="e">
        <f>IF($G280&gt;=1,($B235/HLOOKUP($G280,'Annuity Calc'!$H$7:$BE$11,2,FALSE))*HLOOKUP(V280,'Annuity Calc'!$H$7:$BE$11,4,FALSE),(IF(V280&lt;=(-1),V280,0)))</f>
        <v>#N/A</v>
      </c>
      <c r="W283" s="14" t="e">
        <f>IF($G280&gt;=1,($B235/HLOOKUP($G280,'Annuity Calc'!$H$7:$BE$11,2,FALSE))*HLOOKUP(W280,'Annuity Calc'!$H$7:$BE$11,4,FALSE),(IF(W280&lt;=(-1),W280,0)))</f>
        <v>#N/A</v>
      </c>
      <c r="X283" s="14" t="e">
        <f>IF($G280&gt;=1,($B235/HLOOKUP($G280,'Annuity Calc'!$H$7:$BE$11,2,FALSE))*HLOOKUP(X280,'Annuity Calc'!$H$7:$BE$11,4,FALSE),(IF(X280&lt;=(-1),X280,0)))</f>
        <v>#N/A</v>
      </c>
      <c r="Y283" s="14" t="e">
        <f>IF($G280&gt;=1,($B235/HLOOKUP($G280,'Annuity Calc'!$H$7:$BE$11,2,FALSE))*HLOOKUP(Y280,'Annuity Calc'!$H$7:$BE$11,4,FALSE),(IF(Y280&lt;=(-1),Y280,0)))</f>
        <v>#N/A</v>
      </c>
      <c r="Z283" s="14" t="e">
        <f>IF($G280&gt;=1,($B235/HLOOKUP($G280,'Annuity Calc'!$H$7:$BE$11,2,FALSE))*HLOOKUP(Z280,'Annuity Calc'!$H$7:$BE$11,4,FALSE),(IF(Z280&lt;=(-1),Z280,0)))</f>
        <v>#N/A</v>
      </c>
      <c r="AA283" s="14" t="e">
        <f>IF($G280&gt;=1,($B235/HLOOKUP($G280,'Annuity Calc'!$H$7:$BE$11,2,FALSE))*HLOOKUP(AA280,'Annuity Calc'!$H$7:$BE$11,4,FALSE),(IF(AA280&lt;=(-1),AA280,0)))</f>
        <v>#N/A</v>
      </c>
      <c r="AB283" s="14" t="e">
        <f>IF($G280&gt;=1,($B235/HLOOKUP($G280,'Annuity Calc'!$H$7:$BE$11,2,FALSE))*HLOOKUP(AB280,'Annuity Calc'!$H$7:$BE$11,4,FALSE),(IF(AB280&lt;=(-1),AB280,0)))</f>
        <v>#N/A</v>
      </c>
      <c r="AC283" s="14" t="e">
        <f>IF($G280&gt;=1,($B235/HLOOKUP($G280,'Annuity Calc'!$H$7:$BE$11,2,FALSE))*HLOOKUP(AC280,'Annuity Calc'!$H$7:$BE$11,4,FALSE),(IF(AC280&lt;=(-1),AC280,0)))</f>
        <v>#N/A</v>
      </c>
      <c r="AD283" s="14" t="e">
        <f>IF($G280&gt;=1,($B235/HLOOKUP($G280,'Annuity Calc'!$H$7:$BE$11,2,FALSE))*HLOOKUP(AD280,'Annuity Calc'!$H$7:$BE$11,4,FALSE),(IF(AD280&lt;=(-1),AD280,0)))</f>
        <v>#N/A</v>
      </c>
      <c r="AE283" s="14" t="e">
        <f>IF($G280&gt;=1,($B235/HLOOKUP($G280,'Annuity Calc'!$H$7:$BE$11,2,FALSE))*HLOOKUP(AE280,'Annuity Calc'!$H$7:$BE$11,4,FALSE),(IF(AE280&lt;=(-1),AE280,0)))</f>
        <v>#N/A</v>
      </c>
      <c r="AF283" s="14" t="e">
        <f>IF($G280&gt;=1,($B235/HLOOKUP($G280,'Annuity Calc'!$H$7:$BE$11,2,FALSE))*HLOOKUP(AF280,'Annuity Calc'!$H$7:$BE$11,4,FALSE),(IF(AF280&lt;=(-1),AF280,0)))</f>
        <v>#N/A</v>
      </c>
      <c r="AG283" s="14" t="e">
        <f>IF($G280&gt;=1,($B235/HLOOKUP($G280,'Annuity Calc'!$H$7:$BE$11,2,FALSE))*HLOOKUP(AG280,'Annuity Calc'!$H$7:$BE$11,4,FALSE),(IF(AG280&lt;=(-1),AG280,0)))</f>
        <v>#N/A</v>
      </c>
      <c r="AH283" s="14" t="e">
        <f>IF($G280&gt;=1,($B235/HLOOKUP($G280,'Annuity Calc'!$H$7:$BE$11,2,FALSE))*HLOOKUP(AH280,'Annuity Calc'!$H$7:$BE$11,4,FALSE),(IF(AH280&lt;=(-1),AH280,0)))</f>
        <v>#N/A</v>
      </c>
      <c r="AI283" s="14" t="e">
        <f>IF($G280&gt;=1,($B235/HLOOKUP($G280,'Annuity Calc'!$H$7:$BE$11,2,FALSE))*HLOOKUP(AI280,'Annuity Calc'!$H$7:$BE$11,4,FALSE),(IF(AI280&lt;=(-1),AI280,0)))</f>
        <v>#N/A</v>
      </c>
      <c r="AJ283" s="14" t="e">
        <f>IF($G280&gt;=1,($B235/HLOOKUP($G280,'Annuity Calc'!$H$7:$BE$11,2,FALSE))*HLOOKUP(AJ280,'Annuity Calc'!$H$7:$BE$11,4,FALSE),(IF(AJ280&lt;=(-1),AJ280,0)))</f>
        <v>#N/A</v>
      </c>
      <c r="AK283" s="14" t="e">
        <f>IF($G280&gt;=1,($B235/HLOOKUP($G280,'Annuity Calc'!$H$7:$BE$11,2,FALSE))*HLOOKUP(AK280,'Annuity Calc'!$H$7:$BE$11,4,FALSE),(IF(AK280&lt;=(-1),AK280,0)))</f>
        <v>#N/A</v>
      </c>
      <c r="AL283" s="14" t="e">
        <f>IF($G280&gt;=1,($B235/HLOOKUP($G280,'Annuity Calc'!$H$7:$BE$11,2,FALSE))*HLOOKUP(AL280,'Annuity Calc'!$H$7:$BE$11,4,FALSE),(IF(AL280&lt;=(-1),AL280,0)))</f>
        <v>#N/A</v>
      </c>
      <c r="AM283" s="14" t="e">
        <f>IF($G280&gt;=1,($B235/HLOOKUP($G280,'Annuity Calc'!$H$7:$BE$11,2,FALSE))*HLOOKUP(AM280,'Annuity Calc'!$H$7:$BE$11,4,FALSE),(IF(AM280&lt;=(-1),AM280,0)))</f>
        <v>#N/A</v>
      </c>
      <c r="AN283" s="14" t="e">
        <f>IF($G280&gt;=1,($B235/HLOOKUP($G280,'Annuity Calc'!$H$7:$BE$11,2,FALSE))*HLOOKUP(AN280,'Annuity Calc'!$H$7:$BE$11,4,FALSE),(IF(AN280&lt;=(-1),AN280,0)))</f>
        <v>#N/A</v>
      </c>
      <c r="AO283" s="14" t="e">
        <f>IF($G280&gt;=1,($B235/HLOOKUP($G280,'Annuity Calc'!$H$7:$BE$11,2,FALSE))*HLOOKUP(AO280,'Annuity Calc'!$H$7:$BE$11,4,FALSE),(IF(AO280&lt;=(-1),AO280,0)))</f>
        <v>#N/A</v>
      </c>
      <c r="AP283" s="14" t="e">
        <f>IF($G280&gt;=1,($B235/HLOOKUP($G280,'Annuity Calc'!$H$7:$BE$11,2,FALSE))*HLOOKUP(AP280,'Annuity Calc'!$H$7:$BE$11,4,FALSE),(IF(AP280&lt;=(-1),AP280,0)))</f>
        <v>#N/A</v>
      </c>
      <c r="AQ283" s="14" t="e">
        <f>IF($G280&gt;=1,($B235/HLOOKUP($G280,'Annuity Calc'!$H$7:$BE$11,2,FALSE))*HLOOKUP(AQ280,'Annuity Calc'!$H$7:$BE$11,4,FALSE),(IF(AQ280&lt;=(-1),AQ280,0)))</f>
        <v>#N/A</v>
      </c>
      <c r="AR283" s="14" t="e">
        <f>IF($G280&gt;=1,($B235/HLOOKUP($G280,'Annuity Calc'!$H$7:$BE$11,2,FALSE))*HLOOKUP(AR280,'Annuity Calc'!$H$7:$BE$11,4,FALSE),(IF(AR280&lt;=(-1),AR280,0)))</f>
        <v>#N/A</v>
      </c>
      <c r="AS283" s="14" t="e">
        <f>IF($G280&gt;=1,($B235/HLOOKUP($G280,'Annuity Calc'!$H$7:$BE$11,2,FALSE))*HLOOKUP(AS280,'Annuity Calc'!$H$7:$BE$11,4,FALSE),(IF(AS280&lt;=(-1),AS280,0)))</f>
        <v>#N/A</v>
      </c>
      <c r="AT283" s="14" t="e">
        <f>IF($G280&gt;=1,($B235/HLOOKUP($G280,'Annuity Calc'!$H$7:$BE$11,2,FALSE))*HLOOKUP(AT280,'Annuity Calc'!$H$7:$BE$11,4,FALSE),(IF(AT280&lt;=(-1),AT280,0)))</f>
        <v>#N/A</v>
      </c>
      <c r="AU283" s="14" t="e">
        <f>IF($G280&gt;=1,($B235/HLOOKUP($G280,'Annuity Calc'!$H$7:$BE$11,2,FALSE))*HLOOKUP(AU280,'Annuity Calc'!$H$7:$BE$11,4,FALSE),(IF(AU280&lt;=(-1),AU280,0)))</f>
        <v>#N/A</v>
      </c>
      <c r="AV283" s="14" t="e">
        <f>IF($G280&gt;=1,($B235/HLOOKUP($G280,'Annuity Calc'!$H$7:$BE$11,2,FALSE))*HLOOKUP(AV280,'Annuity Calc'!$H$7:$BE$11,4,FALSE),(IF(AV280&lt;=(-1),AV280,0)))</f>
        <v>#N/A</v>
      </c>
      <c r="AW283" s="14" t="e">
        <f>IF($G280&gt;=1,($B235/HLOOKUP($G280,'Annuity Calc'!$H$7:$BE$11,2,FALSE))*HLOOKUP(AW280,'Annuity Calc'!$H$7:$BE$11,4,FALSE),(IF(AW280&lt;=(-1),AW280,0)))</f>
        <v>#N/A</v>
      </c>
      <c r="AX283" s="14" t="e">
        <f>IF($G280&gt;=1,($B235/HLOOKUP($G280,'Annuity Calc'!$H$7:$BE$11,2,FALSE))*HLOOKUP(AX280,'Annuity Calc'!$H$7:$BE$11,4,FALSE),(IF(AX280&lt;=(-1),AX280,0)))</f>
        <v>#N/A</v>
      </c>
      <c r="AY283" s="14" t="e">
        <f>IF($G280&gt;=1,($B235/HLOOKUP($G280,'Annuity Calc'!$H$7:$BE$11,2,FALSE))*HLOOKUP(AY280,'Annuity Calc'!$H$7:$BE$11,4,FALSE),(IF(AY280&lt;=(-1),AY280,0)))</f>
        <v>#N/A</v>
      </c>
      <c r="AZ283" s="14" t="e">
        <f>IF($G280&gt;=1,($B235/HLOOKUP($G280,'Annuity Calc'!$H$7:$BE$11,2,FALSE))*HLOOKUP(AZ280,'Annuity Calc'!$H$7:$BE$11,4,FALSE),(IF(AZ280&lt;=(-1),AZ280,0)))</f>
        <v>#N/A</v>
      </c>
      <c r="BA283" s="14" t="e">
        <f>IF($G280&gt;=1,($B235/HLOOKUP($G280,'Annuity Calc'!$H$7:$BE$11,2,FALSE))*HLOOKUP(BA280,'Annuity Calc'!$H$7:$BE$11,4,FALSE),(IF(BA280&lt;=(-1),BA280,0)))</f>
        <v>#N/A</v>
      </c>
      <c r="BB283" s="14" t="e">
        <f>IF($G280&gt;=1,($B235/HLOOKUP($G280,'Annuity Calc'!$H$7:$BE$11,2,FALSE))*HLOOKUP(BB280,'Annuity Calc'!$H$7:$BE$11,4,FALSE),(IF(BB280&lt;=(-1),BB280,0)))</f>
        <v>#N/A</v>
      </c>
      <c r="BC283" s="14" t="e">
        <f>IF($G280&gt;=1,($B235/HLOOKUP($G280,'Annuity Calc'!$H$7:$BE$11,2,FALSE))*HLOOKUP(BC280,'Annuity Calc'!$H$7:$BE$11,4,FALSE),(IF(BC280&lt;=(-1),BC280,0)))</f>
        <v>#N/A</v>
      </c>
      <c r="BD283" s="14" t="e">
        <f>IF($G280&gt;=1,($B235/HLOOKUP($G280,'Annuity Calc'!$H$7:$BE$11,2,FALSE))*HLOOKUP(BD280,'Annuity Calc'!$H$7:$BE$11,4,FALSE),(IF(BD280&lt;=(-1),BD280,0)))</f>
        <v>#N/A</v>
      </c>
      <c r="BE283" s="14" t="e">
        <f>IF($G280&gt;=1,($B235/HLOOKUP($G280,'Annuity Calc'!$H$7:$BE$11,2,FALSE))*HLOOKUP(BE280,'Annuity Calc'!$H$7:$BE$11,4,FALSE),(IF(BE280&lt;=(-1),BE280,0)))</f>
        <v>#N/A</v>
      </c>
      <c r="BF283" s="14" t="e">
        <f>IF($G280&gt;=1,($B235/HLOOKUP($G280,'Annuity Calc'!$H$7:$BE$11,2,FALSE))*HLOOKUP(BF280,'Annuity Calc'!$H$7:$BE$11,4,FALSE),(IF(BF280&lt;=(-1),BF280,0)))</f>
        <v>#N/A</v>
      </c>
      <c r="BG283" s="14" t="e">
        <f>IF($G280&gt;=1,($B235/HLOOKUP($G280,'Annuity Calc'!$H$7:$BE$11,2,FALSE))*HLOOKUP(BG280,'Annuity Calc'!$H$7:$BE$11,4,FALSE),(IF(BG280&lt;=(-1),BG280,0)))</f>
        <v>#N/A</v>
      </c>
      <c r="BH283" s="14" t="e">
        <f>IF($G280&gt;=1,($B235/HLOOKUP($G280,'Annuity Calc'!$H$7:$BE$11,2,FALSE))*HLOOKUP(BH280,'Annuity Calc'!$H$7:$BE$11,4,FALSE),(IF(BH280&lt;=(-1),BH280,0)))</f>
        <v>#N/A</v>
      </c>
      <c r="BI283" s="14" t="e">
        <f>IF($G280&gt;=1,($B235/HLOOKUP($G280,'Annuity Calc'!$H$7:$BE$11,2,FALSE))*HLOOKUP(BI280,'Annuity Calc'!$H$7:$BE$11,4,FALSE),(IF(BI280&lt;=(-1),BI280,0)))</f>
        <v>#N/A</v>
      </c>
      <c r="BJ283" s="14" t="e">
        <f>IF($G280&gt;=1,($B235/HLOOKUP($G280,'Annuity Calc'!$H$7:$BE$11,2,FALSE))*HLOOKUP(BJ280,'Annuity Calc'!$H$7:$BE$11,4,FALSE),(IF(BJ280&lt;=(-1),BJ280,0)))</f>
        <v>#N/A</v>
      </c>
      <c r="BK283" s="14" t="e">
        <f>IF($G280&gt;=1,($B235/HLOOKUP($G280,'Annuity Calc'!$H$7:$BE$11,2,FALSE))*HLOOKUP(BK280,'Annuity Calc'!$H$7:$BE$11,4,FALSE),(IF(BK280&lt;=(-1),BK280,0)))</f>
        <v>#N/A</v>
      </c>
      <c r="BL283" s="14" t="e">
        <f>IF($G280&gt;=1,($B235/HLOOKUP($G280,'Annuity Calc'!$H$7:$BE$11,2,FALSE))*HLOOKUP(BL280,'Annuity Calc'!$H$7:$BE$11,4,FALSE),(IF(BL280&lt;=(-1),BL280,0)))</f>
        <v>#N/A</v>
      </c>
      <c r="BM283" s="14" t="e">
        <f>IF($G280&gt;=1,($B235/HLOOKUP($G280,'Annuity Calc'!$H$7:$BE$11,2,FALSE))*HLOOKUP(BM280,'Annuity Calc'!$H$7:$BE$11,4,FALSE),(IF(BM280&lt;=(-1),BM280,0)))</f>
        <v>#N/A</v>
      </c>
      <c r="BN283" s="14" t="e">
        <f>IF($G280&gt;=1,($B235/HLOOKUP($G280,'Annuity Calc'!$H$7:$BE$11,2,FALSE))*HLOOKUP(BN280,'Annuity Calc'!$H$7:$BE$11,4,FALSE),(IF(BN280&lt;=(-1),BN280,0)))</f>
        <v>#N/A</v>
      </c>
      <c r="BO283" s="14" t="e">
        <f>IF($G280&gt;=1,($B235/HLOOKUP($G280,'Annuity Calc'!$H$7:$BE$11,2,FALSE))*HLOOKUP(BO280,'Annuity Calc'!$H$7:$BE$11,4,FALSE),(IF(BO280&lt;=(-1),BO280,0)))</f>
        <v>#N/A</v>
      </c>
      <c r="BP283" s="14" t="e">
        <f>IF($G280&gt;=1,($B235/HLOOKUP($G280,'Annuity Calc'!$H$7:$BE$11,2,FALSE))*HLOOKUP(BP280,'Annuity Calc'!$H$7:$BE$11,4,FALSE),(IF(BP280&lt;=(-1),BP280,0)))</f>
        <v>#N/A</v>
      </c>
      <c r="BQ283" s="14" t="e">
        <f>IF($G280&gt;=1,($B235/HLOOKUP($G280,'Annuity Calc'!$H$7:$BE$11,2,FALSE))*HLOOKUP(BQ280,'Annuity Calc'!$H$7:$BE$11,4,FALSE),(IF(BQ280&lt;=(-1),BQ280,0)))</f>
        <v>#N/A</v>
      </c>
      <c r="BR283" s="14" t="e">
        <f>IF($G280&gt;=1,($B235/HLOOKUP($G280,'Annuity Calc'!$H$7:$BE$11,2,FALSE))*HLOOKUP(BR280,'Annuity Calc'!$H$7:$BE$11,4,FALSE),(IF(BR280&lt;=(-1),BR280,0)))</f>
        <v>#N/A</v>
      </c>
      <c r="BS283" s="14" t="e">
        <f>IF($G280&gt;=1,($B235/HLOOKUP($G280,'Annuity Calc'!$H$7:$BE$11,2,FALSE))*HLOOKUP(BS280,'Annuity Calc'!$H$7:$BE$11,4,FALSE),(IF(BS280&lt;=(-1),BS280,0)))</f>
        <v>#N/A</v>
      </c>
      <c r="BT283" s="14" t="e">
        <f>IF($G280&gt;=1,($B235/HLOOKUP($G280,'Annuity Calc'!$H$7:$BE$11,2,FALSE))*HLOOKUP(BT280,'Annuity Calc'!$H$7:$BE$11,4,FALSE),(IF(BT280&lt;=(-1),BT280,0)))</f>
        <v>#N/A</v>
      </c>
      <c r="BU283" s="14" t="e">
        <f>IF($G280&gt;=1,($B235/HLOOKUP($G280,'Annuity Calc'!$H$7:$BE$11,2,FALSE))*HLOOKUP(BU280,'Annuity Calc'!$H$7:$BE$11,4,FALSE),(IF(BU280&lt;=(-1),BU280,0)))</f>
        <v>#N/A</v>
      </c>
      <c r="BV283" s="14" t="e">
        <f>IF($G280&gt;=1,($B235/HLOOKUP($G280,'Annuity Calc'!$H$7:$BE$11,2,FALSE))*HLOOKUP(BV280,'Annuity Calc'!$H$7:$BE$11,4,FALSE),(IF(BV280&lt;=(-1),BV280,0)))</f>
        <v>#N/A</v>
      </c>
      <c r="BW283" s="14" t="e">
        <f>IF($G280&gt;=1,($B235/HLOOKUP($G280,'Annuity Calc'!$H$7:$BE$11,2,FALSE))*HLOOKUP(BW280,'Annuity Calc'!$H$7:$BE$11,4,FALSE),(IF(BW280&lt;=(-1),BW280,0)))</f>
        <v>#N/A</v>
      </c>
      <c r="BX283" s="14" t="e">
        <f>IF($G280&gt;=1,($B235/HLOOKUP($G280,'Annuity Calc'!$H$7:$BE$11,2,FALSE))*HLOOKUP(BX280,'Annuity Calc'!$H$7:$BE$11,4,FALSE),(IF(BX280&lt;=(-1),BX280,0)))</f>
        <v>#N/A</v>
      </c>
      <c r="BY283" s="14" t="e">
        <f>IF($G280&gt;=1,($B235/HLOOKUP($G280,'Annuity Calc'!$H$7:$BE$11,2,FALSE))*HLOOKUP(BY280,'Annuity Calc'!$H$7:$BE$11,4,FALSE),(IF(BY280&lt;=(-1),BY280,0)))</f>
        <v>#N/A</v>
      </c>
      <c r="BZ283" s="14" t="e">
        <f>IF($G280&gt;=1,($B235/HLOOKUP($G280,'Annuity Calc'!$H$7:$BE$11,2,FALSE))*HLOOKUP(BZ280,'Annuity Calc'!$H$7:$BE$11,4,FALSE),(IF(BZ280&lt;=(-1),BZ280,0)))</f>
        <v>#N/A</v>
      </c>
      <c r="CA283" s="14" t="e">
        <f>IF($G280&gt;=1,($B235/HLOOKUP($G280,'Annuity Calc'!$H$7:$BE$11,2,FALSE))*HLOOKUP(CA280,'Annuity Calc'!$H$7:$BE$11,4,FALSE),(IF(CA280&lt;=(-1),CA280,0)))</f>
        <v>#N/A</v>
      </c>
      <c r="CB283" s="14" t="e">
        <f>IF($G280&gt;=1,($B235/HLOOKUP($G280,'Annuity Calc'!$H$7:$BE$11,2,FALSE))*HLOOKUP(CB280,'Annuity Calc'!$H$7:$BE$11,4,FALSE),(IF(CB280&lt;=(-1),CB280,0)))</f>
        <v>#N/A</v>
      </c>
      <c r="CC283" s="14" t="e">
        <f>IF($G280&gt;=1,($B235/HLOOKUP($G280,'Annuity Calc'!$H$7:$BE$11,2,FALSE))*HLOOKUP(CC280,'Annuity Calc'!$H$7:$BE$11,4,FALSE),(IF(CC280&lt;=(-1),CC280,0)))</f>
        <v>#N/A</v>
      </c>
      <c r="CD283" s="14" t="e">
        <f>IF($G280&gt;=1,($B235/HLOOKUP($G280,'Annuity Calc'!$H$7:$BE$11,2,FALSE))*HLOOKUP(CD280,'Annuity Calc'!$H$7:$BE$11,4,FALSE),(IF(CD280&lt;=(-1),CD280,0)))</f>
        <v>#N/A</v>
      </c>
      <c r="CE283" s="14" t="e">
        <f>IF($G280&gt;=1,($B235/HLOOKUP($G280,'Annuity Calc'!$H$7:$BE$11,2,FALSE))*HLOOKUP(CE280,'Annuity Calc'!$H$7:$BE$11,4,FALSE),(IF(CE280&lt;=(-1),CE280,0)))</f>
        <v>#N/A</v>
      </c>
      <c r="CF283" s="14" t="e">
        <f>IF($G280&gt;=1,($B235/HLOOKUP($G280,'Annuity Calc'!$H$7:$BE$11,2,FALSE))*HLOOKUP(CF280,'Annuity Calc'!$H$7:$BE$11,4,FALSE),(IF(CF280&lt;=(-1),CF280,0)))</f>
        <v>#N/A</v>
      </c>
      <c r="CG283" s="14" t="e">
        <f>IF($G280&gt;=1,($B235/HLOOKUP($G280,'Annuity Calc'!$H$7:$BE$11,2,FALSE))*HLOOKUP(CG280,'Annuity Calc'!$H$7:$BE$11,4,FALSE),(IF(CG280&lt;=(-1),CG280,0)))</f>
        <v>#N/A</v>
      </c>
      <c r="CH283" s="14" t="e">
        <f>IF($G280&gt;=1,($B235/HLOOKUP($G280,'Annuity Calc'!$H$7:$BE$11,2,FALSE))*HLOOKUP(CH280,'Annuity Calc'!$H$7:$BE$11,4,FALSE),(IF(CH280&lt;=(-1),CH280,0)))</f>
        <v>#N/A</v>
      </c>
    </row>
    <row r="284" spans="1:86" x14ac:dyDescent="0.25">
      <c r="A284" t="s">
        <v>161</v>
      </c>
      <c r="B284" s="14">
        <f>IF(B281&gt;=1,(B235/HLOOKUP($B281,'Annuity Calc'!$H$7:$BE$11,2,FALSE))*HLOOKUP(B281,'Annuity Calc'!$H$7:$BE$11,5,FALSE),(IF(B281&lt;=(-1),B281,0)))</f>
        <v>0</v>
      </c>
      <c r="C284" s="14">
        <f>IF(C281&gt;=1,(C235/HLOOKUP($B281,'Annuity Calc'!$H$7:$BE$11,2,FALSE))*HLOOKUP(C281,'Annuity Calc'!$H$7:$BE$11,5,FALSE),(IF(C281&lt;=(-1),C281,0)))</f>
        <v>0</v>
      </c>
      <c r="D284" s="14">
        <f>IF(D281&gt;=1,(D235/HLOOKUP($B281,'Annuity Calc'!$H$7:$BE$11,2,FALSE))*HLOOKUP(D281,'Annuity Calc'!$H$7:$BE$11,5,FALSE),(IF(D281&lt;=(-1),D281,0)))</f>
        <v>0</v>
      </c>
      <c r="E284" s="14">
        <f>IF(E281&gt;=1,(E235/HLOOKUP($B281,'Annuity Calc'!$H$7:$BE$11,2,FALSE))*HLOOKUP(E281,'Annuity Calc'!$H$7:$BE$11,5,FALSE),(IF(E281&lt;=(-1),E281,0)))</f>
        <v>0</v>
      </c>
      <c r="F284" s="14">
        <f>IF(F281&gt;=1,(F235/HLOOKUP($B281,'Annuity Calc'!$H$7:$BE$11,2,FALSE))*HLOOKUP(F281,'Annuity Calc'!$H$7:$BE$11,5,FALSE),(IF(F281&lt;=(-1),F281,0)))</f>
        <v>0</v>
      </c>
      <c r="G284" s="14">
        <f>IF($G280&gt;=1,($B235/HLOOKUP($G280,'Annuity Calc'!$H$7:$BE$11,2,FALSE))*HLOOKUP(G280,'Annuity Calc'!$H$7:$BE$11,5,FALSE),(IF(G280&lt;=(-1),G280,0)))</f>
        <v>163715.77843260954</v>
      </c>
      <c r="H284" s="14">
        <f>IF($G280&gt;=1,($B235/HLOOKUP($G280,'Annuity Calc'!$H$7:$BE$11,2,FALSE))*HLOOKUP(H280,'Annuity Calc'!$H$7:$BE$11,5,FALSE),(IF(H280&lt;=(-1),H280,0)))</f>
        <v>163715.77843260954</v>
      </c>
      <c r="I284" s="14">
        <f>IF($G280&gt;=1,($B235/HLOOKUP($G280,'Annuity Calc'!$H$7:$BE$11,2,FALSE))*HLOOKUP(I280,'Annuity Calc'!$H$7:$BE$11,5,FALSE),(IF(I280&lt;=(-1),I280,0)))</f>
        <v>163715.77843260954</v>
      </c>
      <c r="J284" s="14">
        <f>IF($G280&gt;=1,($B235/HLOOKUP($G280,'Annuity Calc'!$H$7:$BE$11,2,FALSE))*HLOOKUP(J280,'Annuity Calc'!$H$7:$BE$11,5,FALSE),(IF(J280&lt;=(-1),J280,0)))</f>
        <v>163715.77843260954</v>
      </c>
      <c r="K284" s="14">
        <f>IF($G280&gt;=1,($B235/HLOOKUP($G280,'Annuity Calc'!$H$7:$BE$11,2,FALSE))*HLOOKUP(K280,'Annuity Calc'!$H$7:$BE$11,5,FALSE),(IF(K280&lt;=(-1),K280,0)))</f>
        <v>163715.77843260954</v>
      </c>
      <c r="L284" s="14">
        <f>IF($G280&gt;=1,($B235/HLOOKUP($G280,'Annuity Calc'!$H$7:$BE$11,2,FALSE))*HLOOKUP(L280,'Annuity Calc'!$H$7:$BE$11,5,FALSE),(IF(L280&lt;=(-1),L280,0)))</f>
        <v>163715.77843260954</v>
      </c>
      <c r="M284" s="14">
        <f>IF($G280&gt;=1,($B235/HLOOKUP($G280,'Annuity Calc'!$H$7:$BE$11,2,FALSE))*HLOOKUP(M280,'Annuity Calc'!$H$7:$BE$11,5,FALSE),(IF(M280&lt;=(-1),M280,0)))</f>
        <v>163715.77843260954</v>
      </c>
      <c r="N284" s="14" t="e">
        <f>IF($G280&gt;=1,($B235/HLOOKUP($G280,'Annuity Calc'!$H$7:$BE$11,2,FALSE))*HLOOKUP(N280,'Annuity Calc'!$H$7:$BE$11,5,FALSE),(IF(N280&lt;=(-1),N280,0)))</f>
        <v>#N/A</v>
      </c>
      <c r="O284" s="14" t="e">
        <f>IF($G280&gt;=1,($B235/HLOOKUP($G280,'Annuity Calc'!$H$7:$BE$11,2,FALSE))*HLOOKUP(O280,'Annuity Calc'!$H$7:$BE$11,5,FALSE),(IF(O280&lt;=(-1),O280,0)))</f>
        <v>#N/A</v>
      </c>
      <c r="P284" s="14" t="e">
        <f>IF($G280&gt;=1,($B235/HLOOKUP($G280,'Annuity Calc'!$H$7:$BE$11,2,FALSE))*HLOOKUP(P280,'Annuity Calc'!$H$7:$BE$11,5,FALSE),(IF(P280&lt;=(-1),P280,0)))</f>
        <v>#N/A</v>
      </c>
      <c r="Q284" s="14" t="e">
        <f>IF($G280&gt;=1,($B235/HLOOKUP($G280,'Annuity Calc'!$H$7:$BE$11,2,FALSE))*HLOOKUP(Q280,'Annuity Calc'!$H$7:$BE$11,5,FALSE),(IF(Q280&lt;=(-1),Q280,0)))</f>
        <v>#N/A</v>
      </c>
      <c r="R284" s="14" t="e">
        <f>IF($G280&gt;=1,($B235/HLOOKUP($G280,'Annuity Calc'!$H$7:$BE$11,2,FALSE))*HLOOKUP(R280,'Annuity Calc'!$H$7:$BE$11,5,FALSE),(IF(R280&lt;=(-1),R280,0)))</f>
        <v>#N/A</v>
      </c>
      <c r="S284" s="14" t="e">
        <f>IF($G280&gt;=1,($B235/HLOOKUP($G280,'Annuity Calc'!$H$7:$BE$11,2,FALSE))*HLOOKUP(S280,'Annuity Calc'!$H$7:$BE$11,5,FALSE),(IF(S280&lt;=(-1),S280,0)))</f>
        <v>#N/A</v>
      </c>
      <c r="T284" s="14" t="e">
        <f>IF($G280&gt;=1,($B235/HLOOKUP($G280,'Annuity Calc'!$H$7:$BE$11,2,FALSE))*HLOOKUP(T280,'Annuity Calc'!$H$7:$BE$11,5,FALSE),(IF(T280&lt;=(-1),T280,0)))</f>
        <v>#N/A</v>
      </c>
      <c r="U284" s="14" t="e">
        <f>IF($G280&gt;=1,($B235/HLOOKUP($G280,'Annuity Calc'!$H$7:$BE$11,2,FALSE))*HLOOKUP(U280,'Annuity Calc'!$H$7:$BE$11,5,FALSE),(IF(U280&lt;=(-1),U280,0)))</f>
        <v>#N/A</v>
      </c>
      <c r="V284" s="14" t="e">
        <f>IF($G280&gt;=1,($B235/HLOOKUP($G280,'Annuity Calc'!$H$7:$BE$11,2,FALSE))*HLOOKUP(V280,'Annuity Calc'!$H$7:$BE$11,5,FALSE),(IF(V280&lt;=(-1),V280,0)))</f>
        <v>#N/A</v>
      </c>
      <c r="W284" s="14" t="e">
        <f>IF($G280&gt;=1,($B235/HLOOKUP($G280,'Annuity Calc'!$H$7:$BE$11,2,FALSE))*HLOOKUP(W280,'Annuity Calc'!$H$7:$BE$11,5,FALSE),(IF(W280&lt;=(-1),W280,0)))</f>
        <v>#N/A</v>
      </c>
      <c r="X284" s="14" t="e">
        <f>IF($G280&gt;=1,($B235/HLOOKUP($G280,'Annuity Calc'!$H$7:$BE$11,2,FALSE))*HLOOKUP(X280,'Annuity Calc'!$H$7:$BE$11,5,FALSE),(IF(X280&lt;=(-1),X280,0)))</f>
        <v>#N/A</v>
      </c>
      <c r="Y284" s="14" t="e">
        <f>IF($G280&gt;=1,($B235/HLOOKUP($G280,'Annuity Calc'!$H$7:$BE$11,2,FALSE))*HLOOKUP(Y280,'Annuity Calc'!$H$7:$BE$11,5,FALSE),(IF(Y280&lt;=(-1),Y280,0)))</f>
        <v>#N/A</v>
      </c>
      <c r="Z284" s="14" t="e">
        <f>IF($G280&gt;=1,($B235/HLOOKUP($G280,'Annuity Calc'!$H$7:$BE$11,2,FALSE))*HLOOKUP(Z280,'Annuity Calc'!$H$7:$BE$11,5,FALSE),(IF(Z280&lt;=(-1),Z280,0)))</f>
        <v>#N/A</v>
      </c>
      <c r="AA284" s="14" t="e">
        <f>IF($G280&gt;=1,($B235/HLOOKUP($G280,'Annuity Calc'!$H$7:$BE$11,2,FALSE))*HLOOKUP(AA280,'Annuity Calc'!$H$7:$BE$11,5,FALSE),(IF(AA280&lt;=(-1),AA280,0)))</f>
        <v>#N/A</v>
      </c>
      <c r="AB284" s="14" t="e">
        <f>IF($G280&gt;=1,($B235/HLOOKUP($G280,'Annuity Calc'!$H$7:$BE$11,2,FALSE))*HLOOKUP(AB280,'Annuity Calc'!$H$7:$BE$11,5,FALSE),(IF(AB280&lt;=(-1),AB280,0)))</f>
        <v>#N/A</v>
      </c>
      <c r="AC284" s="14" t="e">
        <f>IF($G280&gt;=1,($B235/HLOOKUP($G280,'Annuity Calc'!$H$7:$BE$11,2,FALSE))*HLOOKUP(AC280,'Annuity Calc'!$H$7:$BE$11,5,FALSE),(IF(AC280&lt;=(-1),AC280,0)))</f>
        <v>#N/A</v>
      </c>
      <c r="AD284" s="14" t="e">
        <f>IF($G280&gt;=1,($B235/HLOOKUP($G280,'Annuity Calc'!$H$7:$BE$11,2,FALSE))*HLOOKUP(AD280,'Annuity Calc'!$H$7:$BE$11,5,FALSE),(IF(AD280&lt;=(-1),AD280,0)))</f>
        <v>#N/A</v>
      </c>
      <c r="AE284" s="14" t="e">
        <f>IF($G280&gt;=1,($B235/HLOOKUP($G280,'Annuity Calc'!$H$7:$BE$11,2,FALSE))*HLOOKUP(AE280,'Annuity Calc'!$H$7:$BE$11,5,FALSE),(IF(AE280&lt;=(-1),AE280,0)))</f>
        <v>#N/A</v>
      </c>
      <c r="AF284" s="14" t="e">
        <f>IF($G280&gt;=1,($B235/HLOOKUP($G280,'Annuity Calc'!$H$7:$BE$11,2,FALSE))*HLOOKUP(AF280,'Annuity Calc'!$H$7:$BE$11,5,FALSE),(IF(AF280&lt;=(-1),AF280,0)))</f>
        <v>#N/A</v>
      </c>
      <c r="AG284" s="14" t="e">
        <f>IF($G280&gt;=1,($B235/HLOOKUP($G280,'Annuity Calc'!$H$7:$BE$11,2,FALSE))*HLOOKUP(AG280,'Annuity Calc'!$H$7:$BE$11,5,FALSE),(IF(AG280&lt;=(-1),AG280,0)))</f>
        <v>#N/A</v>
      </c>
      <c r="AH284" s="14" t="e">
        <f>IF($G280&gt;=1,($B235/HLOOKUP($G280,'Annuity Calc'!$H$7:$BE$11,2,FALSE))*HLOOKUP(AH280,'Annuity Calc'!$H$7:$BE$11,5,FALSE),(IF(AH280&lt;=(-1),AH280,0)))</f>
        <v>#N/A</v>
      </c>
      <c r="AI284" s="14" t="e">
        <f>IF($G280&gt;=1,($B235/HLOOKUP($G280,'Annuity Calc'!$H$7:$BE$11,2,FALSE))*HLOOKUP(AI280,'Annuity Calc'!$H$7:$BE$11,5,FALSE),(IF(AI280&lt;=(-1),AI280,0)))</f>
        <v>#N/A</v>
      </c>
      <c r="AJ284" s="14" t="e">
        <f>IF($G280&gt;=1,($B235/HLOOKUP($G280,'Annuity Calc'!$H$7:$BE$11,2,FALSE))*HLOOKUP(AJ280,'Annuity Calc'!$H$7:$BE$11,5,FALSE),(IF(AJ280&lt;=(-1),AJ280,0)))</f>
        <v>#N/A</v>
      </c>
      <c r="AK284" s="14" t="e">
        <f>IF($G280&gt;=1,($B235/HLOOKUP($G280,'Annuity Calc'!$H$7:$BE$11,2,FALSE))*HLOOKUP(AK280,'Annuity Calc'!$H$7:$BE$11,5,FALSE),(IF(AK280&lt;=(-1),AK280,0)))</f>
        <v>#N/A</v>
      </c>
      <c r="AL284" s="14" t="e">
        <f>IF($G280&gt;=1,($B235/HLOOKUP($G280,'Annuity Calc'!$H$7:$BE$11,2,FALSE))*HLOOKUP(AL280,'Annuity Calc'!$H$7:$BE$11,5,FALSE),(IF(AL280&lt;=(-1),AL280,0)))</f>
        <v>#N/A</v>
      </c>
      <c r="AM284" s="14" t="e">
        <f>IF($G280&gt;=1,($B235/HLOOKUP($G280,'Annuity Calc'!$H$7:$BE$11,2,FALSE))*HLOOKUP(AM280,'Annuity Calc'!$H$7:$BE$11,5,FALSE),(IF(AM280&lt;=(-1),AM280,0)))</f>
        <v>#N/A</v>
      </c>
      <c r="AN284" s="14" t="e">
        <f>IF($G280&gt;=1,($B235/HLOOKUP($G280,'Annuity Calc'!$H$7:$BE$11,2,FALSE))*HLOOKUP(AN280,'Annuity Calc'!$H$7:$BE$11,5,FALSE),(IF(AN280&lt;=(-1),AN280,0)))</f>
        <v>#N/A</v>
      </c>
      <c r="AO284" s="14" t="e">
        <f>IF($G280&gt;=1,($B235/HLOOKUP($G280,'Annuity Calc'!$H$7:$BE$11,2,FALSE))*HLOOKUP(AO280,'Annuity Calc'!$H$7:$BE$11,5,FALSE),(IF(AO280&lt;=(-1),AO280,0)))</f>
        <v>#N/A</v>
      </c>
      <c r="AP284" s="14" t="e">
        <f>IF($G280&gt;=1,($B235/HLOOKUP($G280,'Annuity Calc'!$H$7:$BE$11,2,FALSE))*HLOOKUP(AP280,'Annuity Calc'!$H$7:$BE$11,5,FALSE),(IF(AP280&lt;=(-1),AP280,0)))</f>
        <v>#N/A</v>
      </c>
      <c r="AQ284" s="14" t="e">
        <f>IF($G280&gt;=1,($B235/HLOOKUP($G280,'Annuity Calc'!$H$7:$BE$11,2,FALSE))*HLOOKUP(AQ280,'Annuity Calc'!$H$7:$BE$11,5,FALSE),(IF(AQ280&lt;=(-1),AQ280,0)))</f>
        <v>#N/A</v>
      </c>
      <c r="AR284" s="14" t="e">
        <f>IF($G280&gt;=1,($B235/HLOOKUP($G280,'Annuity Calc'!$H$7:$BE$11,2,FALSE))*HLOOKUP(AR280,'Annuity Calc'!$H$7:$BE$11,5,FALSE),(IF(AR280&lt;=(-1),AR280,0)))</f>
        <v>#N/A</v>
      </c>
      <c r="AS284" s="14" t="e">
        <f>IF($G280&gt;=1,($B235/HLOOKUP($G280,'Annuity Calc'!$H$7:$BE$11,2,FALSE))*HLOOKUP(AS280,'Annuity Calc'!$H$7:$BE$11,5,FALSE),(IF(AS280&lt;=(-1),AS280,0)))</f>
        <v>#N/A</v>
      </c>
      <c r="AT284" s="14" t="e">
        <f>IF($G280&gt;=1,($B235/HLOOKUP($G280,'Annuity Calc'!$H$7:$BE$11,2,FALSE))*HLOOKUP(AT280,'Annuity Calc'!$H$7:$BE$11,5,FALSE),(IF(AT280&lt;=(-1),AT280,0)))</f>
        <v>#N/A</v>
      </c>
      <c r="AU284" s="14" t="e">
        <f>IF($G280&gt;=1,($B235/HLOOKUP($G280,'Annuity Calc'!$H$7:$BE$11,2,FALSE))*HLOOKUP(AU280,'Annuity Calc'!$H$7:$BE$11,5,FALSE),(IF(AU280&lt;=(-1),AU280,0)))</f>
        <v>#N/A</v>
      </c>
      <c r="AV284" s="14" t="e">
        <f>IF($G280&gt;=1,($B235/HLOOKUP($G280,'Annuity Calc'!$H$7:$BE$11,2,FALSE))*HLOOKUP(AV280,'Annuity Calc'!$H$7:$BE$11,5,FALSE),(IF(AV280&lt;=(-1),AV280,0)))</f>
        <v>#N/A</v>
      </c>
      <c r="AW284" s="14" t="e">
        <f>IF($G280&gt;=1,($B235/HLOOKUP($G280,'Annuity Calc'!$H$7:$BE$11,2,FALSE))*HLOOKUP(AW280,'Annuity Calc'!$H$7:$BE$11,5,FALSE),(IF(AW280&lt;=(-1),AW280,0)))</f>
        <v>#N/A</v>
      </c>
      <c r="AX284" s="14" t="e">
        <f>IF($G280&gt;=1,($B235/HLOOKUP($G280,'Annuity Calc'!$H$7:$BE$11,2,FALSE))*HLOOKUP(AX280,'Annuity Calc'!$H$7:$BE$11,5,FALSE),(IF(AX280&lt;=(-1),AX280,0)))</f>
        <v>#N/A</v>
      </c>
      <c r="AY284" s="14" t="e">
        <f>IF($G280&gt;=1,($B235/HLOOKUP($G280,'Annuity Calc'!$H$7:$BE$11,2,FALSE))*HLOOKUP(AY280,'Annuity Calc'!$H$7:$BE$11,5,FALSE),(IF(AY280&lt;=(-1),AY280,0)))</f>
        <v>#N/A</v>
      </c>
      <c r="AZ284" s="14" t="e">
        <f>IF($G280&gt;=1,($B235/HLOOKUP($G280,'Annuity Calc'!$H$7:$BE$11,2,FALSE))*HLOOKUP(AZ280,'Annuity Calc'!$H$7:$BE$11,5,FALSE),(IF(AZ280&lt;=(-1),AZ280,0)))</f>
        <v>#N/A</v>
      </c>
      <c r="BA284" s="14" t="e">
        <f>IF($G280&gt;=1,($B235/HLOOKUP($G280,'Annuity Calc'!$H$7:$BE$11,2,FALSE))*HLOOKUP(BA280,'Annuity Calc'!$H$7:$BE$11,5,FALSE),(IF(BA280&lt;=(-1),BA280,0)))</f>
        <v>#N/A</v>
      </c>
      <c r="BB284" s="14" t="e">
        <f>IF($G280&gt;=1,($B235/HLOOKUP($G280,'Annuity Calc'!$H$7:$BE$11,2,FALSE))*HLOOKUP(BB280,'Annuity Calc'!$H$7:$BE$11,5,FALSE),(IF(BB280&lt;=(-1),BB280,0)))</f>
        <v>#N/A</v>
      </c>
      <c r="BC284" s="14" t="e">
        <f>IF($G280&gt;=1,($B235/HLOOKUP($G280,'Annuity Calc'!$H$7:$BE$11,2,FALSE))*HLOOKUP(BC280,'Annuity Calc'!$H$7:$BE$11,5,FALSE),(IF(BC280&lt;=(-1),BC280,0)))</f>
        <v>#N/A</v>
      </c>
      <c r="BD284" s="14" t="e">
        <f>IF($G280&gt;=1,($B235/HLOOKUP($G280,'Annuity Calc'!$H$7:$BE$11,2,FALSE))*HLOOKUP(BD280,'Annuity Calc'!$H$7:$BE$11,5,FALSE),(IF(BD280&lt;=(-1),BD280,0)))</f>
        <v>#N/A</v>
      </c>
      <c r="BE284" s="14" t="e">
        <f>IF($G280&gt;=1,($B235/HLOOKUP($G280,'Annuity Calc'!$H$7:$BE$11,2,FALSE))*HLOOKUP(BE280,'Annuity Calc'!$H$7:$BE$11,5,FALSE),(IF(BE280&lt;=(-1),BE280,0)))</f>
        <v>#N/A</v>
      </c>
      <c r="BF284" s="14" t="e">
        <f>IF($G280&gt;=1,($B235/HLOOKUP($G280,'Annuity Calc'!$H$7:$BE$11,2,FALSE))*HLOOKUP(BF280,'Annuity Calc'!$H$7:$BE$11,5,FALSE),(IF(BF280&lt;=(-1),BF280,0)))</f>
        <v>#N/A</v>
      </c>
      <c r="BG284" s="14" t="e">
        <f>IF($G280&gt;=1,($B235/HLOOKUP($G280,'Annuity Calc'!$H$7:$BE$11,2,FALSE))*HLOOKUP(BG280,'Annuity Calc'!$H$7:$BE$11,5,FALSE),(IF(BG280&lt;=(-1),BG280,0)))</f>
        <v>#N/A</v>
      </c>
      <c r="BH284" s="14" t="e">
        <f>IF($G280&gt;=1,($B235/HLOOKUP($G280,'Annuity Calc'!$H$7:$BE$11,2,FALSE))*HLOOKUP(BH280,'Annuity Calc'!$H$7:$BE$11,5,FALSE),(IF(BH280&lt;=(-1),BH280,0)))</f>
        <v>#N/A</v>
      </c>
      <c r="BI284" s="14" t="e">
        <f>IF($G280&gt;=1,($B235/HLOOKUP($G280,'Annuity Calc'!$H$7:$BE$11,2,FALSE))*HLOOKUP(BI280,'Annuity Calc'!$H$7:$BE$11,5,FALSE),(IF(BI280&lt;=(-1),BI280,0)))</f>
        <v>#N/A</v>
      </c>
      <c r="BJ284" s="14" t="e">
        <f>IF($G280&gt;=1,($B235/HLOOKUP($G280,'Annuity Calc'!$H$7:$BE$11,2,FALSE))*HLOOKUP(BJ280,'Annuity Calc'!$H$7:$BE$11,5,FALSE),(IF(BJ280&lt;=(-1),BJ280,0)))</f>
        <v>#N/A</v>
      </c>
      <c r="BK284" s="14" t="e">
        <f>IF($G280&gt;=1,($B235/HLOOKUP($G280,'Annuity Calc'!$H$7:$BE$11,2,FALSE))*HLOOKUP(BK280,'Annuity Calc'!$H$7:$BE$11,5,FALSE),(IF(BK280&lt;=(-1),BK280,0)))</f>
        <v>#N/A</v>
      </c>
      <c r="BL284" s="14" t="e">
        <f>IF($G280&gt;=1,($B235/HLOOKUP($G280,'Annuity Calc'!$H$7:$BE$11,2,FALSE))*HLOOKUP(BL280,'Annuity Calc'!$H$7:$BE$11,5,FALSE),(IF(BL280&lt;=(-1),BL280,0)))</f>
        <v>#N/A</v>
      </c>
      <c r="BM284" s="14" t="e">
        <f>IF($G280&gt;=1,($B235/HLOOKUP($G280,'Annuity Calc'!$H$7:$BE$11,2,FALSE))*HLOOKUP(BM280,'Annuity Calc'!$H$7:$BE$11,5,FALSE),(IF(BM280&lt;=(-1),BM280,0)))</f>
        <v>#N/A</v>
      </c>
      <c r="BN284" s="14" t="e">
        <f>IF($G280&gt;=1,($B235/HLOOKUP($G280,'Annuity Calc'!$H$7:$BE$11,2,FALSE))*HLOOKUP(BN280,'Annuity Calc'!$H$7:$BE$11,5,FALSE),(IF(BN280&lt;=(-1),BN280,0)))</f>
        <v>#N/A</v>
      </c>
      <c r="BO284" s="14" t="e">
        <f>IF($G280&gt;=1,($B235/HLOOKUP($G280,'Annuity Calc'!$H$7:$BE$11,2,FALSE))*HLOOKUP(BO280,'Annuity Calc'!$H$7:$BE$11,5,FALSE),(IF(BO280&lt;=(-1),BO280,0)))</f>
        <v>#N/A</v>
      </c>
      <c r="BP284" s="14" t="e">
        <f>IF($G280&gt;=1,($B235/HLOOKUP($G280,'Annuity Calc'!$H$7:$BE$11,2,FALSE))*HLOOKUP(BP280,'Annuity Calc'!$H$7:$BE$11,5,FALSE),(IF(BP280&lt;=(-1),BP280,0)))</f>
        <v>#N/A</v>
      </c>
      <c r="BQ284" s="14" t="e">
        <f>IF($G280&gt;=1,($B235/HLOOKUP($G280,'Annuity Calc'!$H$7:$BE$11,2,FALSE))*HLOOKUP(BQ280,'Annuity Calc'!$H$7:$BE$11,5,FALSE),(IF(BQ280&lt;=(-1),BQ280,0)))</f>
        <v>#N/A</v>
      </c>
      <c r="BR284" s="14" t="e">
        <f>IF($G280&gt;=1,($B235/HLOOKUP($G280,'Annuity Calc'!$H$7:$BE$11,2,FALSE))*HLOOKUP(BR280,'Annuity Calc'!$H$7:$BE$11,5,FALSE),(IF(BR280&lt;=(-1),BR280,0)))</f>
        <v>#N/A</v>
      </c>
      <c r="BS284" s="14" t="e">
        <f>IF($G280&gt;=1,($B235/HLOOKUP($G280,'Annuity Calc'!$H$7:$BE$11,2,FALSE))*HLOOKUP(BS280,'Annuity Calc'!$H$7:$BE$11,5,FALSE),(IF(BS280&lt;=(-1),BS280,0)))</f>
        <v>#N/A</v>
      </c>
      <c r="BT284" s="14" t="e">
        <f>IF($G280&gt;=1,($B235/HLOOKUP($G280,'Annuity Calc'!$H$7:$BE$11,2,FALSE))*HLOOKUP(BT280,'Annuity Calc'!$H$7:$BE$11,5,FALSE),(IF(BT280&lt;=(-1),BT280,0)))</f>
        <v>#N/A</v>
      </c>
      <c r="BU284" s="14" t="e">
        <f>IF($G280&gt;=1,($B235/HLOOKUP($G280,'Annuity Calc'!$H$7:$BE$11,2,FALSE))*HLOOKUP(BU280,'Annuity Calc'!$H$7:$BE$11,5,FALSE),(IF(BU280&lt;=(-1),BU280,0)))</f>
        <v>#N/A</v>
      </c>
      <c r="BV284" s="14" t="e">
        <f>IF($G280&gt;=1,($B235/HLOOKUP($G280,'Annuity Calc'!$H$7:$BE$11,2,FALSE))*HLOOKUP(BV280,'Annuity Calc'!$H$7:$BE$11,5,FALSE),(IF(BV280&lt;=(-1),BV280,0)))</f>
        <v>#N/A</v>
      </c>
      <c r="BW284" s="14" t="e">
        <f>IF($G280&gt;=1,($B235/HLOOKUP($G280,'Annuity Calc'!$H$7:$BE$11,2,FALSE))*HLOOKUP(BW280,'Annuity Calc'!$H$7:$BE$11,5,FALSE),(IF(BW280&lt;=(-1),BW280,0)))</f>
        <v>#N/A</v>
      </c>
      <c r="BX284" s="14" t="e">
        <f>IF($G280&gt;=1,($B235/HLOOKUP($G280,'Annuity Calc'!$H$7:$BE$11,2,FALSE))*HLOOKUP(BX280,'Annuity Calc'!$H$7:$BE$11,5,FALSE),(IF(BX280&lt;=(-1),BX280,0)))</f>
        <v>#N/A</v>
      </c>
      <c r="BY284" s="14" t="e">
        <f>IF($G280&gt;=1,($B235/HLOOKUP($G280,'Annuity Calc'!$H$7:$BE$11,2,FALSE))*HLOOKUP(BY280,'Annuity Calc'!$H$7:$BE$11,5,FALSE),(IF(BY280&lt;=(-1),BY280,0)))</f>
        <v>#N/A</v>
      </c>
      <c r="BZ284" s="14" t="e">
        <f>IF($G280&gt;=1,($B235/HLOOKUP($G280,'Annuity Calc'!$H$7:$BE$11,2,FALSE))*HLOOKUP(BZ280,'Annuity Calc'!$H$7:$BE$11,5,FALSE),(IF(BZ280&lt;=(-1),BZ280,0)))</f>
        <v>#N/A</v>
      </c>
      <c r="CA284" s="14" t="e">
        <f>IF($G280&gt;=1,($B235/HLOOKUP($G280,'Annuity Calc'!$H$7:$BE$11,2,FALSE))*HLOOKUP(CA280,'Annuity Calc'!$H$7:$BE$11,5,FALSE),(IF(CA280&lt;=(-1),CA280,0)))</f>
        <v>#N/A</v>
      </c>
      <c r="CB284" s="14" t="e">
        <f>IF($G280&gt;=1,($B235/HLOOKUP($G280,'Annuity Calc'!$H$7:$BE$11,2,FALSE))*HLOOKUP(CB280,'Annuity Calc'!$H$7:$BE$11,5,FALSE),(IF(CB280&lt;=(-1),CB280,0)))</f>
        <v>#N/A</v>
      </c>
      <c r="CC284" s="14" t="e">
        <f>IF($G280&gt;=1,($B235/HLOOKUP($G280,'Annuity Calc'!$H$7:$BE$11,2,FALSE))*HLOOKUP(CC280,'Annuity Calc'!$H$7:$BE$11,5,FALSE),(IF(CC280&lt;=(-1),CC280,0)))</f>
        <v>#N/A</v>
      </c>
      <c r="CD284" s="14" t="e">
        <f>IF($G280&gt;=1,($B235/HLOOKUP($G280,'Annuity Calc'!$H$7:$BE$11,2,FALSE))*HLOOKUP(CD280,'Annuity Calc'!$H$7:$BE$11,5,FALSE),(IF(CD280&lt;=(-1),CD280,0)))</f>
        <v>#N/A</v>
      </c>
      <c r="CE284" s="14" t="e">
        <f>IF($G280&gt;=1,($B235/HLOOKUP($G280,'Annuity Calc'!$H$7:$BE$11,2,FALSE))*HLOOKUP(CE280,'Annuity Calc'!$H$7:$BE$11,5,FALSE),(IF(CE280&lt;=(-1),CE280,0)))</f>
        <v>#N/A</v>
      </c>
      <c r="CF284" s="14" t="e">
        <f>IF($G280&gt;=1,($B235/HLOOKUP($G280,'Annuity Calc'!$H$7:$BE$11,2,FALSE))*HLOOKUP(CF280,'Annuity Calc'!$H$7:$BE$11,5,FALSE),(IF(CF280&lt;=(-1),CF280,0)))</f>
        <v>#N/A</v>
      </c>
      <c r="CG284" s="14" t="e">
        <f>IF($G280&gt;=1,($B235/HLOOKUP($G280,'Annuity Calc'!$H$7:$BE$11,2,FALSE))*HLOOKUP(CG280,'Annuity Calc'!$H$7:$BE$11,5,FALSE),(IF(CG280&lt;=(-1),CG280,0)))</f>
        <v>#N/A</v>
      </c>
      <c r="CH284" s="14" t="e">
        <f>IF($G280&gt;=1,($B235/HLOOKUP($G280,'Annuity Calc'!$H$7:$BE$11,2,FALSE))*HLOOKUP(CH280,'Annuity Calc'!$H$7:$BE$11,5,FALSE),(IF(CH280&lt;=(-1),CH280,0)))</f>
        <v>#N/A</v>
      </c>
    </row>
    <row r="285" spans="1:86" x14ac:dyDescent="0.25">
      <c r="A285" t="s">
        <v>343</v>
      </c>
      <c r="B285" s="14">
        <f>B281-B282</f>
        <v>0</v>
      </c>
      <c r="C285" s="14">
        <f t="shared" ref="C285:F285" si="93">C281-C282</f>
        <v>0</v>
      </c>
      <c r="D285" s="14">
        <f t="shared" si="93"/>
        <v>0</v>
      </c>
      <c r="E285" s="14">
        <f t="shared" si="93"/>
        <v>0</v>
      </c>
      <c r="F285" s="14">
        <f t="shared" si="93"/>
        <v>0</v>
      </c>
      <c r="G285" s="14">
        <f>G281-G282</f>
        <v>873663.81467005808</v>
      </c>
      <c r="H285" s="14">
        <f>H281-H282</f>
        <v>742184.2042141892</v>
      </c>
      <c r="I285" s="14">
        <f t="shared" ref="I285:BT285" si="94">I281-I282</f>
        <v>605351.76843594993</v>
      </c>
      <c r="J285" s="14">
        <f t="shared" si="94"/>
        <v>462948.58199442644</v>
      </c>
      <c r="K285" s="14">
        <f t="shared" si="94"/>
        <v>314747.84732677485</v>
      </c>
      <c r="L285" s="14">
        <f t="shared" si="94"/>
        <v>160513.53344047189</v>
      </c>
      <c r="M285" s="14">
        <f t="shared" si="94"/>
        <v>0</v>
      </c>
      <c r="N285" s="14" t="e">
        <f t="shared" si="94"/>
        <v>#N/A</v>
      </c>
      <c r="O285" s="14" t="e">
        <f t="shared" si="94"/>
        <v>#N/A</v>
      </c>
      <c r="P285" s="14" t="e">
        <f t="shared" si="94"/>
        <v>#N/A</v>
      </c>
      <c r="Q285" s="14" t="e">
        <f t="shared" si="94"/>
        <v>#N/A</v>
      </c>
      <c r="R285" s="14" t="e">
        <f t="shared" si="94"/>
        <v>#N/A</v>
      </c>
      <c r="S285" s="14" t="e">
        <f t="shared" si="94"/>
        <v>#N/A</v>
      </c>
      <c r="T285" s="14" t="e">
        <f t="shared" si="94"/>
        <v>#N/A</v>
      </c>
      <c r="U285" s="14" t="e">
        <f t="shared" si="94"/>
        <v>#N/A</v>
      </c>
      <c r="V285" s="14" t="e">
        <f t="shared" si="94"/>
        <v>#N/A</v>
      </c>
      <c r="W285" s="14" t="e">
        <f t="shared" si="94"/>
        <v>#N/A</v>
      </c>
      <c r="X285" s="14" t="e">
        <f t="shared" si="94"/>
        <v>#N/A</v>
      </c>
      <c r="Y285" s="14" t="e">
        <f t="shared" si="94"/>
        <v>#N/A</v>
      </c>
      <c r="Z285" s="14" t="e">
        <f t="shared" si="94"/>
        <v>#N/A</v>
      </c>
      <c r="AA285" s="14" t="e">
        <f t="shared" si="94"/>
        <v>#N/A</v>
      </c>
      <c r="AB285" s="14" t="e">
        <f t="shared" si="94"/>
        <v>#N/A</v>
      </c>
      <c r="AC285" s="14" t="e">
        <f t="shared" si="94"/>
        <v>#N/A</v>
      </c>
      <c r="AD285" s="14" t="e">
        <f t="shared" si="94"/>
        <v>#N/A</v>
      </c>
      <c r="AE285" s="14" t="e">
        <f t="shared" si="94"/>
        <v>#N/A</v>
      </c>
      <c r="AF285" s="14" t="e">
        <f t="shared" si="94"/>
        <v>#N/A</v>
      </c>
      <c r="AG285" s="14" t="e">
        <f t="shared" si="94"/>
        <v>#N/A</v>
      </c>
      <c r="AH285" s="14" t="e">
        <f t="shared" si="94"/>
        <v>#N/A</v>
      </c>
      <c r="AI285" s="14" t="e">
        <f t="shared" si="94"/>
        <v>#N/A</v>
      </c>
      <c r="AJ285" s="14" t="e">
        <f t="shared" si="94"/>
        <v>#N/A</v>
      </c>
      <c r="AK285" s="14" t="e">
        <f t="shared" si="94"/>
        <v>#N/A</v>
      </c>
      <c r="AL285" s="14" t="e">
        <f t="shared" si="94"/>
        <v>#N/A</v>
      </c>
      <c r="AM285" s="14" t="e">
        <f t="shared" si="94"/>
        <v>#N/A</v>
      </c>
      <c r="AN285" s="14" t="e">
        <f t="shared" si="94"/>
        <v>#N/A</v>
      </c>
      <c r="AO285" s="14" t="e">
        <f t="shared" si="94"/>
        <v>#N/A</v>
      </c>
      <c r="AP285" s="14" t="e">
        <f t="shared" si="94"/>
        <v>#N/A</v>
      </c>
      <c r="AQ285" s="14" t="e">
        <f t="shared" si="94"/>
        <v>#N/A</v>
      </c>
      <c r="AR285" s="14" t="e">
        <f t="shared" si="94"/>
        <v>#N/A</v>
      </c>
      <c r="AS285" s="14" t="e">
        <f t="shared" si="94"/>
        <v>#N/A</v>
      </c>
      <c r="AT285" s="14" t="e">
        <f t="shared" si="94"/>
        <v>#N/A</v>
      </c>
      <c r="AU285" s="14" t="e">
        <f t="shared" si="94"/>
        <v>#N/A</v>
      </c>
      <c r="AV285" s="14" t="e">
        <f t="shared" si="94"/>
        <v>#N/A</v>
      </c>
      <c r="AW285" s="14" t="e">
        <f t="shared" si="94"/>
        <v>#N/A</v>
      </c>
      <c r="AX285" s="14" t="e">
        <f t="shared" si="94"/>
        <v>#N/A</v>
      </c>
      <c r="AY285" s="14" t="e">
        <f t="shared" si="94"/>
        <v>#N/A</v>
      </c>
      <c r="AZ285" s="14" t="e">
        <f t="shared" si="94"/>
        <v>#N/A</v>
      </c>
      <c r="BA285" s="14" t="e">
        <f t="shared" si="94"/>
        <v>#N/A</v>
      </c>
      <c r="BB285" s="14" t="e">
        <f t="shared" si="94"/>
        <v>#N/A</v>
      </c>
      <c r="BC285" s="14" t="e">
        <f t="shared" si="94"/>
        <v>#N/A</v>
      </c>
      <c r="BD285" s="14" t="e">
        <f t="shared" si="94"/>
        <v>#N/A</v>
      </c>
      <c r="BE285" s="14" t="e">
        <f t="shared" si="94"/>
        <v>#N/A</v>
      </c>
      <c r="BF285" s="14" t="e">
        <f t="shared" si="94"/>
        <v>#N/A</v>
      </c>
      <c r="BG285" s="14" t="e">
        <f t="shared" si="94"/>
        <v>#N/A</v>
      </c>
      <c r="BH285" s="14" t="e">
        <f t="shared" si="94"/>
        <v>#N/A</v>
      </c>
      <c r="BI285" s="14" t="e">
        <f t="shared" si="94"/>
        <v>#N/A</v>
      </c>
      <c r="BJ285" s="14" t="e">
        <f t="shared" si="94"/>
        <v>#N/A</v>
      </c>
      <c r="BK285" s="14" t="e">
        <f t="shared" si="94"/>
        <v>#N/A</v>
      </c>
      <c r="BL285" s="14" t="e">
        <f t="shared" si="94"/>
        <v>#N/A</v>
      </c>
      <c r="BM285" s="14" t="e">
        <f t="shared" si="94"/>
        <v>#N/A</v>
      </c>
      <c r="BN285" s="14" t="e">
        <f t="shared" si="94"/>
        <v>#N/A</v>
      </c>
      <c r="BO285" s="14" t="e">
        <f t="shared" si="94"/>
        <v>#N/A</v>
      </c>
      <c r="BP285" s="14" t="e">
        <f t="shared" si="94"/>
        <v>#N/A</v>
      </c>
      <c r="BQ285" s="14" t="e">
        <f t="shared" si="94"/>
        <v>#N/A</v>
      </c>
      <c r="BR285" s="14" t="e">
        <f t="shared" si="94"/>
        <v>#N/A</v>
      </c>
      <c r="BS285" s="14" t="e">
        <f t="shared" si="94"/>
        <v>#N/A</v>
      </c>
      <c r="BT285" s="14" t="e">
        <f t="shared" si="94"/>
        <v>#N/A</v>
      </c>
      <c r="BU285" s="14" t="e">
        <f t="shared" ref="BU285:CH285" si="95">BU281-BU282</f>
        <v>#N/A</v>
      </c>
      <c r="BV285" s="14" t="e">
        <f t="shared" si="95"/>
        <v>#N/A</v>
      </c>
      <c r="BW285" s="14" t="e">
        <f t="shared" si="95"/>
        <v>#N/A</v>
      </c>
      <c r="BX285" s="14" t="e">
        <f t="shared" si="95"/>
        <v>#N/A</v>
      </c>
      <c r="BY285" s="14" t="e">
        <f t="shared" si="95"/>
        <v>#N/A</v>
      </c>
      <c r="BZ285" s="14" t="e">
        <f t="shared" si="95"/>
        <v>#N/A</v>
      </c>
      <c r="CA285" s="14" t="e">
        <f t="shared" si="95"/>
        <v>#N/A</v>
      </c>
      <c r="CB285" s="14" t="e">
        <f t="shared" si="95"/>
        <v>#N/A</v>
      </c>
      <c r="CC285" s="14" t="e">
        <f t="shared" si="95"/>
        <v>#N/A</v>
      </c>
      <c r="CD285" s="14" t="e">
        <f t="shared" si="95"/>
        <v>#N/A</v>
      </c>
      <c r="CE285" s="14" t="e">
        <f t="shared" si="95"/>
        <v>#N/A</v>
      </c>
      <c r="CF285" s="14" t="e">
        <f t="shared" si="95"/>
        <v>#N/A</v>
      </c>
      <c r="CG285" s="14" t="e">
        <f t="shared" si="95"/>
        <v>#N/A</v>
      </c>
      <c r="CH285" s="14" t="e">
        <f t="shared" si="95"/>
        <v>#N/A</v>
      </c>
    </row>
    <row r="289" spans="1:86" x14ac:dyDescent="0.25">
      <c r="B289" s="169">
        <v>2015</v>
      </c>
      <c r="C289" s="169">
        <v>2016</v>
      </c>
      <c r="D289" s="169">
        <v>2017</v>
      </c>
      <c r="E289" s="169">
        <v>2018</v>
      </c>
      <c r="F289" s="169">
        <v>2019</v>
      </c>
      <c r="G289" s="79">
        <v>2020</v>
      </c>
      <c r="H289" s="79">
        <v>2021</v>
      </c>
      <c r="I289" s="79">
        <v>2022</v>
      </c>
      <c r="J289" s="79">
        <v>2023</v>
      </c>
      <c r="K289" s="79">
        <v>2024</v>
      </c>
      <c r="L289" s="79">
        <v>2025</v>
      </c>
      <c r="M289" s="79">
        <v>2026</v>
      </c>
      <c r="N289" s="79">
        <v>2027</v>
      </c>
      <c r="O289" s="79">
        <v>2028</v>
      </c>
      <c r="P289" s="79">
        <v>2029</v>
      </c>
      <c r="Q289" s="79">
        <v>2030</v>
      </c>
      <c r="R289" s="79">
        <v>2031</v>
      </c>
      <c r="S289" s="79">
        <v>2032</v>
      </c>
      <c r="T289" s="79">
        <v>2033</v>
      </c>
      <c r="U289" s="79">
        <v>2034</v>
      </c>
      <c r="V289" s="79">
        <v>2035</v>
      </c>
      <c r="W289" s="79">
        <v>2036</v>
      </c>
      <c r="X289" s="79">
        <v>2037</v>
      </c>
      <c r="Y289" s="79">
        <v>2038</v>
      </c>
      <c r="Z289" s="79">
        <v>2039</v>
      </c>
      <c r="AA289" s="79">
        <v>2040</v>
      </c>
      <c r="AB289" s="79">
        <v>2041</v>
      </c>
      <c r="AC289" s="79">
        <v>2042</v>
      </c>
      <c r="AD289" s="79">
        <v>2043</v>
      </c>
      <c r="AE289" s="79">
        <v>2044</v>
      </c>
      <c r="AF289" s="79">
        <v>2045</v>
      </c>
      <c r="AG289" s="79">
        <v>2046</v>
      </c>
      <c r="AH289" s="79">
        <v>2047</v>
      </c>
      <c r="AI289" s="79">
        <v>2048</v>
      </c>
      <c r="AJ289" s="79">
        <v>2049</v>
      </c>
      <c r="AK289" s="79">
        <v>2050</v>
      </c>
      <c r="AL289" s="79">
        <v>2051</v>
      </c>
      <c r="AM289" s="79">
        <v>2052</v>
      </c>
      <c r="AN289" s="79">
        <v>2053</v>
      </c>
      <c r="AO289" s="79">
        <v>2054</v>
      </c>
      <c r="AP289" s="79">
        <v>2055</v>
      </c>
      <c r="AQ289" s="79">
        <v>2056</v>
      </c>
      <c r="AR289" s="79">
        <v>2057</v>
      </c>
      <c r="AS289" s="79">
        <v>2058</v>
      </c>
      <c r="AT289" s="79">
        <v>2059</v>
      </c>
      <c r="AU289" s="79">
        <v>2060</v>
      </c>
      <c r="AV289" s="79">
        <v>2061</v>
      </c>
      <c r="AW289" s="79">
        <v>2062</v>
      </c>
      <c r="AX289" s="79">
        <v>2063</v>
      </c>
      <c r="AY289" s="79">
        <v>2064</v>
      </c>
      <c r="AZ289" s="79">
        <v>2065</v>
      </c>
      <c r="BA289" s="79">
        <v>2066</v>
      </c>
      <c r="BB289" s="79">
        <v>2067</v>
      </c>
      <c r="BC289" s="79">
        <v>2068</v>
      </c>
      <c r="BD289" s="79">
        <v>2069</v>
      </c>
      <c r="BE289" s="79">
        <v>2070</v>
      </c>
      <c r="BF289" s="79">
        <v>2071</v>
      </c>
      <c r="BG289" s="79">
        <v>2072</v>
      </c>
      <c r="BH289" s="79">
        <v>2073</v>
      </c>
      <c r="BI289" s="79">
        <v>2074</v>
      </c>
      <c r="BJ289" s="79">
        <v>2075</v>
      </c>
      <c r="BK289" s="79">
        <v>2076</v>
      </c>
      <c r="BL289" s="79">
        <v>2077</v>
      </c>
      <c r="BM289" s="79">
        <v>2078</v>
      </c>
      <c r="BN289" s="79">
        <v>2079</v>
      </c>
      <c r="BO289" s="79">
        <v>2080</v>
      </c>
      <c r="BP289" s="79">
        <v>2081</v>
      </c>
      <c r="BQ289" s="79">
        <v>2082</v>
      </c>
      <c r="BR289" s="79">
        <v>2083</v>
      </c>
      <c r="BS289" s="79">
        <v>2084</v>
      </c>
      <c r="BT289" s="79">
        <v>2085</v>
      </c>
      <c r="BU289" s="79">
        <v>2086</v>
      </c>
      <c r="BV289" s="79">
        <v>2087</v>
      </c>
      <c r="BW289" s="79">
        <v>2088</v>
      </c>
      <c r="BX289" s="79">
        <v>2089</v>
      </c>
      <c r="BY289" s="79">
        <v>2090</v>
      </c>
      <c r="BZ289" s="79">
        <v>2091</v>
      </c>
      <c r="CA289" s="79">
        <v>2092</v>
      </c>
      <c r="CB289" s="79">
        <v>2093</v>
      </c>
      <c r="CC289" s="79">
        <v>2094</v>
      </c>
      <c r="CD289" s="79">
        <v>2095</v>
      </c>
      <c r="CE289" s="79">
        <v>2096</v>
      </c>
      <c r="CF289" s="79">
        <v>2097</v>
      </c>
      <c r="CG289" s="79">
        <v>2098</v>
      </c>
      <c r="CH289" s="79">
        <v>2099</v>
      </c>
    </row>
    <row r="290" spans="1:86" x14ac:dyDescent="0.25">
      <c r="A290" s="15" t="s">
        <v>429</v>
      </c>
      <c r="G290">
        <f>C236</f>
        <v>15</v>
      </c>
      <c r="H290">
        <f>IF(G290&gt;0,G290-1,0)</f>
        <v>14</v>
      </c>
      <c r="I290">
        <f t="shared" ref="I290:BT290" si="96">IF(H290&gt;0,H290-1,0)</f>
        <v>13</v>
      </c>
      <c r="J290">
        <f t="shared" si="96"/>
        <v>12</v>
      </c>
      <c r="K290">
        <f t="shared" si="96"/>
        <v>11</v>
      </c>
      <c r="L290">
        <f t="shared" si="96"/>
        <v>10</v>
      </c>
      <c r="M290">
        <f t="shared" si="96"/>
        <v>9</v>
      </c>
      <c r="N290">
        <f t="shared" si="96"/>
        <v>8</v>
      </c>
      <c r="O290">
        <f t="shared" si="96"/>
        <v>7</v>
      </c>
      <c r="P290">
        <f t="shared" si="96"/>
        <v>6</v>
      </c>
      <c r="Q290">
        <f t="shared" si="96"/>
        <v>5</v>
      </c>
      <c r="R290">
        <f t="shared" si="96"/>
        <v>4</v>
      </c>
      <c r="S290">
        <f t="shared" si="96"/>
        <v>3</v>
      </c>
      <c r="T290">
        <f t="shared" si="96"/>
        <v>2</v>
      </c>
      <c r="U290">
        <f t="shared" si="96"/>
        <v>1</v>
      </c>
      <c r="V290">
        <f t="shared" si="96"/>
        <v>0</v>
      </c>
      <c r="W290">
        <f t="shared" si="96"/>
        <v>0</v>
      </c>
      <c r="X290">
        <f t="shared" si="96"/>
        <v>0</v>
      </c>
      <c r="Y290">
        <f t="shared" si="96"/>
        <v>0</v>
      </c>
      <c r="Z290">
        <f t="shared" si="96"/>
        <v>0</v>
      </c>
      <c r="AA290">
        <f t="shared" si="96"/>
        <v>0</v>
      </c>
      <c r="AB290">
        <f t="shared" si="96"/>
        <v>0</v>
      </c>
      <c r="AC290">
        <f t="shared" si="96"/>
        <v>0</v>
      </c>
      <c r="AD290">
        <f t="shared" si="96"/>
        <v>0</v>
      </c>
      <c r="AE290">
        <f t="shared" si="96"/>
        <v>0</v>
      </c>
      <c r="AF290">
        <f t="shared" si="96"/>
        <v>0</v>
      </c>
      <c r="AG290">
        <f t="shared" si="96"/>
        <v>0</v>
      </c>
      <c r="AH290">
        <f t="shared" si="96"/>
        <v>0</v>
      </c>
      <c r="AI290">
        <f t="shared" si="96"/>
        <v>0</v>
      </c>
      <c r="AJ290">
        <f t="shared" si="96"/>
        <v>0</v>
      </c>
      <c r="AK290">
        <f t="shared" si="96"/>
        <v>0</v>
      </c>
      <c r="AL290">
        <f t="shared" si="96"/>
        <v>0</v>
      </c>
      <c r="AM290">
        <f t="shared" si="96"/>
        <v>0</v>
      </c>
      <c r="AN290">
        <f t="shared" si="96"/>
        <v>0</v>
      </c>
      <c r="AO290">
        <f t="shared" si="96"/>
        <v>0</v>
      </c>
      <c r="AP290">
        <f t="shared" si="96"/>
        <v>0</v>
      </c>
      <c r="AQ290">
        <f t="shared" si="96"/>
        <v>0</v>
      </c>
      <c r="AR290">
        <f t="shared" si="96"/>
        <v>0</v>
      </c>
      <c r="AS290">
        <f t="shared" si="96"/>
        <v>0</v>
      </c>
      <c r="AT290">
        <f t="shared" si="96"/>
        <v>0</v>
      </c>
      <c r="AU290">
        <f t="shared" si="96"/>
        <v>0</v>
      </c>
      <c r="AV290">
        <f t="shared" si="96"/>
        <v>0</v>
      </c>
      <c r="AW290">
        <f t="shared" si="96"/>
        <v>0</v>
      </c>
      <c r="AX290">
        <f t="shared" si="96"/>
        <v>0</v>
      </c>
      <c r="AY290">
        <f t="shared" si="96"/>
        <v>0</v>
      </c>
      <c r="AZ290">
        <f t="shared" si="96"/>
        <v>0</v>
      </c>
      <c r="BA290">
        <f t="shared" si="96"/>
        <v>0</v>
      </c>
      <c r="BB290">
        <f t="shared" si="96"/>
        <v>0</v>
      </c>
      <c r="BC290">
        <f t="shared" si="96"/>
        <v>0</v>
      </c>
      <c r="BD290">
        <f t="shared" si="96"/>
        <v>0</v>
      </c>
      <c r="BE290">
        <f t="shared" si="96"/>
        <v>0</v>
      </c>
      <c r="BF290">
        <f t="shared" si="96"/>
        <v>0</v>
      </c>
      <c r="BG290">
        <f t="shared" si="96"/>
        <v>0</v>
      </c>
      <c r="BH290">
        <f t="shared" si="96"/>
        <v>0</v>
      </c>
      <c r="BI290">
        <f t="shared" si="96"/>
        <v>0</v>
      </c>
      <c r="BJ290">
        <f t="shared" si="96"/>
        <v>0</v>
      </c>
      <c r="BK290">
        <f t="shared" si="96"/>
        <v>0</v>
      </c>
      <c r="BL290">
        <f t="shared" si="96"/>
        <v>0</v>
      </c>
      <c r="BM290">
        <f t="shared" si="96"/>
        <v>0</v>
      </c>
      <c r="BN290">
        <f t="shared" si="96"/>
        <v>0</v>
      </c>
      <c r="BO290">
        <f t="shared" si="96"/>
        <v>0</v>
      </c>
      <c r="BP290">
        <f t="shared" si="96"/>
        <v>0</v>
      </c>
      <c r="BQ290">
        <f t="shared" si="96"/>
        <v>0</v>
      </c>
      <c r="BR290">
        <f t="shared" si="96"/>
        <v>0</v>
      </c>
      <c r="BS290">
        <f t="shared" si="96"/>
        <v>0</v>
      </c>
      <c r="BT290">
        <f t="shared" si="96"/>
        <v>0</v>
      </c>
      <c r="BU290">
        <f t="shared" ref="BU290:CH290" si="97">IF(BT290&gt;0,BT290-1,0)</f>
        <v>0</v>
      </c>
      <c r="BV290">
        <f t="shared" si="97"/>
        <v>0</v>
      </c>
      <c r="BW290">
        <f t="shared" si="97"/>
        <v>0</v>
      </c>
      <c r="BX290">
        <f t="shared" si="97"/>
        <v>0</v>
      </c>
      <c r="BY290">
        <f t="shared" si="97"/>
        <v>0</v>
      </c>
      <c r="BZ290">
        <f t="shared" si="97"/>
        <v>0</v>
      </c>
      <c r="CA290">
        <f t="shared" si="97"/>
        <v>0</v>
      </c>
      <c r="CB290">
        <f t="shared" si="97"/>
        <v>0</v>
      </c>
      <c r="CC290">
        <f t="shared" si="97"/>
        <v>0</v>
      </c>
      <c r="CD290">
        <f t="shared" si="97"/>
        <v>0</v>
      </c>
      <c r="CE290">
        <f t="shared" si="97"/>
        <v>0</v>
      </c>
      <c r="CF290">
        <f t="shared" si="97"/>
        <v>0</v>
      </c>
      <c r="CG290">
        <f t="shared" si="97"/>
        <v>0</v>
      </c>
      <c r="CH290">
        <f t="shared" si="97"/>
        <v>0</v>
      </c>
    </row>
    <row r="291" spans="1:86" x14ac:dyDescent="0.25">
      <c r="A291" t="s">
        <v>342</v>
      </c>
      <c r="B291" s="14">
        <f>IF(B289=$B$227,$B$236,0)</f>
        <v>0</v>
      </c>
      <c r="C291" s="14">
        <f>IF(C289=$B$227,$B$236,0)</f>
        <v>0</v>
      </c>
      <c r="D291" s="14">
        <f>IF(D289=$B$227,$B$236,0)</f>
        <v>0</v>
      </c>
      <c r="E291" s="14">
        <f>IF(E289=$B$227,$B$236,0)</f>
        <v>0</v>
      </c>
      <c r="F291" s="14">
        <f>IF(F289=$B$227,$B$236,0)</f>
        <v>0</v>
      </c>
      <c r="G291" s="14">
        <f>B236</f>
        <v>21300000</v>
      </c>
      <c r="H291" s="14">
        <f>G295</f>
        <v>20241871.874603335</v>
      </c>
      <c r="I291" s="14">
        <f t="shared" ref="I291:BT291" si="98">H295</f>
        <v>19140665.016281486</v>
      </c>
      <c r="J291" s="14">
        <f t="shared" si="98"/>
        <v>17994625.594675068</v>
      </c>
      <c r="K291" s="14">
        <f t="shared" si="98"/>
        <v>16801928.377117325</v>
      </c>
      <c r="L291" s="14">
        <f t="shared" si="98"/>
        <v>15560673.821688499</v>
      </c>
      <c r="M291" s="14">
        <f t="shared" si="98"/>
        <v>14268885.051922027</v>
      </c>
      <c r="N291" s="14">
        <f t="shared" si="98"/>
        <v>12924504.70834434</v>
      </c>
      <c r="O291" s="14">
        <f t="shared" si="98"/>
        <v>11525391.671833895</v>
      </c>
      <c r="P291" s="14">
        <f t="shared" si="98"/>
        <v>10069317.653580919</v>
      </c>
      <c r="Q291" s="14">
        <f t="shared" si="98"/>
        <v>8553963.6462168843</v>
      </c>
      <c r="R291" s="14">
        <f t="shared" si="98"/>
        <v>6976916.2304616189</v>
      </c>
      <c r="S291" s="14">
        <f t="shared" si="98"/>
        <v>5335663.7314058738</v>
      </c>
      <c r="T291" s="14">
        <f t="shared" si="98"/>
        <v>3627592.2183076572</v>
      </c>
      <c r="U291" s="14">
        <f t="shared" si="98"/>
        <v>1849981.341531446</v>
      </c>
      <c r="V291" s="14">
        <f t="shared" si="98"/>
        <v>-3.0267983675003052E-9</v>
      </c>
      <c r="W291" s="14" t="e">
        <f t="shared" si="98"/>
        <v>#N/A</v>
      </c>
      <c r="X291" s="14" t="e">
        <f t="shared" si="98"/>
        <v>#N/A</v>
      </c>
      <c r="Y291" s="14" t="e">
        <f t="shared" si="98"/>
        <v>#N/A</v>
      </c>
      <c r="Z291" s="14" t="e">
        <f t="shared" si="98"/>
        <v>#N/A</v>
      </c>
      <c r="AA291" s="14" t="e">
        <f t="shared" si="98"/>
        <v>#N/A</v>
      </c>
      <c r="AB291" s="14" t="e">
        <f t="shared" si="98"/>
        <v>#N/A</v>
      </c>
      <c r="AC291" s="14" t="e">
        <f t="shared" si="98"/>
        <v>#N/A</v>
      </c>
      <c r="AD291" s="14" t="e">
        <f t="shared" si="98"/>
        <v>#N/A</v>
      </c>
      <c r="AE291" s="14" t="e">
        <f t="shared" si="98"/>
        <v>#N/A</v>
      </c>
      <c r="AF291" s="14" t="e">
        <f t="shared" si="98"/>
        <v>#N/A</v>
      </c>
      <c r="AG291" s="14" t="e">
        <f t="shared" si="98"/>
        <v>#N/A</v>
      </c>
      <c r="AH291" s="14" t="e">
        <f t="shared" si="98"/>
        <v>#N/A</v>
      </c>
      <c r="AI291" s="14" t="e">
        <f t="shared" si="98"/>
        <v>#N/A</v>
      </c>
      <c r="AJ291" s="14" t="e">
        <f t="shared" si="98"/>
        <v>#N/A</v>
      </c>
      <c r="AK291" s="14" t="e">
        <f t="shared" si="98"/>
        <v>#N/A</v>
      </c>
      <c r="AL291" s="14" t="e">
        <f t="shared" si="98"/>
        <v>#N/A</v>
      </c>
      <c r="AM291" s="14" t="e">
        <f t="shared" si="98"/>
        <v>#N/A</v>
      </c>
      <c r="AN291" s="14" t="e">
        <f t="shared" si="98"/>
        <v>#N/A</v>
      </c>
      <c r="AO291" s="14" t="e">
        <f t="shared" si="98"/>
        <v>#N/A</v>
      </c>
      <c r="AP291" s="14" t="e">
        <f t="shared" si="98"/>
        <v>#N/A</v>
      </c>
      <c r="AQ291" s="14" t="e">
        <f t="shared" si="98"/>
        <v>#N/A</v>
      </c>
      <c r="AR291" s="14" t="e">
        <f t="shared" si="98"/>
        <v>#N/A</v>
      </c>
      <c r="AS291" s="14" t="e">
        <f t="shared" si="98"/>
        <v>#N/A</v>
      </c>
      <c r="AT291" s="14" t="e">
        <f t="shared" si="98"/>
        <v>#N/A</v>
      </c>
      <c r="AU291" s="14" t="e">
        <f t="shared" si="98"/>
        <v>#N/A</v>
      </c>
      <c r="AV291" s="14" t="e">
        <f t="shared" si="98"/>
        <v>#N/A</v>
      </c>
      <c r="AW291" s="14" t="e">
        <f t="shared" si="98"/>
        <v>#N/A</v>
      </c>
      <c r="AX291" s="14" t="e">
        <f t="shared" si="98"/>
        <v>#N/A</v>
      </c>
      <c r="AY291" s="14" t="e">
        <f t="shared" si="98"/>
        <v>#N/A</v>
      </c>
      <c r="AZ291" s="14" t="e">
        <f t="shared" si="98"/>
        <v>#N/A</v>
      </c>
      <c r="BA291" s="14" t="e">
        <f t="shared" si="98"/>
        <v>#N/A</v>
      </c>
      <c r="BB291" s="14" t="e">
        <f t="shared" si="98"/>
        <v>#N/A</v>
      </c>
      <c r="BC291" s="14" t="e">
        <f t="shared" si="98"/>
        <v>#N/A</v>
      </c>
      <c r="BD291" s="14" t="e">
        <f t="shared" si="98"/>
        <v>#N/A</v>
      </c>
      <c r="BE291" s="14" t="e">
        <f t="shared" si="98"/>
        <v>#N/A</v>
      </c>
      <c r="BF291" s="14" t="e">
        <f t="shared" si="98"/>
        <v>#N/A</v>
      </c>
      <c r="BG291" s="14" t="e">
        <f t="shared" si="98"/>
        <v>#N/A</v>
      </c>
      <c r="BH291" s="14" t="e">
        <f t="shared" si="98"/>
        <v>#N/A</v>
      </c>
      <c r="BI291" s="14" t="e">
        <f t="shared" si="98"/>
        <v>#N/A</v>
      </c>
      <c r="BJ291" s="14" t="e">
        <f t="shared" si="98"/>
        <v>#N/A</v>
      </c>
      <c r="BK291" s="14" t="e">
        <f t="shared" si="98"/>
        <v>#N/A</v>
      </c>
      <c r="BL291" s="14" t="e">
        <f t="shared" si="98"/>
        <v>#N/A</v>
      </c>
      <c r="BM291" s="14" t="e">
        <f t="shared" si="98"/>
        <v>#N/A</v>
      </c>
      <c r="BN291" s="14" t="e">
        <f t="shared" si="98"/>
        <v>#N/A</v>
      </c>
      <c r="BO291" s="14" t="e">
        <f t="shared" si="98"/>
        <v>#N/A</v>
      </c>
      <c r="BP291" s="14" t="e">
        <f t="shared" si="98"/>
        <v>#N/A</v>
      </c>
      <c r="BQ291" s="14" t="e">
        <f t="shared" si="98"/>
        <v>#N/A</v>
      </c>
      <c r="BR291" s="14" t="e">
        <f t="shared" si="98"/>
        <v>#N/A</v>
      </c>
      <c r="BS291" s="14" t="e">
        <f t="shared" si="98"/>
        <v>#N/A</v>
      </c>
      <c r="BT291" s="14" t="e">
        <f t="shared" si="98"/>
        <v>#N/A</v>
      </c>
      <c r="BU291" s="14" t="e">
        <f t="shared" ref="BU291:CH291" si="99">BT295</f>
        <v>#N/A</v>
      </c>
      <c r="BV291" s="14" t="e">
        <f t="shared" si="99"/>
        <v>#N/A</v>
      </c>
      <c r="BW291" s="14" t="e">
        <f t="shared" si="99"/>
        <v>#N/A</v>
      </c>
      <c r="BX291" s="14" t="e">
        <f t="shared" si="99"/>
        <v>#N/A</v>
      </c>
      <c r="BY291" s="14" t="e">
        <f t="shared" si="99"/>
        <v>#N/A</v>
      </c>
      <c r="BZ291" s="14" t="e">
        <f t="shared" si="99"/>
        <v>#N/A</v>
      </c>
      <c r="CA291" s="14" t="e">
        <f t="shared" si="99"/>
        <v>#N/A</v>
      </c>
      <c r="CB291" s="14" t="e">
        <f t="shared" si="99"/>
        <v>#N/A</v>
      </c>
      <c r="CC291" s="14" t="e">
        <f t="shared" si="99"/>
        <v>#N/A</v>
      </c>
      <c r="CD291" s="14" t="e">
        <f t="shared" si="99"/>
        <v>#N/A</v>
      </c>
      <c r="CE291" s="14" t="e">
        <f t="shared" si="99"/>
        <v>#N/A</v>
      </c>
      <c r="CF291" s="14" t="e">
        <f t="shared" si="99"/>
        <v>#N/A</v>
      </c>
      <c r="CG291" s="14" t="e">
        <f t="shared" si="99"/>
        <v>#N/A</v>
      </c>
      <c r="CH291" s="14" t="e">
        <f t="shared" si="99"/>
        <v>#N/A</v>
      </c>
    </row>
    <row r="292" spans="1:86" x14ac:dyDescent="0.25">
      <c r="A292" t="s">
        <v>471</v>
      </c>
      <c r="B292" s="14">
        <f>(1+$B$226/2)*B294-$B$226*B291</f>
        <v>0</v>
      </c>
      <c r="C292" s="14">
        <f>(1+$B$226/2)*C294-$B$226*C291</f>
        <v>0</v>
      </c>
      <c r="D292" s="14">
        <f>(1+$B$226/2)*D294-$B$226*D291</f>
        <v>0</v>
      </c>
      <c r="E292" s="14">
        <f>(1+$B$226/2)*E294-$B$226*E291</f>
        <v>0</v>
      </c>
      <c r="F292" s="14">
        <f>(1+$B$226/2)*F294-$B$226*F291</f>
        <v>0</v>
      </c>
      <c r="G292" s="14">
        <f>IF($G290&gt;=1,($B236/HLOOKUP($G290,'Annuity Calc'!$H$7:$BE$11,2,FALSE))*HLOOKUP(G290,'Annuity Calc'!$H$7:$BE$11,3,FALSE),(IF(G290&lt;=(-1),G290,0)))</f>
        <v>1058128.125396665</v>
      </c>
      <c r="H292" s="14">
        <f>IF($G290&gt;=1,($B$236/HLOOKUP($G290,'Annuity Calc'!$H$7:$BE$11,2,FALSE))*HLOOKUP(H290,'Annuity Calc'!$H$7:$BE$11,3,FALSE),(IF(H290&lt;=(-1),H290,0)))</f>
        <v>1101206.8583218493</v>
      </c>
      <c r="I292" s="14">
        <f>IF($G290&gt;=1,($B$236/HLOOKUP($G290,'Annuity Calc'!$H$7:$BE$11,2,FALSE))*HLOOKUP(I290,'Annuity Calc'!$H$7:$BE$11,3,FALSE),(IF(I290&lt;=(-1),I290,0)))</f>
        <v>1146039.4216064182</v>
      </c>
      <c r="J292" s="14">
        <f>IF($G290&gt;=1,($B$236/HLOOKUP($G290,'Annuity Calc'!$H$7:$BE$11,2,FALSE))*HLOOKUP(J290,'Annuity Calc'!$H$7:$BE$11,3,FALSE),(IF(J290&lt;=(-1),J290,0)))</f>
        <v>1192697.2175577432</v>
      </c>
      <c r="K292" s="14">
        <f>IF($G290&gt;=1,($B$236/HLOOKUP($G290,'Annuity Calc'!$H$7:$BE$11,2,FALSE))*HLOOKUP(K290,'Annuity Calc'!$H$7:$BE$11,3,FALSE),(IF(K290&lt;=(-1),K290,0)))</f>
        <v>1241254.5554288253</v>
      </c>
      <c r="L292" s="14">
        <f>IF($G290&gt;=1,($B$236/HLOOKUP($G290,'Annuity Calc'!$H$7:$BE$11,2,FALSE))*HLOOKUP(L290,'Annuity Calc'!$H$7:$BE$11,3,FALSE),(IF(L290&lt;=(-1),L290,0)))</f>
        <v>1291788.7697664713</v>
      </c>
      <c r="M292" s="14">
        <f>IF($G290&gt;=1,($B$236/HLOOKUP($G290,'Annuity Calc'!$H$7:$BE$11,2,FALSE))*HLOOKUP(M290,'Annuity Calc'!$H$7:$BE$11,3,FALSE),(IF(M290&lt;=(-1),M290,0)))</f>
        <v>1344380.3435776876</v>
      </c>
      <c r="N292" s="14">
        <f>IF($G290&gt;=1,($B$236/HLOOKUP($G290,'Annuity Calc'!$H$7:$BE$11,2,FALSE))*HLOOKUP(N290,'Annuity Calc'!$H$7:$BE$11,3,FALSE),(IF(N290&lt;=(-1),N290,0)))</f>
        <v>1399113.0365104454</v>
      </c>
      <c r="O292" s="14">
        <f>IF($G290&gt;=1,($B$236/HLOOKUP($G290,'Annuity Calc'!$H$7:$BE$11,2,FALSE))*HLOOKUP(O290,'Annuity Calc'!$H$7:$BE$11,3,FALSE),(IF(O290&lt;=(-1),O290,0)))</f>
        <v>1456074.018252976</v>
      </c>
      <c r="P292" s="14">
        <f>IF($G290&gt;=1,($B$236/HLOOKUP($G290,'Annuity Calc'!$H$7:$BE$11,2,FALSE))*HLOOKUP(P290,'Annuity Calc'!$H$7:$BE$11,3,FALSE),(IF(P290&lt;=(-1),P290,0)))</f>
        <v>1515354.0073640354</v>
      </c>
      <c r="Q292" s="14">
        <f>IF($G290&gt;=1,($B$236/HLOOKUP($G290,'Annuity Calc'!$H$7:$BE$11,2,FALSE))*HLOOKUP(Q290,'Annuity Calc'!$H$7:$BE$11,3,FALSE),(IF(Q290&lt;=(-1),Q290,0)))</f>
        <v>1577047.4157552654</v>
      </c>
      <c r="R292" s="14">
        <f>IF($G290&gt;=1,($B$236/HLOOKUP($G290,'Annuity Calc'!$H$7:$BE$11,2,FALSE))*HLOOKUP(R290,'Annuity Calc'!$H$7:$BE$11,3,FALSE),(IF(R290&lt;=(-1),R290,0)))</f>
        <v>1641252.4990557448</v>
      </c>
      <c r="S292" s="14">
        <f>IF($G290&gt;=1,($B$236/HLOOKUP($G290,'Annuity Calc'!$H$7:$BE$11,2,FALSE))*HLOOKUP(S290,'Annuity Calc'!$H$7:$BE$11,3,FALSE),(IF(S290&lt;=(-1),S290,0)))</f>
        <v>1708071.5130982164</v>
      </c>
      <c r="T292" s="14">
        <f>IF($G290&gt;=1,($B$236/HLOOKUP($G290,'Annuity Calc'!$H$7:$BE$11,2,FALSE))*HLOOKUP(T290,'Annuity Calc'!$H$7:$BE$11,3,FALSE),(IF(T290&lt;=(-1),T290,0)))</f>
        <v>1777610.8767762112</v>
      </c>
      <c r="U292" s="14">
        <f>IF($G290&gt;=1,($B$236/HLOOKUP($G290,'Annuity Calc'!$H$7:$BE$11,2,FALSE))*HLOOKUP(U290,'Annuity Calc'!$H$7:$BE$11,3,FALSE),(IF(U290&lt;=(-1),U290,0)))</f>
        <v>1849981.341531449</v>
      </c>
      <c r="V292" s="14" t="e">
        <f>IF($G290&gt;=1,($B$236/HLOOKUP($G290,'Annuity Calc'!$H$7:$BE$11,2,FALSE))*HLOOKUP(V290,'Annuity Calc'!$H$7:$BE$11,3,FALSE),(IF(V290&lt;=(-1),V290,0)))</f>
        <v>#N/A</v>
      </c>
      <c r="W292" s="14" t="e">
        <f>IF($G290&gt;=1,($B$236/HLOOKUP($G290,'Annuity Calc'!$H$7:$BE$11,2,FALSE))*HLOOKUP(W290,'Annuity Calc'!$H$7:$BE$11,3,FALSE),(IF(W290&lt;=(-1),W290,0)))</f>
        <v>#N/A</v>
      </c>
      <c r="X292" s="14" t="e">
        <f>IF($G290&gt;=1,($B$236/HLOOKUP($G290,'Annuity Calc'!$H$7:$BE$11,2,FALSE))*HLOOKUP(X290,'Annuity Calc'!$H$7:$BE$11,3,FALSE),(IF(X290&lt;=(-1),X290,0)))</f>
        <v>#N/A</v>
      </c>
      <c r="Y292" s="14" t="e">
        <f>IF($G290&gt;=1,($B$236/HLOOKUP($G290,'Annuity Calc'!$H$7:$BE$11,2,FALSE))*HLOOKUP(Y290,'Annuity Calc'!$H$7:$BE$11,3,FALSE),(IF(Y290&lt;=(-1),Y290,0)))</f>
        <v>#N/A</v>
      </c>
      <c r="Z292" s="14" t="e">
        <f>IF($G290&gt;=1,($B$236/HLOOKUP($G290,'Annuity Calc'!$H$7:$BE$11,2,FALSE))*HLOOKUP(Z290,'Annuity Calc'!$H$7:$BE$11,3,FALSE),(IF(Z290&lt;=(-1),Z290,0)))</f>
        <v>#N/A</v>
      </c>
      <c r="AA292" s="14" t="e">
        <f>IF($G290&gt;=1,($B$236/HLOOKUP($G290,'Annuity Calc'!$H$7:$BE$11,2,FALSE))*HLOOKUP(AA290,'Annuity Calc'!$H$7:$BE$11,3,FALSE),(IF(AA290&lt;=(-1),AA290,0)))</f>
        <v>#N/A</v>
      </c>
      <c r="AB292" s="14" t="e">
        <f>IF($G290&gt;=1,($B$236/HLOOKUP($G290,'Annuity Calc'!$H$7:$BE$11,2,FALSE))*HLOOKUP(AB290,'Annuity Calc'!$H$7:$BE$11,3,FALSE),(IF(AB290&lt;=(-1),AB290,0)))</f>
        <v>#N/A</v>
      </c>
      <c r="AC292" s="14" t="e">
        <f>IF($G290&gt;=1,($B$236/HLOOKUP($G290,'Annuity Calc'!$H$7:$BE$11,2,FALSE))*HLOOKUP(AC290,'Annuity Calc'!$H$7:$BE$11,3,FALSE),(IF(AC290&lt;=(-1),AC290,0)))</f>
        <v>#N/A</v>
      </c>
      <c r="AD292" s="14" t="e">
        <f>IF($G290&gt;=1,($B$236/HLOOKUP($G290,'Annuity Calc'!$H$7:$BE$11,2,FALSE))*HLOOKUP(AD290,'Annuity Calc'!$H$7:$BE$11,3,FALSE),(IF(AD290&lt;=(-1),AD290,0)))</f>
        <v>#N/A</v>
      </c>
      <c r="AE292" s="14" t="e">
        <f>IF($G290&gt;=1,($B$236/HLOOKUP($G290,'Annuity Calc'!$H$7:$BE$11,2,FALSE))*HLOOKUP(AE290,'Annuity Calc'!$H$7:$BE$11,3,FALSE),(IF(AE290&lt;=(-1),AE290,0)))</f>
        <v>#N/A</v>
      </c>
      <c r="AF292" s="14" t="e">
        <f>IF($G290&gt;=1,($B$236/HLOOKUP($G290,'Annuity Calc'!$H$7:$BE$11,2,FALSE))*HLOOKUP(AF290,'Annuity Calc'!$H$7:$BE$11,3,FALSE),(IF(AF290&lt;=(-1),AF290,0)))</f>
        <v>#N/A</v>
      </c>
      <c r="AG292" s="14" t="e">
        <f>IF($G290&gt;=1,($B$236/HLOOKUP($G290,'Annuity Calc'!$H$7:$BE$11,2,FALSE))*HLOOKUP(AG290,'Annuity Calc'!$H$7:$BE$11,3,FALSE),(IF(AG290&lt;=(-1),AG290,0)))</f>
        <v>#N/A</v>
      </c>
      <c r="AH292" s="14" t="e">
        <f>IF($G290&gt;=1,($B$236/HLOOKUP($G290,'Annuity Calc'!$H$7:$BE$11,2,FALSE))*HLOOKUP(AH290,'Annuity Calc'!$H$7:$BE$11,3,FALSE),(IF(AH290&lt;=(-1),AH290,0)))</f>
        <v>#N/A</v>
      </c>
      <c r="AI292" s="14" t="e">
        <f>IF($G290&gt;=1,($B$236/HLOOKUP($G290,'Annuity Calc'!$H$7:$BE$11,2,FALSE))*HLOOKUP(AI290,'Annuity Calc'!$H$7:$BE$11,3,FALSE),(IF(AI290&lt;=(-1),AI290,0)))</f>
        <v>#N/A</v>
      </c>
      <c r="AJ292" s="14" t="e">
        <f>IF($G290&gt;=1,($B$236/HLOOKUP($G290,'Annuity Calc'!$H$7:$BE$11,2,FALSE))*HLOOKUP(AJ290,'Annuity Calc'!$H$7:$BE$11,3,FALSE),(IF(AJ290&lt;=(-1),AJ290,0)))</f>
        <v>#N/A</v>
      </c>
      <c r="AK292" s="14" t="e">
        <f>IF($G290&gt;=1,($B$236/HLOOKUP($G290,'Annuity Calc'!$H$7:$BE$11,2,FALSE))*HLOOKUP(AK290,'Annuity Calc'!$H$7:$BE$11,3,FALSE),(IF(AK290&lt;=(-1),AK290,0)))</f>
        <v>#N/A</v>
      </c>
      <c r="AL292" s="14" t="e">
        <f>IF($G290&gt;=1,($B$236/HLOOKUP($G290,'Annuity Calc'!$H$7:$BE$11,2,FALSE))*HLOOKUP(AL290,'Annuity Calc'!$H$7:$BE$11,3,FALSE),(IF(AL290&lt;=(-1),AL290,0)))</f>
        <v>#N/A</v>
      </c>
      <c r="AM292" s="14" t="e">
        <f>IF($G290&gt;=1,($B$236/HLOOKUP($G290,'Annuity Calc'!$H$7:$BE$11,2,FALSE))*HLOOKUP(AM290,'Annuity Calc'!$H$7:$BE$11,3,FALSE),(IF(AM290&lt;=(-1),AM290,0)))</f>
        <v>#N/A</v>
      </c>
      <c r="AN292" s="14" t="e">
        <f>IF($G290&gt;=1,($B$236/HLOOKUP($G290,'Annuity Calc'!$H$7:$BE$11,2,FALSE))*HLOOKUP(AN290,'Annuity Calc'!$H$7:$BE$11,3,FALSE),(IF(AN290&lt;=(-1),AN290,0)))</f>
        <v>#N/A</v>
      </c>
      <c r="AO292" s="14" t="e">
        <f>IF($G290&gt;=1,($B$236/HLOOKUP($G290,'Annuity Calc'!$H$7:$BE$11,2,FALSE))*HLOOKUP(AO290,'Annuity Calc'!$H$7:$BE$11,3,FALSE),(IF(AO290&lt;=(-1),AO290,0)))</f>
        <v>#N/A</v>
      </c>
      <c r="AP292" s="14" t="e">
        <f>IF($G290&gt;=1,($B$236/HLOOKUP($G290,'Annuity Calc'!$H$7:$BE$11,2,FALSE))*HLOOKUP(AP290,'Annuity Calc'!$H$7:$BE$11,3,FALSE),(IF(AP290&lt;=(-1),AP290,0)))</f>
        <v>#N/A</v>
      </c>
      <c r="AQ292" s="14" t="e">
        <f>IF($G290&gt;=1,($B$236/HLOOKUP($G290,'Annuity Calc'!$H$7:$BE$11,2,FALSE))*HLOOKUP(AQ290,'Annuity Calc'!$H$7:$BE$11,3,FALSE),(IF(AQ290&lt;=(-1),AQ290,0)))</f>
        <v>#N/A</v>
      </c>
      <c r="AR292" s="14" t="e">
        <f>IF($G290&gt;=1,($B$236/HLOOKUP($G290,'Annuity Calc'!$H$7:$BE$11,2,FALSE))*HLOOKUP(AR290,'Annuity Calc'!$H$7:$BE$11,3,FALSE),(IF(AR290&lt;=(-1),AR290,0)))</f>
        <v>#N/A</v>
      </c>
      <c r="AS292" s="14" t="e">
        <f>IF($G290&gt;=1,($B$236/HLOOKUP($G290,'Annuity Calc'!$H$7:$BE$11,2,FALSE))*HLOOKUP(AS290,'Annuity Calc'!$H$7:$BE$11,3,FALSE),(IF(AS290&lt;=(-1),AS290,0)))</f>
        <v>#N/A</v>
      </c>
      <c r="AT292" s="14" t="e">
        <f>IF($G290&gt;=1,($B$236/HLOOKUP($G290,'Annuity Calc'!$H$7:$BE$11,2,FALSE))*HLOOKUP(AT290,'Annuity Calc'!$H$7:$BE$11,3,FALSE),(IF(AT290&lt;=(-1),AT290,0)))</f>
        <v>#N/A</v>
      </c>
      <c r="AU292" s="14" t="e">
        <f>IF($G290&gt;=1,($B$236/HLOOKUP($G290,'Annuity Calc'!$H$7:$BE$11,2,FALSE))*HLOOKUP(AU290,'Annuity Calc'!$H$7:$BE$11,3,FALSE),(IF(AU290&lt;=(-1),AU290,0)))</f>
        <v>#N/A</v>
      </c>
      <c r="AV292" s="14" t="e">
        <f>IF($G290&gt;=1,($B$236/HLOOKUP($G290,'Annuity Calc'!$H$7:$BE$11,2,FALSE))*HLOOKUP(AV290,'Annuity Calc'!$H$7:$BE$11,3,FALSE),(IF(AV290&lt;=(-1),AV290,0)))</f>
        <v>#N/A</v>
      </c>
      <c r="AW292" s="14" t="e">
        <f>IF($G290&gt;=1,($B$236/HLOOKUP($G290,'Annuity Calc'!$H$7:$BE$11,2,FALSE))*HLOOKUP(AW290,'Annuity Calc'!$H$7:$BE$11,3,FALSE),(IF(AW290&lt;=(-1),AW290,0)))</f>
        <v>#N/A</v>
      </c>
      <c r="AX292" s="14" t="e">
        <f>IF($G290&gt;=1,($B$236/HLOOKUP($G290,'Annuity Calc'!$H$7:$BE$11,2,FALSE))*HLOOKUP(AX290,'Annuity Calc'!$H$7:$BE$11,3,FALSE),(IF(AX290&lt;=(-1),AX290,0)))</f>
        <v>#N/A</v>
      </c>
      <c r="AY292" s="14" t="e">
        <f>IF($G290&gt;=1,($B$236/HLOOKUP($G290,'Annuity Calc'!$H$7:$BE$11,2,FALSE))*HLOOKUP(AY290,'Annuity Calc'!$H$7:$BE$11,3,FALSE),(IF(AY290&lt;=(-1),AY290,0)))</f>
        <v>#N/A</v>
      </c>
      <c r="AZ292" s="14" t="e">
        <f>IF($G290&gt;=1,($B$236/HLOOKUP($G290,'Annuity Calc'!$H$7:$BE$11,2,FALSE))*HLOOKUP(AZ290,'Annuity Calc'!$H$7:$BE$11,3,FALSE),(IF(AZ290&lt;=(-1),AZ290,0)))</f>
        <v>#N/A</v>
      </c>
      <c r="BA292" s="14" t="e">
        <f>IF($G290&gt;=1,($B$236/HLOOKUP($G290,'Annuity Calc'!$H$7:$BE$11,2,FALSE))*HLOOKUP(BA290,'Annuity Calc'!$H$7:$BE$11,3,FALSE),(IF(BA290&lt;=(-1),BA290,0)))</f>
        <v>#N/A</v>
      </c>
      <c r="BB292" s="14" t="e">
        <f>IF($G290&gt;=1,($B$236/HLOOKUP($G290,'Annuity Calc'!$H$7:$BE$11,2,FALSE))*HLOOKUP(BB290,'Annuity Calc'!$H$7:$BE$11,3,FALSE),(IF(BB290&lt;=(-1),BB290,0)))</f>
        <v>#N/A</v>
      </c>
      <c r="BC292" s="14" t="e">
        <f>IF($G290&gt;=1,($B$236/HLOOKUP($G290,'Annuity Calc'!$H$7:$BE$11,2,FALSE))*HLOOKUP(BC290,'Annuity Calc'!$H$7:$BE$11,3,FALSE),(IF(BC290&lt;=(-1),BC290,0)))</f>
        <v>#N/A</v>
      </c>
      <c r="BD292" s="14" t="e">
        <f>IF($G290&gt;=1,($B$236/HLOOKUP($G290,'Annuity Calc'!$H$7:$BE$11,2,FALSE))*HLOOKUP(BD290,'Annuity Calc'!$H$7:$BE$11,3,FALSE),(IF(BD290&lt;=(-1),BD290,0)))</f>
        <v>#N/A</v>
      </c>
      <c r="BE292" s="14" t="e">
        <f>IF($G290&gt;=1,($B$236/HLOOKUP($G290,'Annuity Calc'!$H$7:$BE$11,2,FALSE))*HLOOKUP(BE290,'Annuity Calc'!$H$7:$BE$11,3,FALSE),(IF(BE290&lt;=(-1),BE290,0)))</f>
        <v>#N/A</v>
      </c>
      <c r="BF292" s="14" t="e">
        <f>IF($G290&gt;=1,($B$236/HLOOKUP($G290,'Annuity Calc'!$H$7:$BE$11,2,FALSE))*HLOOKUP(BF290,'Annuity Calc'!$H$7:$BE$11,3,FALSE),(IF(BF290&lt;=(-1),BF290,0)))</f>
        <v>#N/A</v>
      </c>
      <c r="BG292" s="14" t="e">
        <f>IF($G290&gt;=1,($B$236/HLOOKUP($G290,'Annuity Calc'!$H$7:$BE$11,2,FALSE))*HLOOKUP(BG290,'Annuity Calc'!$H$7:$BE$11,3,FALSE),(IF(BG290&lt;=(-1),BG290,0)))</f>
        <v>#N/A</v>
      </c>
      <c r="BH292" s="14" t="e">
        <f>IF($G290&gt;=1,($B$236/HLOOKUP($G290,'Annuity Calc'!$H$7:$BE$11,2,FALSE))*HLOOKUP(BH290,'Annuity Calc'!$H$7:$BE$11,3,FALSE),(IF(BH290&lt;=(-1),BH290,0)))</f>
        <v>#N/A</v>
      </c>
      <c r="BI292" s="14" t="e">
        <f>IF($G290&gt;=1,($B$236/HLOOKUP($G290,'Annuity Calc'!$H$7:$BE$11,2,FALSE))*HLOOKUP(BI290,'Annuity Calc'!$H$7:$BE$11,3,FALSE),(IF(BI290&lt;=(-1),BI290,0)))</f>
        <v>#N/A</v>
      </c>
      <c r="BJ292" s="14" t="e">
        <f>IF($G290&gt;=1,($B$236/HLOOKUP($G290,'Annuity Calc'!$H$7:$BE$11,2,FALSE))*HLOOKUP(BJ290,'Annuity Calc'!$H$7:$BE$11,3,FALSE),(IF(BJ290&lt;=(-1),BJ290,0)))</f>
        <v>#N/A</v>
      </c>
      <c r="BK292" s="14" t="e">
        <f>IF($G290&gt;=1,($B$236/HLOOKUP($G290,'Annuity Calc'!$H$7:$BE$11,2,FALSE))*HLOOKUP(BK290,'Annuity Calc'!$H$7:$BE$11,3,FALSE),(IF(BK290&lt;=(-1),BK290,0)))</f>
        <v>#N/A</v>
      </c>
      <c r="BL292" s="14" t="e">
        <f>IF($G290&gt;=1,($B$236/HLOOKUP($G290,'Annuity Calc'!$H$7:$BE$11,2,FALSE))*HLOOKUP(BL290,'Annuity Calc'!$H$7:$BE$11,3,FALSE),(IF(BL290&lt;=(-1),BL290,0)))</f>
        <v>#N/A</v>
      </c>
      <c r="BM292" s="14" t="e">
        <f>IF($G290&gt;=1,($B$236/HLOOKUP($G290,'Annuity Calc'!$H$7:$BE$11,2,FALSE))*HLOOKUP(BM290,'Annuity Calc'!$H$7:$BE$11,3,FALSE),(IF(BM290&lt;=(-1),BM290,0)))</f>
        <v>#N/A</v>
      </c>
      <c r="BN292" s="14" t="e">
        <f>IF($G290&gt;=1,($B$236/HLOOKUP($G290,'Annuity Calc'!$H$7:$BE$11,2,FALSE))*HLOOKUP(BN290,'Annuity Calc'!$H$7:$BE$11,3,FALSE),(IF(BN290&lt;=(-1),BN290,0)))</f>
        <v>#N/A</v>
      </c>
      <c r="BO292" s="14" t="e">
        <f>IF($G290&gt;=1,($B$236/HLOOKUP($G290,'Annuity Calc'!$H$7:$BE$11,2,FALSE))*HLOOKUP(BO290,'Annuity Calc'!$H$7:$BE$11,3,FALSE),(IF(BO290&lt;=(-1),BO290,0)))</f>
        <v>#N/A</v>
      </c>
      <c r="BP292" s="14" t="e">
        <f>IF($G290&gt;=1,($B$236/HLOOKUP($G290,'Annuity Calc'!$H$7:$BE$11,2,FALSE))*HLOOKUP(BP290,'Annuity Calc'!$H$7:$BE$11,3,FALSE),(IF(BP290&lt;=(-1),BP290,0)))</f>
        <v>#N/A</v>
      </c>
      <c r="BQ292" s="14" t="e">
        <f>IF($G290&gt;=1,($B$236/HLOOKUP($G290,'Annuity Calc'!$H$7:$BE$11,2,FALSE))*HLOOKUP(BQ290,'Annuity Calc'!$H$7:$BE$11,3,FALSE),(IF(BQ290&lt;=(-1),BQ290,0)))</f>
        <v>#N/A</v>
      </c>
      <c r="BR292" s="14" t="e">
        <f>IF($G290&gt;=1,($B$236/HLOOKUP($G290,'Annuity Calc'!$H$7:$BE$11,2,FALSE))*HLOOKUP(BR290,'Annuity Calc'!$H$7:$BE$11,3,FALSE),(IF(BR290&lt;=(-1),BR290,0)))</f>
        <v>#N/A</v>
      </c>
      <c r="BS292" s="14" t="e">
        <f>IF($G290&gt;=1,($B$236/HLOOKUP($G290,'Annuity Calc'!$H$7:$BE$11,2,FALSE))*HLOOKUP(BS290,'Annuity Calc'!$H$7:$BE$11,3,FALSE),(IF(BS290&lt;=(-1),BS290,0)))</f>
        <v>#N/A</v>
      </c>
      <c r="BT292" s="14" t="e">
        <f>IF($G290&gt;=1,($B$236/HLOOKUP($G290,'Annuity Calc'!$H$7:$BE$11,2,FALSE))*HLOOKUP(BT290,'Annuity Calc'!$H$7:$BE$11,3,FALSE),(IF(BT290&lt;=(-1),BT290,0)))</f>
        <v>#N/A</v>
      </c>
      <c r="BU292" s="14" t="e">
        <f>IF($G290&gt;=1,($B$236/HLOOKUP($G290,'Annuity Calc'!$H$7:$BE$11,2,FALSE))*HLOOKUP(BU290,'Annuity Calc'!$H$7:$BE$11,3,FALSE),(IF(BU290&lt;=(-1),BU290,0)))</f>
        <v>#N/A</v>
      </c>
      <c r="BV292" s="14" t="e">
        <f>IF($G290&gt;=1,($B$236/HLOOKUP($G290,'Annuity Calc'!$H$7:$BE$11,2,FALSE))*HLOOKUP(BV290,'Annuity Calc'!$H$7:$BE$11,3,FALSE),(IF(BV290&lt;=(-1),BV290,0)))</f>
        <v>#N/A</v>
      </c>
      <c r="BW292" s="14" t="e">
        <f>IF($G290&gt;=1,($B$236/HLOOKUP($G290,'Annuity Calc'!$H$7:$BE$11,2,FALSE))*HLOOKUP(BW290,'Annuity Calc'!$H$7:$BE$11,3,FALSE),(IF(BW290&lt;=(-1),BW290,0)))</f>
        <v>#N/A</v>
      </c>
      <c r="BX292" s="14" t="e">
        <f>IF($G290&gt;=1,($B$236/HLOOKUP($G290,'Annuity Calc'!$H$7:$BE$11,2,FALSE))*HLOOKUP(BX290,'Annuity Calc'!$H$7:$BE$11,3,FALSE),(IF(BX290&lt;=(-1),BX290,0)))</f>
        <v>#N/A</v>
      </c>
      <c r="BY292" s="14" t="e">
        <f>IF($G290&gt;=1,($B$236/HLOOKUP($G290,'Annuity Calc'!$H$7:$BE$11,2,FALSE))*HLOOKUP(BY290,'Annuity Calc'!$H$7:$BE$11,3,FALSE),(IF(BY290&lt;=(-1),BY290,0)))</f>
        <v>#N/A</v>
      </c>
      <c r="BZ292" s="14" t="e">
        <f>IF($G290&gt;=1,($B$236/HLOOKUP($G290,'Annuity Calc'!$H$7:$BE$11,2,FALSE))*HLOOKUP(BZ290,'Annuity Calc'!$H$7:$BE$11,3,FALSE),(IF(BZ290&lt;=(-1),BZ290,0)))</f>
        <v>#N/A</v>
      </c>
      <c r="CA292" s="14" t="e">
        <f>IF($G290&gt;=1,($B$236/HLOOKUP($G290,'Annuity Calc'!$H$7:$BE$11,2,FALSE))*HLOOKUP(CA290,'Annuity Calc'!$H$7:$BE$11,3,FALSE),(IF(CA290&lt;=(-1),CA290,0)))</f>
        <v>#N/A</v>
      </c>
      <c r="CB292" s="14" t="e">
        <f>IF($G290&gt;=1,($B$236/HLOOKUP($G290,'Annuity Calc'!$H$7:$BE$11,2,FALSE))*HLOOKUP(CB290,'Annuity Calc'!$H$7:$BE$11,3,FALSE),(IF(CB290&lt;=(-1),CB290,0)))</f>
        <v>#N/A</v>
      </c>
      <c r="CC292" s="14" t="e">
        <f>IF($G290&gt;=1,($B$236/HLOOKUP($G290,'Annuity Calc'!$H$7:$BE$11,2,FALSE))*HLOOKUP(CC290,'Annuity Calc'!$H$7:$BE$11,3,FALSE),(IF(CC290&lt;=(-1),CC290,0)))</f>
        <v>#N/A</v>
      </c>
      <c r="CD292" s="14" t="e">
        <f>IF($G290&gt;=1,($B$236/HLOOKUP($G290,'Annuity Calc'!$H$7:$BE$11,2,FALSE))*HLOOKUP(CD290,'Annuity Calc'!$H$7:$BE$11,3,FALSE),(IF(CD290&lt;=(-1),CD290,0)))</f>
        <v>#N/A</v>
      </c>
      <c r="CE292" s="14" t="e">
        <f>IF($G290&gt;=1,($B$236/HLOOKUP($G290,'Annuity Calc'!$H$7:$BE$11,2,FALSE))*HLOOKUP(CE290,'Annuity Calc'!$H$7:$BE$11,3,FALSE),(IF(CE290&lt;=(-1),CE290,0)))</f>
        <v>#N/A</v>
      </c>
      <c r="CF292" s="14" t="e">
        <f>IF($G290&gt;=1,($B$236/HLOOKUP($G290,'Annuity Calc'!$H$7:$BE$11,2,FALSE))*HLOOKUP(CF290,'Annuity Calc'!$H$7:$BE$11,3,FALSE),(IF(CF290&lt;=(-1),CF290,0)))</f>
        <v>#N/A</v>
      </c>
      <c r="CG292" s="14" t="e">
        <f>IF($G290&gt;=1,($B$236/HLOOKUP($G290,'Annuity Calc'!$H$7:$BE$11,2,FALSE))*HLOOKUP(CG290,'Annuity Calc'!$H$7:$BE$11,3,FALSE),(IF(CG290&lt;=(-1),CG290,0)))</f>
        <v>#N/A</v>
      </c>
      <c r="CH292" s="14" t="e">
        <f>IF($G290&gt;=1,($B$236/HLOOKUP($G290,'Annuity Calc'!$H$7:$BE$11,2,FALSE))*HLOOKUP(CH290,'Annuity Calc'!$H$7:$BE$11,3,FALSE),(IF(CH290&lt;=(-1),CH290,0)))</f>
        <v>#N/A</v>
      </c>
    </row>
    <row r="293" spans="1:86" x14ac:dyDescent="0.25">
      <c r="A293" t="s">
        <v>480</v>
      </c>
      <c r="B293" s="14">
        <f>B294-B292</f>
        <v>0</v>
      </c>
      <c r="C293" s="14">
        <f t="shared" ref="C293:F293" si="100">C294-C292</f>
        <v>0</v>
      </c>
      <c r="D293" s="14">
        <f t="shared" si="100"/>
        <v>0</v>
      </c>
      <c r="E293" s="14">
        <f t="shared" si="100"/>
        <v>0</v>
      </c>
      <c r="F293" s="14">
        <f t="shared" si="100"/>
        <v>0</v>
      </c>
      <c r="G293" s="14">
        <f>IF($G290&gt;=1,($B$236/HLOOKUP($G290,'Annuity Calc'!$H$7:$BE$11,2,FALSE))*HLOOKUP(G290,'Annuity Calc'!$H$7:$BE$11,4,FALSE),(IF(G290&lt;=(-1),G290,0)))</f>
        <v>828760.34389833652</v>
      </c>
      <c r="H293" s="14">
        <f>IF($G290&gt;=1,($B$35/HLOOKUP($G290,'Annuity Calc'!$H$7:$BE$11,2,FALSE))*HLOOKUP(H290,'Annuity Calc'!$H$7:$BE$11,4,FALSE),(IF(H290&lt;=(-1),H290,0)))</f>
        <v>-231225.63315891428</v>
      </c>
      <c r="I293" s="14">
        <f>IF($G290&gt;=1,($B$35/HLOOKUP($G290,'Annuity Calc'!$H$7:$BE$11,2,FALSE))*HLOOKUP(I290,'Annuity Calc'!$H$7:$BE$11,4,FALSE),(IF(I290&lt;=(-1),I290,0)))</f>
        <v>-218031.43631526973</v>
      </c>
      <c r="J293" s="14">
        <f>IF($G290&gt;=1,($B$35/HLOOKUP($G290,'Annuity Calc'!$H$7:$BE$11,2,FALSE))*HLOOKUP(J290,'Annuity Calc'!$H$7:$BE$11,4,FALSE),(IF(J290&lt;=(-1),J290,0)))</f>
        <v>-204300.07457793457</v>
      </c>
      <c r="K293" s="14">
        <f>IF($G290&gt;=1,($B$35/HLOOKUP($G290,'Annuity Calc'!$H$7:$BE$11,2,FALSE))*HLOOKUP(K290,'Annuity Calc'!$H$7:$BE$11,4,FALSE),(IF(K290&lt;=(-1),K290,0)))</f>
        <v>-190009.67877772549</v>
      </c>
      <c r="L293" s="14">
        <f>IF($G290&gt;=1,($B$35/HLOOKUP($G290,'Annuity Calc'!$H$7:$BE$11,2,FALSE))*HLOOKUP(L290,'Annuity Calc'!$H$7:$BE$11,4,FALSE),(IF(L290&lt;=(-1),L290,0)))</f>
        <v>-175137.48940328203</v>
      </c>
      <c r="M293" s="14">
        <f>IF($G290&gt;=1,($B$35/HLOOKUP($G290,'Annuity Calc'!$H$7:$BE$11,2,FALSE))*HLOOKUP(M290,'Annuity Calc'!$H$7:$BE$11,4,FALSE),(IF(M290&lt;=(-1),M290,0)))</f>
        <v>-159659.82035327068</v>
      </c>
      <c r="N293" s="14">
        <f>IF($G290&gt;=1,($B$35/HLOOKUP($G290,'Annuity Calc'!$H$7:$BE$11,2,FALSE))*HLOOKUP(N290,'Annuity Calc'!$H$7:$BE$11,4,FALSE),(IF(N290&lt;=(-1),N290,0)))</f>
        <v>-143552.02121286053</v>
      </c>
      <c r="O293" s="14">
        <f>IF($G290&gt;=1,($B$35/HLOOKUP($G290,'Annuity Calc'!$H$7:$BE$11,2,FALSE))*HLOOKUP(O290,'Annuity Calc'!$H$7:$BE$11,4,FALSE),(IF(O290&lt;=(-1),O290,0)))</f>
        <v>-126788.43799439058</v>
      </c>
      <c r="P293" s="14">
        <f>IF($G290&gt;=1,($B$35/HLOOKUP($G290,'Annuity Calc'!$H$7:$BE$11,2,FALSE))*HLOOKUP(P290,'Annuity Calc'!$H$7:$BE$11,4,FALSE),(IF(P290&lt;=(-1),P290,0)))</f>
        <v>-109342.37227970421</v>
      </c>
      <c r="Q293" s="14">
        <f>IF($G290&gt;=1,($B$35/HLOOKUP($G290,'Annuity Calc'!$H$7:$BE$11,2,FALSE))*HLOOKUP(Q290,'Annuity Calc'!$H$7:$BE$11,4,FALSE),(IF(Q290&lt;=(-1),Q290,0)))</f>
        <v>-91186.03869907638</v>
      </c>
      <c r="R293" s="14">
        <f>IF($G290&gt;=1,($B$35/HLOOKUP($G290,'Annuity Calc'!$H$7:$BE$11,2,FALSE))*HLOOKUP(R290,'Annuity Calc'!$H$7:$BE$11,4,FALSE),(IF(R290&lt;=(-1),R290,0)))</f>
        <v>-72290.520679014808</v>
      </c>
      <c r="S293" s="14">
        <f>IF($G290&gt;=1,($B$35/HLOOKUP($G290,'Annuity Calc'!$H$7:$BE$11,2,FALSE))*HLOOKUP(S290,'Annuity Calc'!$H$7:$BE$11,4,FALSE),(IF(S290&lt;=(-1),S290,0)))</f>
        <v>-52625.724388456336</v>
      </c>
      <c r="T293" s="14">
        <f>IF($G290&gt;=1,($B$35/HLOOKUP($G290,'Annuity Calc'!$H$7:$BE$11,2,FALSE))*HLOOKUP(T290,'Annuity Calc'!$H$7:$BE$11,4,FALSE),(IF(T290&lt;=(-1),T290,0)))</f>
        <v>-32160.330810011215</v>
      </c>
      <c r="U293" s="14">
        <f>IF($G290&gt;=1,($B$35/HLOOKUP($G290,'Annuity Calc'!$H$7:$BE$11,2,FALSE))*HLOOKUP(U290,'Annuity Calc'!$H$7:$BE$11,4,FALSE),(IF(U290&lt;=(-1),U290,0)))</f>
        <v>-10861.74585992183</v>
      </c>
      <c r="V293" s="14" t="e">
        <f>IF($G290&gt;=1,($B$35/HLOOKUP($G290,'Annuity Calc'!$H$7:$BE$11,2,FALSE))*HLOOKUP(V290,'Annuity Calc'!$H$7:$BE$11,4,FALSE),(IF(V290&lt;=(-1),V290,0)))</f>
        <v>#N/A</v>
      </c>
      <c r="W293" s="14" t="e">
        <f>IF($G290&gt;=1,($B$35/HLOOKUP($G290,'Annuity Calc'!$H$7:$BE$11,2,FALSE))*HLOOKUP(W290,'Annuity Calc'!$H$7:$BE$11,4,FALSE),(IF(W290&lt;=(-1),W290,0)))</f>
        <v>#N/A</v>
      </c>
      <c r="X293" s="14" t="e">
        <f>IF($G290&gt;=1,($B$35/HLOOKUP($G290,'Annuity Calc'!$H$7:$BE$11,2,FALSE))*HLOOKUP(X290,'Annuity Calc'!$H$7:$BE$11,4,FALSE),(IF(X290&lt;=(-1),X290,0)))</f>
        <v>#N/A</v>
      </c>
      <c r="Y293" s="14" t="e">
        <f>IF($G290&gt;=1,($B$35/HLOOKUP($G290,'Annuity Calc'!$H$7:$BE$11,2,FALSE))*HLOOKUP(Y290,'Annuity Calc'!$H$7:$BE$11,4,FALSE),(IF(Y290&lt;=(-1),Y290,0)))</f>
        <v>#N/A</v>
      </c>
      <c r="Z293" s="14" t="e">
        <f>IF($G290&gt;=1,($B$35/HLOOKUP($G290,'Annuity Calc'!$H$7:$BE$11,2,FALSE))*HLOOKUP(Z290,'Annuity Calc'!$H$7:$BE$11,4,FALSE),(IF(Z290&lt;=(-1),Z290,0)))</f>
        <v>#N/A</v>
      </c>
      <c r="AA293" s="14" t="e">
        <f>IF($G290&gt;=1,($B$35/HLOOKUP($G290,'Annuity Calc'!$H$7:$BE$11,2,FALSE))*HLOOKUP(AA290,'Annuity Calc'!$H$7:$BE$11,4,FALSE),(IF(AA290&lt;=(-1),AA290,0)))</f>
        <v>#N/A</v>
      </c>
      <c r="AB293" s="14" t="e">
        <f>IF($G290&gt;=1,($B$35/HLOOKUP($G290,'Annuity Calc'!$H$7:$BE$11,2,FALSE))*HLOOKUP(AB290,'Annuity Calc'!$H$7:$BE$11,4,FALSE),(IF(AB290&lt;=(-1),AB290,0)))</f>
        <v>#N/A</v>
      </c>
      <c r="AC293" s="14" t="e">
        <f>IF($G290&gt;=1,($B$35/HLOOKUP($G290,'Annuity Calc'!$H$7:$BE$11,2,FALSE))*HLOOKUP(AC290,'Annuity Calc'!$H$7:$BE$11,4,FALSE),(IF(AC290&lt;=(-1),AC290,0)))</f>
        <v>#N/A</v>
      </c>
      <c r="AD293" s="14" t="e">
        <f>IF($G290&gt;=1,($B$35/HLOOKUP($G290,'Annuity Calc'!$H$7:$BE$11,2,FALSE))*HLOOKUP(AD290,'Annuity Calc'!$H$7:$BE$11,4,FALSE),(IF(AD290&lt;=(-1),AD290,0)))</f>
        <v>#N/A</v>
      </c>
      <c r="AE293" s="14" t="e">
        <f>IF($G290&gt;=1,($B$35/HLOOKUP($G290,'Annuity Calc'!$H$7:$BE$11,2,FALSE))*HLOOKUP(AE290,'Annuity Calc'!$H$7:$BE$11,4,FALSE),(IF(AE290&lt;=(-1),AE290,0)))</f>
        <v>#N/A</v>
      </c>
      <c r="AF293" s="14" t="e">
        <f>IF($G290&gt;=1,($B$35/HLOOKUP($G290,'Annuity Calc'!$H$7:$BE$11,2,FALSE))*HLOOKUP(AF290,'Annuity Calc'!$H$7:$BE$11,4,FALSE),(IF(AF290&lt;=(-1),AF290,0)))</f>
        <v>#N/A</v>
      </c>
      <c r="AG293" s="14" t="e">
        <f>IF($G290&gt;=1,($B$35/HLOOKUP($G290,'Annuity Calc'!$H$7:$BE$11,2,FALSE))*HLOOKUP(AG290,'Annuity Calc'!$H$7:$BE$11,4,FALSE),(IF(AG290&lt;=(-1),AG290,0)))</f>
        <v>#N/A</v>
      </c>
      <c r="AH293" s="14" t="e">
        <f>IF($G290&gt;=1,($B$35/HLOOKUP($G290,'Annuity Calc'!$H$7:$BE$11,2,FALSE))*HLOOKUP(AH290,'Annuity Calc'!$H$7:$BE$11,4,FALSE),(IF(AH290&lt;=(-1),AH290,0)))</f>
        <v>#N/A</v>
      </c>
      <c r="AI293" s="14" t="e">
        <f>IF($G290&gt;=1,($B$35/HLOOKUP($G290,'Annuity Calc'!$H$7:$BE$11,2,FALSE))*HLOOKUP(AI290,'Annuity Calc'!$H$7:$BE$11,4,FALSE),(IF(AI290&lt;=(-1),AI290,0)))</f>
        <v>#N/A</v>
      </c>
      <c r="AJ293" s="14" t="e">
        <f>IF($G290&gt;=1,($B$35/HLOOKUP($G290,'Annuity Calc'!$H$7:$BE$11,2,FALSE))*HLOOKUP(AJ290,'Annuity Calc'!$H$7:$BE$11,4,FALSE),(IF(AJ290&lt;=(-1),AJ290,0)))</f>
        <v>#N/A</v>
      </c>
      <c r="AK293" s="14" t="e">
        <f>IF($G290&gt;=1,($B$35/HLOOKUP($G290,'Annuity Calc'!$H$7:$BE$11,2,FALSE))*HLOOKUP(AK290,'Annuity Calc'!$H$7:$BE$11,4,FALSE),(IF(AK290&lt;=(-1),AK290,0)))</f>
        <v>#N/A</v>
      </c>
      <c r="AL293" s="14" t="e">
        <f>IF($G290&gt;=1,($B$35/HLOOKUP($G290,'Annuity Calc'!$H$7:$BE$11,2,FALSE))*HLOOKUP(AL290,'Annuity Calc'!$H$7:$BE$11,4,FALSE),(IF(AL290&lt;=(-1),AL290,0)))</f>
        <v>#N/A</v>
      </c>
      <c r="AM293" s="14" t="e">
        <f>IF($G290&gt;=1,($B$35/HLOOKUP($G290,'Annuity Calc'!$H$7:$BE$11,2,FALSE))*HLOOKUP(AM290,'Annuity Calc'!$H$7:$BE$11,4,FALSE),(IF(AM290&lt;=(-1),AM290,0)))</f>
        <v>#N/A</v>
      </c>
      <c r="AN293" s="14" t="e">
        <f>IF($G290&gt;=1,($B$35/HLOOKUP($G290,'Annuity Calc'!$H$7:$BE$11,2,FALSE))*HLOOKUP(AN290,'Annuity Calc'!$H$7:$BE$11,4,FALSE),(IF(AN290&lt;=(-1),AN290,0)))</f>
        <v>#N/A</v>
      </c>
      <c r="AO293" s="14" t="e">
        <f>IF($G290&gt;=1,($B$35/HLOOKUP($G290,'Annuity Calc'!$H$7:$BE$11,2,FALSE))*HLOOKUP(AO290,'Annuity Calc'!$H$7:$BE$11,4,FALSE),(IF(AO290&lt;=(-1),AO290,0)))</f>
        <v>#N/A</v>
      </c>
      <c r="AP293" s="14" t="e">
        <f>IF($G290&gt;=1,($B$35/HLOOKUP($G290,'Annuity Calc'!$H$7:$BE$11,2,FALSE))*HLOOKUP(AP290,'Annuity Calc'!$H$7:$BE$11,4,FALSE),(IF(AP290&lt;=(-1),AP290,0)))</f>
        <v>#N/A</v>
      </c>
      <c r="AQ293" s="14" t="e">
        <f>IF($G290&gt;=1,($B$35/HLOOKUP($G290,'Annuity Calc'!$H$7:$BE$11,2,FALSE))*HLOOKUP(AQ290,'Annuity Calc'!$H$7:$BE$11,4,FALSE),(IF(AQ290&lt;=(-1),AQ290,0)))</f>
        <v>#N/A</v>
      </c>
      <c r="AR293" s="14" t="e">
        <f>IF($G290&gt;=1,($B$35/HLOOKUP($G290,'Annuity Calc'!$H$7:$BE$11,2,FALSE))*HLOOKUP(AR290,'Annuity Calc'!$H$7:$BE$11,4,FALSE),(IF(AR290&lt;=(-1),AR290,0)))</f>
        <v>#N/A</v>
      </c>
      <c r="AS293" s="14" t="e">
        <f>IF($G290&gt;=1,($B$35/HLOOKUP($G290,'Annuity Calc'!$H$7:$BE$11,2,FALSE))*HLOOKUP(AS290,'Annuity Calc'!$H$7:$BE$11,4,FALSE),(IF(AS290&lt;=(-1),AS290,0)))</f>
        <v>#N/A</v>
      </c>
      <c r="AT293" s="14" t="e">
        <f>IF($G290&gt;=1,($B$35/HLOOKUP($G290,'Annuity Calc'!$H$7:$BE$11,2,FALSE))*HLOOKUP(AT290,'Annuity Calc'!$H$7:$BE$11,4,FALSE),(IF(AT290&lt;=(-1),AT290,0)))</f>
        <v>#N/A</v>
      </c>
      <c r="AU293" s="14" t="e">
        <f>IF($G290&gt;=1,($B$35/HLOOKUP($G290,'Annuity Calc'!$H$7:$BE$11,2,FALSE))*HLOOKUP(AU290,'Annuity Calc'!$H$7:$BE$11,4,FALSE),(IF(AU290&lt;=(-1),AU290,0)))</f>
        <v>#N/A</v>
      </c>
      <c r="AV293" s="14" t="e">
        <f>IF($G290&gt;=1,($B$35/HLOOKUP($G290,'Annuity Calc'!$H$7:$BE$11,2,FALSE))*HLOOKUP(AV290,'Annuity Calc'!$H$7:$BE$11,4,FALSE),(IF(AV290&lt;=(-1),AV290,0)))</f>
        <v>#N/A</v>
      </c>
      <c r="AW293" s="14" t="e">
        <f>IF($G290&gt;=1,($B$35/HLOOKUP($G290,'Annuity Calc'!$H$7:$BE$11,2,FALSE))*HLOOKUP(AW290,'Annuity Calc'!$H$7:$BE$11,4,FALSE),(IF(AW290&lt;=(-1),AW290,0)))</f>
        <v>#N/A</v>
      </c>
      <c r="AX293" s="14" t="e">
        <f>IF($G290&gt;=1,($B$35/HLOOKUP($G290,'Annuity Calc'!$H$7:$BE$11,2,FALSE))*HLOOKUP(AX290,'Annuity Calc'!$H$7:$BE$11,4,FALSE),(IF(AX290&lt;=(-1),AX290,0)))</f>
        <v>#N/A</v>
      </c>
      <c r="AY293" s="14" t="e">
        <f>IF($G290&gt;=1,($B$35/HLOOKUP($G290,'Annuity Calc'!$H$7:$BE$11,2,FALSE))*HLOOKUP(AY290,'Annuity Calc'!$H$7:$BE$11,4,FALSE),(IF(AY290&lt;=(-1),AY290,0)))</f>
        <v>#N/A</v>
      </c>
      <c r="AZ293" s="14" t="e">
        <f>IF($G290&gt;=1,($B$35/HLOOKUP($G290,'Annuity Calc'!$H$7:$BE$11,2,FALSE))*HLOOKUP(AZ290,'Annuity Calc'!$H$7:$BE$11,4,FALSE),(IF(AZ290&lt;=(-1),AZ290,0)))</f>
        <v>#N/A</v>
      </c>
      <c r="BA293" s="14" t="e">
        <f>IF($G290&gt;=1,($B$35/HLOOKUP($G290,'Annuity Calc'!$H$7:$BE$11,2,FALSE))*HLOOKUP(BA290,'Annuity Calc'!$H$7:$BE$11,4,FALSE),(IF(BA290&lt;=(-1),BA290,0)))</f>
        <v>#N/A</v>
      </c>
      <c r="BB293" s="14" t="e">
        <f>IF($G290&gt;=1,($B$35/HLOOKUP($G290,'Annuity Calc'!$H$7:$BE$11,2,FALSE))*HLOOKUP(BB290,'Annuity Calc'!$H$7:$BE$11,4,FALSE),(IF(BB290&lt;=(-1),BB290,0)))</f>
        <v>#N/A</v>
      </c>
      <c r="BC293" s="14" t="e">
        <f>IF($G290&gt;=1,($B$35/HLOOKUP($G290,'Annuity Calc'!$H$7:$BE$11,2,FALSE))*HLOOKUP(BC290,'Annuity Calc'!$H$7:$BE$11,4,FALSE),(IF(BC290&lt;=(-1),BC290,0)))</f>
        <v>#N/A</v>
      </c>
      <c r="BD293" s="14" t="e">
        <f>IF($G290&gt;=1,($B$35/HLOOKUP($G290,'Annuity Calc'!$H$7:$BE$11,2,FALSE))*HLOOKUP(BD290,'Annuity Calc'!$H$7:$BE$11,4,FALSE),(IF(BD290&lt;=(-1),BD290,0)))</f>
        <v>#N/A</v>
      </c>
      <c r="BE293" s="14" t="e">
        <f>IF($G290&gt;=1,($B$35/HLOOKUP($G290,'Annuity Calc'!$H$7:$BE$11,2,FALSE))*HLOOKUP(BE290,'Annuity Calc'!$H$7:$BE$11,4,FALSE),(IF(BE290&lt;=(-1),BE290,0)))</f>
        <v>#N/A</v>
      </c>
      <c r="BF293" s="14" t="e">
        <f>IF($G290&gt;=1,($B$35/HLOOKUP($G290,'Annuity Calc'!$H$7:$BE$11,2,FALSE))*HLOOKUP(BF290,'Annuity Calc'!$H$7:$BE$11,4,FALSE),(IF(BF290&lt;=(-1),BF290,0)))</f>
        <v>#N/A</v>
      </c>
      <c r="BG293" s="14" t="e">
        <f>IF($G290&gt;=1,($B$35/HLOOKUP($G290,'Annuity Calc'!$H$7:$BE$11,2,FALSE))*HLOOKUP(BG290,'Annuity Calc'!$H$7:$BE$11,4,FALSE),(IF(BG290&lt;=(-1),BG290,0)))</f>
        <v>#N/A</v>
      </c>
      <c r="BH293" s="14" t="e">
        <f>IF($G290&gt;=1,($B$35/HLOOKUP($G290,'Annuity Calc'!$H$7:$BE$11,2,FALSE))*HLOOKUP(BH290,'Annuity Calc'!$H$7:$BE$11,4,FALSE),(IF(BH290&lt;=(-1),BH290,0)))</f>
        <v>#N/A</v>
      </c>
      <c r="BI293" s="14" t="e">
        <f>IF($G290&gt;=1,($B$35/HLOOKUP($G290,'Annuity Calc'!$H$7:$BE$11,2,FALSE))*HLOOKUP(BI290,'Annuity Calc'!$H$7:$BE$11,4,FALSE),(IF(BI290&lt;=(-1),BI290,0)))</f>
        <v>#N/A</v>
      </c>
      <c r="BJ293" s="14" t="e">
        <f>IF($G290&gt;=1,($B$35/HLOOKUP($G290,'Annuity Calc'!$H$7:$BE$11,2,FALSE))*HLOOKUP(BJ290,'Annuity Calc'!$H$7:$BE$11,4,FALSE),(IF(BJ290&lt;=(-1),BJ290,0)))</f>
        <v>#N/A</v>
      </c>
      <c r="BK293" s="14" t="e">
        <f>IF($G290&gt;=1,($B$35/HLOOKUP($G290,'Annuity Calc'!$H$7:$BE$11,2,FALSE))*HLOOKUP(BK290,'Annuity Calc'!$H$7:$BE$11,4,FALSE),(IF(BK290&lt;=(-1),BK290,0)))</f>
        <v>#N/A</v>
      </c>
      <c r="BL293" s="14" t="e">
        <f>IF($G290&gt;=1,($B$35/HLOOKUP($G290,'Annuity Calc'!$H$7:$BE$11,2,FALSE))*HLOOKUP(BL290,'Annuity Calc'!$H$7:$BE$11,4,FALSE),(IF(BL290&lt;=(-1),BL290,0)))</f>
        <v>#N/A</v>
      </c>
      <c r="BM293" s="14" t="e">
        <f>IF($G290&gt;=1,($B$35/HLOOKUP($G290,'Annuity Calc'!$H$7:$BE$11,2,FALSE))*HLOOKUP(BM290,'Annuity Calc'!$H$7:$BE$11,4,FALSE),(IF(BM290&lt;=(-1),BM290,0)))</f>
        <v>#N/A</v>
      </c>
      <c r="BN293" s="14" t="e">
        <f>IF($G290&gt;=1,($B$35/HLOOKUP($G290,'Annuity Calc'!$H$7:$BE$11,2,FALSE))*HLOOKUP(BN290,'Annuity Calc'!$H$7:$BE$11,4,FALSE),(IF(BN290&lt;=(-1),BN290,0)))</f>
        <v>#N/A</v>
      </c>
      <c r="BO293" s="14" t="e">
        <f>IF($G290&gt;=1,($B$35/HLOOKUP($G290,'Annuity Calc'!$H$7:$BE$11,2,FALSE))*HLOOKUP(BO290,'Annuity Calc'!$H$7:$BE$11,4,FALSE),(IF(BO290&lt;=(-1),BO290,0)))</f>
        <v>#N/A</v>
      </c>
      <c r="BP293" s="14" t="e">
        <f>IF($G290&gt;=1,($B$35/HLOOKUP($G290,'Annuity Calc'!$H$7:$BE$11,2,FALSE))*HLOOKUP(BP290,'Annuity Calc'!$H$7:$BE$11,4,FALSE),(IF(BP290&lt;=(-1),BP290,0)))</f>
        <v>#N/A</v>
      </c>
      <c r="BQ293" s="14" t="e">
        <f>IF($G290&gt;=1,($B$35/HLOOKUP($G290,'Annuity Calc'!$H$7:$BE$11,2,FALSE))*HLOOKUP(BQ290,'Annuity Calc'!$H$7:$BE$11,4,FALSE),(IF(BQ290&lt;=(-1),BQ290,0)))</f>
        <v>#N/A</v>
      </c>
      <c r="BR293" s="14" t="e">
        <f>IF($G290&gt;=1,($B$35/HLOOKUP($G290,'Annuity Calc'!$H$7:$BE$11,2,FALSE))*HLOOKUP(BR290,'Annuity Calc'!$H$7:$BE$11,4,FALSE),(IF(BR290&lt;=(-1),BR290,0)))</f>
        <v>#N/A</v>
      </c>
      <c r="BS293" s="14" t="e">
        <f>IF($G290&gt;=1,($B$35/HLOOKUP($G290,'Annuity Calc'!$H$7:$BE$11,2,FALSE))*HLOOKUP(BS290,'Annuity Calc'!$H$7:$BE$11,4,FALSE),(IF(BS290&lt;=(-1),BS290,0)))</f>
        <v>#N/A</v>
      </c>
      <c r="BT293" s="14" t="e">
        <f>IF($G290&gt;=1,($B$35/HLOOKUP($G290,'Annuity Calc'!$H$7:$BE$11,2,FALSE))*HLOOKUP(BT290,'Annuity Calc'!$H$7:$BE$11,4,FALSE),(IF(BT290&lt;=(-1),BT290,0)))</f>
        <v>#N/A</v>
      </c>
      <c r="BU293" s="14" t="e">
        <f>IF($G290&gt;=1,($B$35/HLOOKUP($G290,'Annuity Calc'!$H$7:$BE$11,2,FALSE))*HLOOKUP(BU290,'Annuity Calc'!$H$7:$BE$11,4,FALSE),(IF(BU290&lt;=(-1),BU290,0)))</f>
        <v>#N/A</v>
      </c>
      <c r="BV293" s="14" t="e">
        <f>IF($G290&gt;=1,($B$35/HLOOKUP($G290,'Annuity Calc'!$H$7:$BE$11,2,FALSE))*HLOOKUP(BV290,'Annuity Calc'!$H$7:$BE$11,4,FALSE),(IF(BV290&lt;=(-1),BV290,0)))</f>
        <v>#N/A</v>
      </c>
      <c r="BW293" s="14" t="e">
        <f>IF($G290&gt;=1,($B$35/HLOOKUP($G290,'Annuity Calc'!$H$7:$BE$11,2,FALSE))*HLOOKUP(BW290,'Annuity Calc'!$H$7:$BE$11,4,FALSE),(IF(BW290&lt;=(-1),BW290,0)))</f>
        <v>#N/A</v>
      </c>
      <c r="BX293" s="14" t="e">
        <f>IF($G290&gt;=1,($B$35/HLOOKUP($G290,'Annuity Calc'!$H$7:$BE$11,2,FALSE))*HLOOKUP(BX290,'Annuity Calc'!$H$7:$BE$11,4,FALSE),(IF(BX290&lt;=(-1),BX290,0)))</f>
        <v>#N/A</v>
      </c>
      <c r="BY293" s="14" t="e">
        <f>IF($G290&gt;=1,($B$35/HLOOKUP($G290,'Annuity Calc'!$H$7:$BE$11,2,FALSE))*HLOOKUP(BY290,'Annuity Calc'!$H$7:$BE$11,4,FALSE),(IF(BY290&lt;=(-1),BY290,0)))</f>
        <v>#N/A</v>
      </c>
      <c r="BZ293" s="14" t="e">
        <f>IF($G290&gt;=1,($B$35/HLOOKUP($G290,'Annuity Calc'!$H$7:$BE$11,2,FALSE))*HLOOKUP(BZ290,'Annuity Calc'!$H$7:$BE$11,4,FALSE),(IF(BZ290&lt;=(-1),BZ290,0)))</f>
        <v>#N/A</v>
      </c>
      <c r="CA293" s="14" t="e">
        <f>IF($G290&gt;=1,($B$35/HLOOKUP($G290,'Annuity Calc'!$H$7:$BE$11,2,FALSE))*HLOOKUP(CA290,'Annuity Calc'!$H$7:$BE$11,4,FALSE),(IF(CA290&lt;=(-1),CA290,0)))</f>
        <v>#N/A</v>
      </c>
      <c r="CB293" s="14" t="e">
        <f>IF($G290&gt;=1,($B$35/HLOOKUP($G290,'Annuity Calc'!$H$7:$BE$11,2,FALSE))*HLOOKUP(CB290,'Annuity Calc'!$H$7:$BE$11,4,FALSE),(IF(CB290&lt;=(-1),CB290,0)))</f>
        <v>#N/A</v>
      </c>
      <c r="CC293" s="14" t="e">
        <f>IF($G290&gt;=1,($B$35/HLOOKUP($G290,'Annuity Calc'!$H$7:$BE$11,2,FALSE))*HLOOKUP(CC290,'Annuity Calc'!$H$7:$BE$11,4,FALSE),(IF(CC290&lt;=(-1),CC290,0)))</f>
        <v>#N/A</v>
      </c>
      <c r="CD293" s="14" t="e">
        <f>IF($G290&gt;=1,($B$35/HLOOKUP($G290,'Annuity Calc'!$H$7:$BE$11,2,FALSE))*HLOOKUP(CD290,'Annuity Calc'!$H$7:$BE$11,4,FALSE),(IF(CD290&lt;=(-1),CD290,0)))</f>
        <v>#N/A</v>
      </c>
      <c r="CE293" s="14" t="e">
        <f>IF($G290&gt;=1,($B$35/HLOOKUP($G290,'Annuity Calc'!$H$7:$BE$11,2,FALSE))*HLOOKUP(CE290,'Annuity Calc'!$H$7:$BE$11,4,FALSE),(IF(CE290&lt;=(-1),CE290,0)))</f>
        <v>#N/A</v>
      </c>
      <c r="CF293" s="14" t="e">
        <f>IF($G290&gt;=1,($B$35/HLOOKUP($G290,'Annuity Calc'!$H$7:$BE$11,2,FALSE))*HLOOKUP(CF290,'Annuity Calc'!$H$7:$BE$11,4,FALSE),(IF(CF290&lt;=(-1),CF290,0)))</f>
        <v>#N/A</v>
      </c>
      <c r="CG293" s="14" t="e">
        <f>IF($G290&gt;=1,($B$35/HLOOKUP($G290,'Annuity Calc'!$H$7:$BE$11,2,FALSE))*HLOOKUP(CG290,'Annuity Calc'!$H$7:$BE$11,4,FALSE),(IF(CG290&lt;=(-1),CG290,0)))</f>
        <v>#N/A</v>
      </c>
      <c r="CH293" s="14" t="e">
        <f>IF($G290&gt;=1,($B$35/HLOOKUP($G290,'Annuity Calc'!$H$7:$BE$11,2,FALSE))*HLOOKUP(CH290,'Annuity Calc'!$H$7:$BE$11,4,FALSE),(IF(CH290&lt;=(-1),CH290,0)))</f>
        <v>#N/A</v>
      </c>
    </row>
    <row r="294" spans="1:86" x14ac:dyDescent="0.25">
      <c r="A294" t="s">
        <v>472</v>
      </c>
      <c r="B294" s="14">
        <f>IF(B291&gt;=1,(B236/HLOOKUP($B291,'Annuity Calc'!$H$7:$BE$11,2,FALSE))*HLOOKUP(B291,'Annuity Calc'!$H$7:$BE$11,5,FALSE),(IF(B291&lt;=(-1),B291,0)))</f>
        <v>0</v>
      </c>
      <c r="C294" s="14">
        <f>IF(C291&gt;=1,(C236/HLOOKUP($B291,'Annuity Calc'!$H$7:$BE$11,2,FALSE))*HLOOKUP(C291,'Annuity Calc'!$H$7:$BE$11,5,FALSE),(IF(C291&lt;=(-1),C291,0)))</f>
        <v>0</v>
      </c>
      <c r="D294" s="14">
        <f>IF(D291&gt;=1,(D236/HLOOKUP($B291,'Annuity Calc'!$H$7:$BE$11,2,FALSE))*HLOOKUP(D291,'Annuity Calc'!$H$7:$BE$11,5,FALSE),(IF(D291&lt;=(-1),D291,0)))</f>
        <v>0</v>
      </c>
      <c r="E294" s="14">
        <f>IF(E291&gt;=1,(E236/HLOOKUP($B291,'Annuity Calc'!$H$7:$BE$11,2,FALSE))*HLOOKUP(E291,'Annuity Calc'!$H$7:$BE$11,5,FALSE),(IF(E291&lt;=(-1),E291,0)))</f>
        <v>0</v>
      </c>
      <c r="F294" s="14">
        <f>IF(F291&gt;=1,(F236/HLOOKUP($B291,'Annuity Calc'!$H$7:$BE$11,2,FALSE))*HLOOKUP(F291,'Annuity Calc'!$H$7:$BE$11,5,FALSE),(IF(F291&lt;=(-1),F291,0)))</f>
        <v>0</v>
      </c>
      <c r="G294" s="14">
        <f>IF($G290&gt;=1,($B$236/HLOOKUP($G290,'Annuity Calc'!$H$7:$BE$11,2,FALSE))*HLOOKUP(G290,'Annuity Calc'!$H$7:$BE$11,5,FALSE),(IF(G290&lt;=(-1),G290,0)))</f>
        <v>1886888.4692950014</v>
      </c>
      <c r="H294" s="14">
        <f>IF($G290&gt;=1,($B$236/HLOOKUP($G290,'Annuity Calc'!$H$7:$BE$11,2,FALSE))*HLOOKUP(H290,'Annuity Calc'!$H$7:$BE$11,5,FALSE),(IF(H290&lt;=(-1),H290,0)))</f>
        <v>1886888.4692950014</v>
      </c>
      <c r="I294" s="14">
        <f>IF($G290&gt;=1,($B$236/HLOOKUP($G290,'Annuity Calc'!$H$7:$BE$11,2,FALSE))*HLOOKUP(I290,'Annuity Calc'!$H$7:$BE$11,5,FALSE),(IF(I290&lt;=(-1),I290,0)))</f>
        <v>1886888.4692950014</v>
      </c>
      <c r="J294" s="14">
        <f>IF($G290&gt;=1,($B$236/HLOOKUP($G290,'Annuity Calc'!$H$7:$BE$11,2,FALSE))*HLOOKUP(J290,'Annuity Calc'!$H$7:$BE$11,5,FALSE),(IF(J290&lt;=(-1),J290,0)))</f>
        <v>1886888.4692950014</v>
      </c>
      <c r="K294" s="14">
        <f>IF($G290&gt;=1,($B$236/HLOOKUP($G290,'Annuity Calc'!$H$7:$BE$11,2,FALSE))*HLOOKUP(K290,'Annuity Calc'!$H$7:$BE$11,5,FALSE),(IF(K290&lt;=(-1),K290,0)))</f>
        <v>1886888.4692950014</v>
      </c>
      <c r="L294" s="14">
        <f>IF($G290&gt;=1,($B$236/HLOOKUP($G290,'Annuity Calc'!$H$7:$BE$11,2,FALSE))*HLOOKUP(L290,'Annuity Calc'!$H$7:$BE$11,5,FALSE),(IF(L290&lt;=(-1),L290,0)))</f>
        <v>1886888.4692950014</v>
      </c>
      <c r="M294" s="14">
        <f>IF($G290&gt;=1,($B$236/HLOOKUP($G290,'Annuity Calc'!$H$7:$BE$11,2,FALSE))*HLOOKUP(M290,'Annuity Calc'!$H$7:$BE$11,5,FALSE),(IF(M290&lt;=(-1),M290,0)))</f>
        <v>1886888.4692950014</v>
      </c>
      <c r="N294" s="14">
        <f>IF($G290&gt;=1,($B$236/HLOOKUP($G290,'Annuity Calc'!$H$7:$BE$11,2,FALSE))*HLOOKUP(N290,'Annuity Calc'!$H$7:$BE$11,5,FALSE),(IF(N290&lt;=(-1),N290,0)))</f>
        <v>1886888.4692950014</v>
      </c>
      <c r="O294" s="14">
        <f>IF($G290&gt;=1,($B$236/HLOOKUP($G290,'Annuity Calc'!$H$7:$BE$11,2,FALSE))*HLOOKUP(O290,'Annuity Calc'!$H$7:$BE$11,5,FALSE),(IF(O290&lt;=(-1),O290,0)))</f>
        <v>1886888.4692950014</v>
      </c>
      <c r="P294" s="14">
        <f>IF($G290&gt;=1,($B$236/HLOOKUP($G290,'Annuity Calc'!$H$7:$BE$11,2,FALSE))*HLOOKUP(P290,'Annuity Calc'!$H$7:$BE$11,5,FALSE),(IF(P290&lt;=(-1),P290,0)))</f>
        <v>1886888.4692950014</v>
      </c>
      <c r="Q294" s="14">
        <f>IF($G290&gt;=1,($B$236/HLOOKUP($G290,'Annuity Calc'!$H$7:$BE$11,2,FALSE))*HLOOKUP(Q290,'Annuity Calc'!$H$7:$BE$11,5,FALSE),(IF(Q290&lt;=(-1),Q290,0)))</f>
        <v>1886888.4692950014</v>
      </c>
      <c r="R294" s="14">
        <f>IF($G290&gt;=1,($B$236/HLOOKUP($G290,'Annuity Calc'!$H$7:$BE$11,2,FALSE))*HLOOKUP(R290,'Annuity Calc'!$H$7:$BE$11,5,FALSE),(IF(R290&lt;=(-1),R290,0)))</f>
        <v>1886888.4692950014</v>
      </c>
      <c r="S294" s="14">
        <f>IF($G290&gt;=1,($B$236/HLOOKUP($G290,'Annuity Calc'!$H$7:$BE$11,2,FALSE))*HLOOKUP(S290,'Annuity Calc'!$H$7:$BE$11,5,FALSE),(IF(S290&lt;=(-1),S290,0)))</f>
        <v>1886888.4692950014</v>
      </c>
      <c r="T294" s="14">
        <f>IF($G290&gt;=1,($B$236/HLOOKUP($G290,'Annuity Calc'!$H$7:$BE$11,2,FALSE))*HLOOKUP(T290,'Annuity Calc'!$H$7:$BE$11,5,FALSE),(IF(T290&lt;=(-1),T290,0)))</f>
        <v>1886888.4692950014</v>
      </c>
      <c r="U294" s="14">
        <f>IF($G290&gt;=1,($B$236/HLOOKUP($G290,'Annuity Calc'!$H$7:$BE$11,2,FALSE))*HLOOKUP(U290,'Annuity Calc'!$H$7:$BE$11,5,FALSE),(IF(U290&lt;=(-1),U290,0)))</f>
        <v>1886888.4692950014</v>
      </c>
      <c r="V294" s="14" t="e">
        <f>IF($G290&gt;=1,($B$236/HLOOKUP($G290,'Annuity Calc'!$H$7:$BE$11,2,FALSE))*HLOOKUP(V290,'Annuity Calc'!$H$7:$BE$11,5,FALSE),(IF(V290&lt;=(-1),V290,0)))</f>
        <v>#N/A</v>
      </c>
      <c r="W294" s="14" t="e">
        <f>IF($G290&gt;=1,($B$236/HLOOKUP($G290,'Annuity Calc'!$H$7:$BE$11,2,FALSE))*HLOOKUP(W290,'Annuity Calc'!$H$7:$BE$11,5,FALSE),(IF(W290&lt;=(-1),W290,0)))</f>
        <v>#N/A</v>
      </c>
      <c r="X294" s="14" t="e">
        <f>IF($G290&gt;=1,($B$236/HLOOKUP($G290,'Annuity Calc'!$H$7:$BE$11,2,FALSE))*HLOOKUP(X290,'Annuity Calc'!$H$7:$BE$11,5,FALSE),(IF(X290&lt;=(-1),X290,0)))</f>
        <v>#N/A</v>
      </c>
      <c r="Y294" s="14" t="e">
        <f>IF($G290&gt;=1,($B$236/HLOOKUP($G290,'Annuity Calc'!$H$7:$BE$11,2,FALSE))*HLOOKUP(Y290,'Annuity Calc'!$H$7:$BE$11,5,FALSE),(IF(Y290&lt;=(-1),Y290,0)))</f>
        <v>#N/A</v>
      </c>
      <c r="Z294" s="14" t="e">
        <f>IF($G290&gt;=1,($B$236/HLOOKUP($G290,'Annuity Calc'!$H$7:$BE$11,2,FALSE))*HLOOKUP(Z290,'Annuity Calc'!$H$7:$BE$11,5,FALSE),(IF(Z290&lt;=(-1),Z290,0)))</f>
        <v>#N/A</v>
      </c>
      <c r="AA294" s="14" t="e">
        <f>IF($G290&gt;=1,($B$236/HLOOKUP($G290,'Annuity Calc'!$H$7:$BE$11,2,FALSE))*HLOOKUP(AA290,'Annuity Calc'!$H$7:$BE$11,5,FALSE),(IF(AA290&lt;=(-1),AA290,0)))</f>
        <v>#N/A</v>
      </c>
      <c r="AB294" s="14" t="e">
        <f>IF($G290&gt;=1,($B$236/HLOOKUP($G290,'Annuity Calc'!$H$7:$BE$11,2,FALSE))*HLOOKUP(AB290,'Annuity Calc'!$H$7:$BE$11,5,FALSE),(IF(AB290&lt;=(-1),AB290,0)))</f>
        <v>#N/A</v>
      </c>
      <c r="AC294" s="14" t="e">
        <f>IF($G290&gt;=1,($B$236/HLOOKUP($G290,'Annuity Calc'!$H$7:$BE$11,2,FALSE))*HLOOKUP(AC290,'Annuity Calc'!$H$7:$BE$11,5,FALSE),(IF(AC290&lt;=(-1),AC290,0)))</f>
        <v>#N/A</v>
      </c>
      <c r="AD294" s="14" t="e">
        <f>IF($G290&gt;=1,($B$236/HLOOKUP($G290,'Annuity Calc'!$H$7:$BE$11,2,FALSE))*HLOOKUP(AD290,'Annuity Calc'!$H$7:$BE$11,5,FALSE),(IF(AD290&lt;=(-1),AD290,0)))</f>
        <v>#N/A</v>
      </c>
      <c r="AE294" s="14" t="e">
        <f>IF($G290&gt;=1,($B$236/HLOOKUP($G290,'Annuity Calc'!$H$7:$BE$11,2,FALSE))*HLOOKUP(AE290,'Annuity Calc'!$H$7:$BE$11,5,FALSE),(IF(AE290&lt;=(-1),AE290,0)))</f>
        <v>#N/A</v>
      </c>
      <c r="AF294" s="14" t="e">
        <f>IF($G290&gt;=1,($B$236/HLOOKUP($G290,'Annuity Calc'!$H$7:$BE$11,2,FALSE))*HLOOKUP(AF290,'Annuity Calc'!$H$7:$BE$11,5,FALSE),(IF(AF290&lt;=(-1),AF290,0)))</f>
        <v>#N/A</v>
      </c>
      <c r="AG294" s="14" t="e">
        <f>IF($G290&gt;=1,($B$236/HLOOKUP($G290,'Annuity Calc'!$H$7:$BE$11,2,FALSE))*HLOOKUP(AG290,'Annuity Calc'!$H$7:$BE$11,5,FALSE),(IF(AG290&lt;=(-1),AG290,0)))</f>
        <v>#N/A</v>
      </c>
      <c r="AH294" s="14" t="e">
        <f>IF($G290&gt;=1,($B$236/HLOOKUP($G290,'Annuity Calc'!$H$7:$BE$11,2,FALSE))*HLOOKUP(AH290,'Annuity Calc'!$H$7:$BE$11,5,FALSE),(IF(AH290&lt;=(-1),AH290,0)))</f>
        <v>#N/A</v>
      </c>
      <c r="AI294" s="14" t="e">
        <f>IF($G290&gt;=1,($B$236/HLOOKUP($G290,'Annuity Calc'!$H$7:$BE$11,2,FALSE))*HLOOKUP(AI290,'Annuity Calc'!$H$7:$BE$11,5,FALSE),(IF(AI290&lt;=(-1),AI290,0)))</f>
        <v>#N/A</v>
      </c>
      <c r="AJ294" s="14" t="e">
        <f>IF($G290&gt;=1,($B$236/HLOOKUP($G290,'Annuity Calc'!$H$7:$BE$11,2,FALSE))*HLOOKUP(AJ290,'Annuity Calc'!$H$7:$BE$11,5,FALSE),(IF(AJ290&lt;=(-1),AJ290,0)))</f>
        <v>#N/A</v>
      </c>
      <c r="AK294" s="14" t="e">
        <f>IF($G290&gt;=1,($B$236/HLOOKUP($G290,'Annuity Calc'!$H$7:$BE$11,2,FALSE))*HLOOKUP(AK290,'Annuity Calc'!$H$7:$BE$11,5,FALSE),(IF(AK290&lt;=(-1),AK290,0)))</f>
        <v>#N/A</v>
      </c>
      <c r="AL294" s="14" t="e">
        <f>IF($G290&gt;=1,($B$236/HLOOKUP($G290,'Annuity Calc'!$H$7:$BE$11,2,FALSE))*HLOOKUP(AL290,'Annuity Calc'!$H$7:$BE$11,5,FALSE),(IF(AL290&lt;=(-1),AL290,0)))</f>
        <v>#N/A</v>
      </c>
      <c r="AM294" s="14" t="e">
        <f>IF($G290&gt;=1,($B$236/HLOOKUP($G290,'Annuity Calc'!$H$7:$BE$11,2,FALSE))*HLOOKUP(AM290,'Annuity Calc'!$H$7:$BE$11,5,FALSE),(IF(AM290&lt;=(-1),AM290,0)))</f>
        <v>#N/A</v>
      </c>
      <c r="AN294" s="14" t="e">
        <f>IF($G290&gt;=1,($B$236/HLOOKUP($G290,'Annuity Calc'!$H$7:$BE$11,2,FALSE))*HLOOKUP(AN290,'Annuity Calc'!$H$7:$BE$11,5,FALSE),(IF(AN290&lt;=(-1),AN290,0)))</f>
        <v>#N/A</v>
      </c>
      <c r="AO294" s="14" t="e">
        <f>IF($G290&gt;=1,($B$236/HLOOKUP($G290,'Annuity Calc'!$H$7:$BE$11,2,FALSE))*HLOOKUP(AO290,'Annuity Calc'!$H$7:$BE$11,5,FALSE),(IF(AO290&lt;=(-1),AO290,0)))</f>
        <v>#N/A</v>
      </c>
      <c r="AP294" s="14" t="e">
        <f>IF($G290&gt;=1,($B$236/HLOOKUP($G290,'Annuity Calc'!$H$7:$BE$11,2,FALSE))*HLOOKUP(AP290,'Annuity Calc'!$H$7:$BE$11,5,FALSE),(IF(AP290&lt;=(-1),AP290,0)))</f>
        <v>#N/A</v>
      </c>
      <c r="AQ294" s="14" t="e">
        <f>IF($G290&gt;=1,($B$236/HLOOKUP($G290,'Annuity Calc'!$H$7:$BE$11,2,FALSE))*HLOOKUP(AQ290,'Annuity Calc'!$H$7:$BE$11,5,FALSE),(IF(AQ290&lt;=(-1),AQ290,0)))</f>
        <v>#N/A</v>
      </c>
      <c r="AR294" s="14" t="e">
        <f>IF($G290&gt;=1,($B$236/HLOOKUP($G290,'Annuity Calc'!$H$7:$BE$11,2,FALSE))*HLOOKUP(AR290,'Annuity Calc'!$H$7:$BE$11,5,FALSE),(IF(AR290&lt;=(-1),AR290,0)))</f>
        <v>#N/A</v>
      </c>
      <c r="AS294" s="14" t="e">
        <f>IF($G290&gt;=1,($B$236/HLOOKUP($G290,'Annuity Calc'!$H$7:$BE$11,2,FALSE))*HLOOKUP(AS290,'Annuity Calc'!$H$7:$BE$11,5,FALSE),(IF(AS290&lt;=(-1),AS290,0)))</f>
        <v>#N/A</v>
      </c>
      <c r="AT294" s="14" t="e">
        <f>IF($G290&gt;=1,($B$236/HLOOKUP($G290,'Annuity Calc'!$H$7:$BE$11,2,FALSE))*HLOOKUP(AT290,'Annuity Calc'!$H$7:$BE$11,5,FALSE),(IF(AT290&lt;=(-1),AT290,0)))</f>
        <v>#N/A</v>
      </c>
      <c r="AU294" s="14" t="e">
        <f>IF($G290&gt;=1,($B$236/HLOOKUP($G290,'Annuity Calc'!$H$7:$BE$11,2,FALSE))*HLOOKUP(AU290,'Annuity Calc'!$H$7:$BE$11,5,FALSE),(IF(AU290&lt;=(-1),AU290,0)))</f>
        <v>#N/A</v>
      </c>
      <c r="AV294" s="14" t="e">
        <f>IF($G290&gt;=1,($B$236/HLOOKUP($G290,'Annuity Calc'!$H$7:$BE$11,2,FALSE))*HLOOKUP(AV290,'Annuity Calc'!$H$7:$BE$11,5,FALSE),(IF(AV290&lt;=(-1),AV290,0)))</f>
        <v>#N/A</v>
      </c>
      <c r="AW294" s="14" t="e">
        <f>IF($G290&gt;=1,($B$236/HLOOKUP($G290,'Annuity Calc'!$H$7:$BE$11,2,FALSE))*HLOOKUP(AW290,'Annuity Calc'!$H$7:$BE$11,5,FALSE),(IF(AW290&lt;=(-1),AW290,0)))</f>
        <v>#N/A</v>
      </c>
      <c r="AX294" s="14" t="e">
        <f>IF($G290&gt;=1,($B$236/HLOOKUP($G290,'Annuity Calc'!$H$7:$BE$11,2,FALSE))*HLOOKUP(AX290,'Annuity Calc'!$H$7:$BE$11,5,FALSE),(IF(AX290&lt;=(-1),AX290,0)))</f>
        <v>#N/A</v>
      </c>
      <c r="AY294" s="14" t="e">
        <f>IF($G290&gt;=1,($B$236/HLOOKUP($G290,'Annuity Calc'!$H$7:$BE$11,2,FALSE))*HLOOKUP(AY290,'Annuity Calc'!$H$7:$BE$11,5,FALSE),(IF(AY290&lt;=(-1),AY290,0)))</f>
        <v>#N/A</v>
      </c>
      <c r="AZ294" s="14" t="e">
        <f>IF($G290&gt;=1,($B$236/HLOOKUP($G290,'Annuity Calc'!$H$7:$BE$11,2,FALSE))*HLOOKUP(AZ290,'Annuity Calc'!$H$7:$BE$11,5,FALSE),(IF(AZ290&lt;=(-1),AZ290,0)))</f>
        <v>#N/A</v>
      </c>
      <c r="BA294" s="14" t="e">
        <f>IF($G290&gt;=1,($B$236/HLOOKUP($G290,'Annuity Calc'!$H$7:$BE$11,2,FALSE))*HLOOKUP(BA290,'Annuity Calc'!$H$7:$BE$11,5,FALSE),(IF(BA290&lt;=(-1),BA290,0)))</f>
        <v>#N/A</v>
      </c>
      <c r="BB294" s="14" t="e">
        <f>IF($G290&gt;=1,($B$236/HLOOKUP($G290,'Annuity Calc'!$H$7:$BE$11,2,FALSE))*HLOOKUP(BB290,'Annuity Calc'!$H$7:$BE$11,5,FALSE),(IF(BB290&lt;=(-1),BB290,0)))</f>
        <v>#N/A</v>
      </c>
      <c r="BC294" s="14" t="e">
        <f>IF($G290&gt;=1,($B$236/HLOOKUP($G290,'Annuity Calc'!$H$7:$BE$11,2,FALSE))*HLOOKUP(BC290,'Annuity Calc'!$H$7:$BE$11,5,FALSE),(IF(BC290&lt;=(-1),BC290,0)))</f>
        <v>#N/A</v>
      </c>
      <c r="BD294" s="14" t="e">
        <f>IF($G290&gt;=1,($B$236/HLOOKUP($G290,'Annuity Calc'!$H$7:$BE$11,2,FALSE))*HLOOKUP(BD290,'Annuity Calc'!$H$7:$BE$11,5,FALSE),(IF(BD290&lt;=(-1),BD290,0)))</f>
        <v>#N/A</v>
      </c>
      <c r="BE294" s="14" t="e">
        <f>IF($G290&gt;=1,($B$236/HLOOKUP($G290,'Annuity Calc'!$H$7:$BE$11,2,FALSE))*HLOOKUP(BE290,'Annuity Calc'!$H$7:$BE$11,5,FALSE),(IF(BE290&lt;=(-1),BE290,0)))</f>
        <v>#N/A</v>
      </c>
      <c r="BF294" s="14" t="e">
        <f>IF($G290&gt;=1,($B$236/HLOOKUP($G290,'Annuity Calc'!$H$7:$BE$11,2,FALSE))*HLOOKUP(BF290,'Annuity Calc'!$H$7:$BE$11,5,FALSE),(IF(BF290&lt;=(-1),BF290,0)))</f>
        <v>#N/A</v>
      </c>
      <c r="BG294" s="14" t="e">
        <f>IF($G290&gt;=1,($B$236/HLOOKUP($G290,'Annuity Calc'!$H$7:$BE$11,2,FALSE))*HLOOKUP(BG290,'Annuity Calc'!$H$7:$BE$11,5,FALSE),(IF(BG290&lt;=(-1),BG290,0)))</f>
        <v>#N/A</v>
      </c>
      <c r="BH294" s="14" t="e">
        <f>IF($G290&gt;=1,($B$236/HLOOKUP($G290,'Annuity Calc'!$H$7:$BE$11,2,FALSE))*HLOOKUP(BH290,'Annuity Calc'!$H$7:$BE$11,5,FALSE),(IF(BH290&lt;=(-1),BH290,0)))</f>
        <v>#N/A</v>
      </c>
      <c r="BI294" s="14" t="e">
        <f>IF($G290&gt;=1,($B$236/HLOOKUP($G290,'Annuity Calc'!$H$7:$BE$11,2,FALSE))*HLOOKUP(BI290,'Annuity Calc'!$H$7:$BE$11,5,FALSE),(IF(BI290&lt;=(-1),BI290,0)))</f>
        <v>#N/A</v>
      </c>
      <c r="BJ294" s="14" t="e">
        <f>IF($G290&gt;=1,($B$236/HLOOKUP($G290,'Annuity Calc'!$H$7:$BE$11,2,FALSE))*HLOOKUP(BJ290,'Annuity Calc'!$H$7:$BE$11,5,FALSE),(IF(BJ290&lt;=(-1),BJ290,0)))</f>
        <v>#N/A</v>
      </c>
      <c r="BK294" s="14" t="e">
        <f>IF($G290&gt;=1,($B$236/HLOOKUP($G290,'Annuity Calc'!$H$7:$BE$11,2,FALSE))*HLOOKUP(BK290,'Annuity Calc'!$H$7:$BE$11,5,FALSE),(IF(BK290&lt;=(-1),BK290,0)))</f>
        <v>#N/A</v>
      </c>
      <c r="BL294" s="14" t="e">
        <f>IF($G290&gt;=1,($B$236/HLOOKUP($G290,'Annuity Calc'!$H$7:$BE$11,2,FALSE))*HLOOKUP(BL290,'Annuity Calc'!$H$7:$BE$11,5,FALSE),(IF(BL290&lt;=(-1),BL290,0)))</f>
        <v>#N/A</v>
      </c>
      <c r="BM294" s="14" t="e">
        <f>IF($G290&gt;=1,($B$236/HLOOKUP($G290,'Annuity Calc'!$H$7:$BE$11,2,FALSE))*HLOOKUP(BM290,'Annuity Calc'!$H$7:$BE$11,5,FALSE),(IF(BM290&lt;=(-1),BM290,0)))</f>
        <v>#N/A</v>
      </c>
      <c r="BN294" s="14" t="e">
        <f>IF($G290&gt;=1,($B$236/HLOOKUP($G290,'Annuity Calc'!$H$7:$BE$11,2,FALSE))*HLOOKUP(BN290,'Annuity Calc'!$H$7:$BE$11,5,FALSE),(IF(BN290&lt;=(-1),BN290,0)))</f>
        <v>#N/A</v>
      </c>
      <c r="BO294" s="14" t="e">
        <f>IF($G290&gt;=1,($B$236/HLOOKUP($G290,'Annuity Calc'!$H$7:$BE$11,2,FALSE))*HLOOKUP(BO290,'Annuity Calc'!$H$7:$BE$11,5,FALSE),(IF(BO290&lt;=(-1),BO290,0)))</f>
        <v>#N/A</v>
      </c>
      <c r="BP294" s="14" t="e">
        <f>IF($G290&gt;=1,($B$236/HLOOKUP($G290,'Annuity Calc'!$H$7:$BE$11,2,FALSE))*HLOOKUP(BP290,'Annuity Calc'!$H$7:$BE$11,5,FALSE),(IF(BP290&lt;=(-1),BP290,0)))</f>
        <v>#N/A</v>
      </c>
      <c r="BQ294" s="14" t="e">
        <f>IF($G290&gt;=1,($B$236/HLOOKUP($G290,'Annuity Calc'!$H$7:$BE$11,2,FALSE))*HLOOKUP(BQ290,'Annuity Calc'!$H$7:$BE$11,5,FALSE),(IF(BQ290&lt;=(-1),BQ290,0)))</f>
        <v>#N/A</v>
      </c>
      <c r="BR294" s="14" t="e">
        <f>IF($G290&gt;=1,($B$236/HLOOKUP($G290,'Annuity Calc'!$H$7:$BE$11,2,FALSE))*HLOOKUP(BR290,'Annuity Calc'!$H$7:$BE$11,5,FALSE),(IF(BR290&lt;=(-1),BR290,0)))</f>
        <v>#N/A</v>
      </c>
      <c r="BS294" s="14" t="e">
        <f>IF($G290&gt;=1,($B$236/HLOOKUP($G290,'Annuity Calc'!$H$7:$BE$11,2,FALSE))*HLOOKUP(BS290,'Annuity Calc'!$H$7:$BE$11,5,FALSE),(IF(BS290&lt;=(-1),BS290,0)))</f>
        <v>#N/A</v>
      </c>
      <c r="BT294" s="14" t="e">
        <f>IF($G290&gt;=1,($B$236/HLOOKUP($G290,'Annuity Calc'!$H$7:$BE$11,2,FALSE))*HLOOKUP(BT290,'Annuity Calc'!$H$7:$BE$11,5,FALSE),(IF(BT290&lt;=(-1),BT290,0)))</f>
        <v>#N/A</v>
      </c>
      <c r="BU294" s="14" t="e">
        <f>IF($G290&gt;=1,($B$236/HLOOKUP($G290,'Annuity Calc'!$H$7:$BE$11,2,FALSE))*HLOOKUP(BU290,'Annuity Calc'!$H$7:$BE$11,5,FALSE),(IF(BU290&lt;=(-1),BU290,0)))</f>
        <v>#N/A</v>
      </c>
      <c r="BV294" s="14" t="e">
        <f>IF($G290&gt;=1,($B$236/HLOOKUP($G290,'Annuity Calc'!$H$7:$BE$11,2,FALSE))*HLOOKUP(BV290,'Annuity Calc'!$H$7:$BE$11,5,FALSE),(IF(BV290&lt;=(-1),BV290,0)))</f>
        <v>#N/A</v>
      </c>
      <c r="BW294" s="14" t="e">
        <f>IF($G290&gt;=1,($B$236/HLOOKUP($G290,'Annuity Calc'!$H$7:$BE$11,2,FALSE))*HLOOKUP(BW290,'Annuity Calc'!$H$7:$BE$11,5,FALSE),(IF(BW290&lt;=(-1),BW290,0)))</f>
        <v>#N/A</v>
      </c>
      <c r="BX294" s="14" t="e">
        <f>IF($G290&gt;=1,($B$236/HLOOKUP($G290,'Annuity Calc'!$H$7:$BE$11,2,FALSE))*HLOOKUP(BX290,'Annuity Calc'!$H$7:$BE$11,5,FALSE),(IF(BX290&lt;=(-1),BX290,0)))</f>
        <v>#N/A</v>
      </c>
      <c r="BY294" s="14" t="e">
        <f>IF($G290&gt;=1,($B$236/HLOOKUP($G290,'Annuity Calc'!$H$7:$BE$11,2,FALSE))*HLOOKUP(BY290,'Annuity Calc'!$H$7:$BE$11,5,FALSE),(IF(BY290&lt;=(-1),BY290,0)))</f>
        <v>#N/A</v>
      </c>
      <c r="BZ294" s="14" t="e">
        <f>IF($G290&gt;=1,($B$236/HLOOKUP($G290,'Annuity Calc'!$H$7:$BE$11,2,FALSE))*HLOOKUP(BZ290,'Annuity Calc'!$H$7:$BE$11,5,FALSE),(IF(BZ290&lt;=(-1),BZ290,0)))</f>
        <v>#N/A</v>
      </c>
      <c r="CA294" s="14" t="e">
        <f>IF($G290&gt;=1,($B$236/HLOOKUP($G290,'Annuity Calc'!$H$7:$BE$11,2,FALSE))*HLOOKUP(CA290,'Annuity Calc'!$H$7:$BE$11,5,FALSE),(IF(CA290&lt;=(-1),CA290,0)))</f>
        <v>#N/A</v>
      </c>
      <c r="CB294" s="14" t="e">
        <f>IF($G290&gt;=1,($B$236/HLOOKUP($G290,'Annuity Calc'!$H$7:$BE$11,2,FALSE))*HLOOKUP(CB290,'Annuity Calc'!$H$7:$BE$11,5,FALSE),(IF(CB290&lt;=(-1),CB290,0)))</f>
        <v>#N/A</v>
      </c>
      <c r="CC294" s="14" t="e">
        <f>IF($G290&gt;=1,($B$236/HLOOKUP($G290,'Annuity Calc'!$H$7:$BE$11,2,FALSE))*HLOOKUP(CC290,'Annuity Calc'!$H$7:$BE$11,5,FALSE),(IF(CC290&lt;=(-1),CC290,0)))</f>
        <v>#N/A</v>
      </c>
      <c r="CD294" s="14" t="e">
        <f>IF($G290&gt;=1,($B$236/HLOOKUP($G290,'Annuity Calc'!$H$7:$BE$11,2,FALSE))*HLOOKUP(CD290,'Annuity Calc'!$H$7:$BE$11,5,FALSE),(IF(CD290&lt;=(-1),CD290,0)))</f>
        <v>#N/A</v>
      </c>
      <c r="CE294" s="14" t="e">
        <f>IF($G290&gt;=1,($B$236/HLOOKUP($G290,'Annuity Calc'!$H$7:$BE$11,2,FALSE))*HLOOKUP(CE290,'Annuity Calc'!$H$7:$BE$11,5,FALSE),(IF(CE290&lt;=(-1),CE290,0)))</f>
        <v>#N/A</v>
      </c>
      <c r="CF294" s="14" t="e">
        <f>IF($G290&gt;=1,($B$236/HLOOKUP($G290,'Annuity Calc'!$H$7:$BE$11,2,FALSE))*HLOOKUP(CF290,'Annuity Calc'!$H$7:$BE$11,5,FALSE),(IF(CF290&lt;=(-1),CF290,0)))</f>
        <v>#N/A</v>
      </c>
      <c r="CG294" s="14" t="e">
        <f>IF($G290&gt;=1,($B$236/HLOOKUP($G290,'Annuity Calc'!$H$7:$BE$11,2,FALSE))*HLOOKUP(CG290,'Annuity Calc'!$H$7:$BE$11,5,FALSE),(IF(CG290&lt;=(-1),CG290,0)))</f>
        <v>#N/A</v>
      </c>
      <c r="CH294" s="14" t="e">
        <f>IF($G290&gt;=1,($B$236/HLOOKUP($G290,'Annuity Calc'!$H$7:$BE$11,2,FALSE))*HLOOKUP(CH290,'Annuity Calc'!$H$7:$BE$11,5,FALSE),(IF(CH290&lt;=(-1),CH290,0)))</f>
        <v>#N/A</v>
      </c>
    </row>
    <row r="295" spans="1:86" x14ac:dyDescent="0.25">
      <c r="A295" t="s">
        <v>343</v>
      </c>
      <c r="B295" s="14">
        <f>B281-B282</f>
        <v>0</v>
      </c>
      <c r="C295" s="14">
        <f t="shared" ref="C295:F295" si="101">C281-C282</f>
        <v>0</v>
      </c>
      <c r="D295" s="14">
        <f t="shared" si="101"/>
        <v>0</v>
      </c>
      <c r="E295" s="14">
        <f t="shared" si="101"/>
        <v>0</v>
      </c>
      <c r="F295" s="14">
        <f t="shared" si="101"/>
        <v>0</v>
      </c>
      <c r="G295" s="14">
        <f>G291-G292</f>
        <v>20241871.874603335</v>
      </c>
      <c r="H295" s="14">
        <f>H291-H292</f>
        <v>19140665.016281486</v>
      </c>
      <c r="I295" s="14">
        <f t="shared" ref="I295:BT295" si="102">I291-I292</f>
        <v>17994625.594675068</v>
      </c>
      <c r="J295" s="14">
        <f t="shared" si="102"/>
        <v>16801928.377117325</v>
      </c>
      <c r="K295" s="14">
        <f t="shared" si="102"/>
        <v>15560673.821688499</v>
      </c>
      <c r="L295" s="14">
        <f t="shared" si="102"/>
        <v>14268885.051922027</v>
      </c>
      <c r="M295" s="14">
        <f t="shared" si="102"/>
        <v>12924504.70834434</v>
      </c>
      <c r="N295" s="14">
        <f t="shared" si="102"/>
        <v>11525391.671833895</v>
      </c>
      <c r="O295" s="14">
        <f t="shared" si="102"/>
        <v>10069317.653580919</v>
      </c>
      <c r="P295" s="14">
        <f t="shared" si="102"/>
        <v>8553963.6462168843</v>
      </c>
      <c r="Q295" s="14">
        <f t="shared" si="102"/>
        <v>6976916.2304616189</v>
      </c>
      <c r="R295" s="14">
        <f t="shared" si="102"/>
        <v>5335663.7314058738</v>
      </c>
      <c r="S295" s="14">
        <f t="shared" si="102"/>
        <v>3627592.2183076572</v>
      </c>
      <c r="T295" s="14">
        <f t="shared" si="102"/>
        <v>1849981.341531446</v>
      </c>
      <c r="U295" s="14">
        <f t="shared" si="102"/>
        <v>-3.0267983675003052E-9</v>
      </c>
      <c r="V295" s="14" t="e">
        <f t="shared" si="102"/>
        <v>#N/A</v>
      </c>
      <c r="W295" s="14" t="e">
        <f t="shared" si="102"/>
        <v>#N/A</v>
      </c>
      <c r="X295" s="14" t="e">
        <f t="shared" si="102"/>
        <v>#N/A</v>
      </c>
      <c r="Y295" s="14" t="e">
        <f t="shared" si="102"/>
        <v>#N/A</v>
      </c>
      <c r="Z295" s="14" t="e">
        <f t="shared" si="102"/>
        <v>#N/A</v>
      </c>
      <c r="AA295" s="14" t="e">
        <f t="shared" si="102"/>
        <v>#N/A</v>
      </c>
      <c r="AB295" s="14" t="e">
        <f t="shared" si="102"/>
        <v>#N/A</v>
      </c>
      <c r="AC295" s="14" t="e">
        <f t="shared" si="102"/>
        <v>#N/A</v>
      </c>
      <c r="AD295" s="14" t="e">
        <f t="shared" si="102"/>
        <v>#N/A</v>
      </c>
      <c r="AE295" s="14" t="e">
        <f t="shared" si="102"/>
        <v>#N/A</v>
      </c>
      <c r="AF295" s="14" t="e">
        <f t="shared" si="102"/>
        <v>#N/A</v>
      </c>
      <c r="AG295" s="14" t="e">
        <f t="shared" si="102"/>
        <v>#N/A</v>
      </c>
      <c r="AH295" s="14" t="e">
        <f t="shared" si="102"/>
        <v>#N/A</v>
      </c>
      <c r="AI295" s="14" t="e">
        <f t="shared" si="102"/>
        <v>#N/A</v>
      </c>
      <c r="AJ295" s="14" t="e">
        <f t="shared" si="102"/>
        <v>#N/A</v>
      </c>
      <c r="AK295" s="14" t="e">
        <f t="shared" si="102"/>
        <v>#N/A</v>
      </c>
      <c r="AL295" s="14" t="e">
        <f t="shared" si="102"/>
        <v>#N/A</v>
      </c>
      <c r="AM295" s="14" t="e">
        <f t="shared" si="102"/>
        <v>#N/A</v>
      </c>
      <c r="AN295" s="14" t="e">
        <f t="shared" si="102"/>
        <v>#N/A</v>
      </c>
      <c r="AO295" s="14" t="e">
        <f t="shared" si="102"/>
        <v>#N/A</v>
      </c>
      <c r="AP295" s="14" t="e">
        <f t="shared" si="102"/>
        <v>#N/A</v>
      </c>
      <c r="AQ295" s="14" t="e">
        <f t="shared" si="102"/>
        <v>#N/A</v>
      </c>
      <c r="AR295" s="14" t="e">
        <f t="shared" si="102"/>
        <v>#N/A</v>
      </c>
      <c r="AS295" s="14" t="e">
        <f t="shared" si="102"/>
        <v>#N/A</v>
      </c>
      <c r="AT295" s="14" t="e">
        <f t="shared" si="102"/>
        <v>#N/A</v>
      </c>
      <c r="AU295" s="14" t="e">
        <f t="shared" si="102"/>
        <v>#N/A</v>
      </c>
      <c r="AV295" s="14" t="e">
        <f t="shared" si="102"/>
        <v>#N/A</v>
      </c>
      <c r="AW295" s="14" t="e">
        <f t="shared" si="102"/>
        <v>#N/A</v>
      </c>
      <c r="AX295" s="14" t="e">
        <f t="shared" si="102"/>
        <v>#N/A</v>
      </c>
      <c r="AY295" s="14" t="e">
        <f t="shared" si="102"/>
        <v>#N/A</v>
      </c>
      <c r="AZ295" s="14" t="e">
        <f t="shared" si="102"/>
        <v>#N/A</v>
      </c>
      <c r="BA295" s="14" t="e">
        <f t="shared" si="102"/>
        <v>#N/A</v>
      </c>
      <c r="BB295" s="14" t="e">
        <f t="shared" si="102"/>
        <v>#N/A</v>
      </c>
      <c r="BC295" s="14" t="e">
        <f t="shared" si="102"/>
        <v>#N/A</v>
      </c>
      <c r="BD295" s="14" t="e">
        <f t="shared" si="102"/>
        <v>#N/A</v>
      </c>
      <c r="BE295" s="14" t="e">
        <f t="shared" si="102"/>
        <v>#N/A</v>
      </c>
      <c r="BF295" s="14" t="e">
        <f t="shared" si="102"/>
        <v>#N/A</v>
      </c>
      <c r="BG295" s="14" t="e">
        <f t="shared" si="102"/>
        <v>#N/A</v>
      </c>
      <c r="BH295" s="14" t="e">
        <f t="shared" si="102"/>
        <v>#N/A</v>
      </c>
      <c r="BI295" s="14" t="e">
        <f t="shared" si="102"/>
        <v>#N/A</v>
      </c>
      <c r="BJ295" s="14" t="e">
        <f t="shared" si="102"/>
        <v>#N/A</v>
      </c>
      <c r="BK295" s="14" t="e">
        <f t="shared" si="102"/>
        <v>#N/A</v>
      </c>
      <c r="BL295" s="14" t="e">
        <f t="shared" si="102"/>
        <v>#N/A</v>
      </c>
      <c r="BM295" s="14" t="e">
        <f t="shared" si="102"/>
        <v>#N/A</v>
      </c>
      <c r="BN295" s="14" t="e">
        <f t="shared" si="102"/>
        <v>#N/A</v>
      </c>
      <c r="BO295" s="14" t="e">
        <f t="shared" si="102"/>
        <v>#N/A</v>
      </c>
      <c r="BP295" s="14" t="e">
        <f t="shared" si="102"/>
        <v>#N/A</v>
      </c>
      <c r="BQ295" s="14" t="e">
        <f t="shared" si="102"/>
        <v>#N/A</v>
      </c>
      <c r="BR295" s="14" t="e">
        <f t="shared" si="102"/>
        <v>#N/A</v>
      </c>
      <c r="BS295" s="14" t="e">
        <f t="shared" si="102"/>
        <v>#N/A</v>
      </c>
      <c r="BT295" s="14" t="e">
        <f t="shared" si="102"/>
        <v>#N/A</v>
      </c>
      <c r="BU295" s="14" t="e">
        <f t="shared" ref="BU295:CH295" si="103">BU291-BU292</f>
        <v>#N/A</v>
      </c>
      <c r="BV295" s="14" t="e">
        <f t="shared" si="103"/>
        <v>#N/A</v>
      </c>
      <c r="BW295" s="14" t="e">
        <f t="shared" si="103"/>
        <v>#N/A</v>
      </c>
      <c r="BX295" s="14" t="e">
        <f t="shared" si="103"/>
        <v>#N/A</v>
      </c>
      <c r="BY295" s="14" t="e">
        <f t="shared" si="103"/>
        <v>#N/A</v>
      </c>
      <c r="BZ295" s="14" t="e">
        <f t="shared" si="103"/>
        <v>#N/A</v>
      </c>
      <c r="CA295" s="14" t="e">
        <f t="shared" si="103"/>
        <v>#N/A</v>
      </c>
      <c r="CB295" s="14" t="e">
        <f t="shared" si="103"/>
        <v>#N/A</v>
      </c>
      <c r="CC295" s="14" t="e">
        <f t="shared" si="103"/>
        <v>#N/A</v>
      </c>
      <c r="CD295" s="14" t="e">
        <f t="shared" si="103"/>
        <v>#N/A</v>
      </c>
      <c r="CE295" s="14" t="e">
        <f t="shared" si="103"/>
        <v>#N/A</v>
      </c>
      <c r="CF295" s="14" t="e">
        <f t="shared" si="103"/>
        <v>#N/A</v>
      </c>
      <c r="CG295" s="14" t="e">
        <f t="shared" si="103"/>
        <v>#N/A</v>
      </c>
      <c r="CH295" s="14" t="e">
        <f t="shared" si="103"/>
        <v>#N/A</v>
      </c>
    </row>
    <row r="298" spans="1:86" x14ac:dyDescent="0.25">
      <c r="A298" s="15" t="s">
        <v>770</v>
      </c>
      <c r="B298" s="13">
        <v>2015</v>
      </c>
      <c r="C298" s="13">
        <v>2016</v>
      </c>
      <c r="D298" s="13">
        <v>2017</v>
      </c>
      <c r="E298" s="13">
        <v>2018</v>
      </c>
      <c r="F298" s="13">
        <v>2019</v>
      </c>
      <c r="G298" s="79">
        <v>2020</v>
      </c>
      <c r="H298" s="79">
        <v>2021</v>
      </c>
      <c r="I298" s="79">
        <v>2022</v>
      </c>
      <c r="J298" s="79">
        <v>2023</v>
      </c>
      <c r="K298" s="79">
        <v>2024</v>
      </c>
      <c r="L298" s="79">
        <v>2025</v>
      </c>
      <c r="M298" s="79">
        <v>2026</v>
      </c>
      <c r="N298" s="79">
        <v>2027</v>
      </c>
      <c r="O298" s="79">
        <v>2028</v>
      </c>
      <c r="P298" s="79">
        <v>2029</v>
      </c>
      <c r="Q298" s="79">
        <v>2030</v>
      </c>
      <c r="R298" s="79">
        <v>2031</v>
      </c>
      <c r="S298" s="79">
        <v>2032</v>
      </c>
      <c r="T298" s="79">
        <v>2033</v>
      </c>
      <c r="U298" s="79">
        <v>2034</v>
      </c>
      <c r="V298" s="79">
        <v>2035</v>
      </c>
      <c r="W298" s="79">
        <v>2036</v>
      </c>
      <c r="X298" s="79">
        <v>2037</v>
      </c>
      <c r="Y298" s="79">
        <v>2038</v>
      </c>
      <c r="Z298" s="79">
        <v>2039</v>
      </c>
      <c r="AA298" s="79">
        <v>2040</v>
      </c>
      <c r="AB298" s="79">
        <v>2041</v>
      </c>
      <c r="AC298" s="79">
        <v>2042</v>
      </c>
      <c r="AD298" s="79">
        <v>2043</v>
      </c>
      <c r="AE298" s="79">
        <v>2044</v>
      </c>
      <c r="AF298" s="79">
        <v>2045</v>
      </c>
      <c r="AG298" s="79">
        <v>2046</v>
      </c>
      <c r="AH298" s="79">
        <v>2047</v>
      </c>
      <c r="AI298" s="79">
        <v>2048</v>
      </c>
      <c r="AJ298" s="79">
        <v>2049</v>
      </c>
      <c r="AK298" s="79">
        <v>2050</v>
      </c>
      <c r="AL298" s="79">
        <v>2051</v>
      </c>
      <c r="AM298" s="79">
        <v>2052</v>
      </c>
      <c r="AN298" s="79">
        <v>2053</v>
      </c>
      <c r="AO298" s="79">
        <v>2054</v>
      </c>
      <c r="AP298" s="79">
        <v>2055</v>
      </c>
      <c r="AQ298" s="79">
        <v>2056</v>
      </c>
      <c r="AR298" s="79">
        <v>2057</v>
      </c>
      <c r="AS298" s="79">
        <v>2058</v>
      </c>
      <c r="AT298" s="79">
        <v>2059</v>
      </c>
      <c r="AU298" s="79">
        <v>2060</v>
      </c>
      <c r="AV298" s="79">
        <v>2061</v>
      </c>
      <c r="AW298" s="79">
        <v>2062</v>
      </c>
      <c r="AX298" s="79">
        <v>2063</v>
      </c>
      <c r="AY298" s="79">
        <v>2064</v>
      </c>
      <c r="AZ298" s="79">
        <v>2065</v>
      </c>
      <c r="BA298" s="79">
        <v>2066</v>
      </c>
      <c r="BB298" s="79">
        <v>2067</v>
      </c>
      <c r="BC298" s="79">
        <v>2068</v>
      </c>
      <c r="BD298" s="79">
        <v>2069</v>
      </c>
      <c r="BE298" s="79">
        <v>2070</v>
      </c>
      <c r="BF298" s="79">
        <v>2071</v>
      </c>
      <c r="BG298" s="79">
        <v>2072</v>
      </c>
      <c r="BH298" s="79">
        <v>2073</v>
      </c>
      <c r="BI298" s="79">
        <v>2074</v>
      </c>
      <c r="BJ298" s="79">
        <v>2075</v>
      </c>
      <c r="BK298" s="79">
        <v>2076</v>
      </c>
      <c r="BL298" s="79">
        <v>2077</v>
      </c>
      <c r="BM298" s="79">
        <v>2078</v>
      </c>
      <c r="BN298" s="79">
        <v>2079</v>
      </c>
      <c r="BO298" s="79">
        <v>2080</v>
      </c>
      <c r="BP298" s="79">
        <v>2081</v>
      </c>
      <c r="BQ298" s="79">
        <v>2082</v>
      </c>
      <c r="BR298" s="79">
        <v>2083</v>
      </c>
      <c r="BS298" s="79">
        <v>2084</v>
      </c>
      <c r="BT298" s="79">
        <v>2085</v>
      </c>
      <c r="BU298" s="79">
        <v>2086</v>
      </c>
      <c r="BV298" s="79">
        <v>2087</v>
      </c>
      <c r="BW298" s="79">
        <v>2088</v>
      </c>
      <c r="BX298" s="79">
        <v>2089</v>
      </c>
      <c r="BY298" s="79">
        <v>2090</v>
      </c>
      <c r="BZ298" s="79">
        <v>2091</v>
      </c>
      <c r="CA298" s="79">
        <v>2092</v>
      </c>
      <c r="CB298" s="79">
        <v>2093</v>
      </c>
      <c r="CC298" s="79">
        <v>2094</v>
      </c>
      <c r="CD298" s="79">
        <v>2095</v>
      </c>
      <c r="CE298" s="79">
        <v>2096</v>
      </c>
      <c r="CF298" s="79">
        <v>2097</v>
      </c>
      <c r="CG298" s="79">
        <v>2098</v>
      </c>
      <c r="CH298" s="79">
        <v>2099</v>
      </c>
    </row>
    <row r="299" spans="1:86" x14ac:dyDescent="0.25">
      <c r="A299" t="s">
        <v>342</v>
      </c>
      <c r="B299" s="14">
        <f>IFERROR(B241,0)+IFERROR(B251,0)+IFERROR(B261,0)+IFERROR(B271,0)+IFERROR(B281,0)+IFERROR(B291,0)</f>
        <v>0</v>
      </c>
      <c r="C299" s="14">
        <f t="shared" ref="C299:BN299" si="104">IFERROR(C241,0)+IFERROR(C251,0)+IFERROR(C261,0)+IFERROR(C271,0)+IFERROR(C281,0)+IFERROR(C291,0)</f>
        <v>0</v>
      </c>
      <c r="D299" s="14">
        <f t="shared" si="104"/>
        <v>0</v>
      </c>
      <c r="E299" s="14">
        <f t="shared" si="104"/>
        <v>0</v>
      </c>
      <c r="F299" s="14">
        <f t="shared" si="104"/>
        <v>0</v>
      </c>
      <c r="G299" s="14">
        <f t="shared" si="104"/>
        <v>44300000</v>
      </c>
      <c r="H299" s="14">
        <f t="shared" si="104"/>
        <v>41895985.421961859</v>
      </c>
      <c r="I299" s="14">
        <f t="shared" si="104"/>
        <v>39394098.101039454</v>
      </c>
      <c r="J299" s="14">
        <f t="shared" si="104"/>
        <v>36790353.421712071</v>
      </c>
      <c r="K299" s="14">
        <f t="shared" si="104"/>
        <v>34080604.545960858</v>
      </c>
      <c r="L299" s="14">
        <f t="shared" si="104"/>
        <v>31260535.808832712</v>
      </c>
      <c r="M299" s="14">
        <f t="shared" si="104"/>
        <v>29608593.207263701</v>
      </c>
      <c r="N299" s="14">
        <f t="shared" si="104"/>
        <v>27889396.373969153</v>
      </c>
      <c r="O299" s="14">
        <f t="shared" si="104"/>
        <v>26267255.634531207</v>
      </c>
      <c r="P299" s="14">
        <f t="shared" si="104"/>
        <v>24579073.962994311</v>
      </c>
      <c r="Q299" s="14">
        <f t="shared" si="104"/>
        <v>22822162.687157307</v>
      </c>
      <c r="R299" s="14">
        <f t="shared" si="104"/>
        <v>20993723.673035625</v>
      </c>
      <c r="S299" s="14">
        <f t="shared" si="104"/>
        <v>19090844.868430343</v>
      </c>
      <c r="T299" s="14">
        <f t="shared" si="104"/>
        <v>17110495.665066063</v>
      </c>
      <c r="U299" s="14">
        <f t="shared" si="104"/>
        <v>15049522.071911233</v>
      </c>
      <c r="V299" s="14">
        <f t="shared" si="104"/>
        <v>12904641.691993605</v>
      </c>
      <c r="W299" s="14">
        <f t="shared" si="104"/>
        <v>12597736.662452277</v>
      </c>
      <c r="X299" s="14">
        <f t="shared" si="104"/>
        <v>12278336.851339901</v>
      </c>
      <c r="Y299" s="14">
        <f t="shared" si="104"/>
        <v>11945933.568503244</v>
      </c>
      <c r="Z299" s="14">
        <f t="shared" si="104"/>
        <v>11599997.413889449</v>
      </c>
      <c r="AA299" s="14">
        <f t="shared" si="104"/>
        <v>11239977.434400301</v>
      </c>
      <c r="AB299" s="14">
        <f t="shared" si="104"/>
        <v>10865300.246420141</v>
      </c>
      <c r="AC299" s="14">
        <f t="shared" si="104"/>
        <v>10475369.122619964</v>
      </c>
      <c r="AD299" s="14">
        <f t="shared" si="104"/>
        <v>10069563.04158329</v>
      </c>
      <c r="AE299" s="14">
        <f t="shared" si="104"/>
        <v>9647235.698740216</v>
      </c>
      <c r="AF299" s="14">
        <f t="shared" si="104"/>
        <v>9207714.4770343918</v>
      </c>
      <c r="AG299" s="14">
        <f t="shared" si="104"/>
        <v>8750299.375683587</v>
      </c>
      <c r="AH299" s="14">
        <f t="shared" si="104"/>
        <v>8274261.8953277357</v>
      </c>
      <c r="AI299" s="14">
        <f t="shared" si="104"/>
        <v>7778843.8777888846</v>
      </c>
      <c r="AJ299" s="14">
        <f t="shared" si="104"/>
        <v>7263256.2985952189</v>
      </c>
      <c r="AK299" s="14">
        <f t="shared" si="104"/>
        <v>6726678.0103460699</v>
      </c>
      <c r="AL299" s="14">
        <f t="shared" si="104"/>
        <v>6168254.4349165298</v>
      </c>
      <c r="AM299" s="14">
        <f t="shared" si="104"/>
        <v>5587096.2024188433</v>
      </c>
      <c r="AN299" s="14">
        <f t="shared" si="104"/>
        <v>4982277.7347528907</v>
      </c>
      <c r="AO299" s="14">
        <f t="shared" si="104"/>
        <v>4352835.7714899061</v>
      </c>
      <c r="AP299" s="14">
        <f t="shared" si="104"/>
        <v>3697767.8357416471</v>
      </c>
      <c r="AQ299" s="14">
        <f t="shared" si="104"/>
        <v>3016030.6375717204</v>
      </c>
      <c r="AR299" s="14">
        <f t="shared" si="104"/>
        <v>2306538.4124062532</v>
      </c>
      <c r="AS299" s="14">
        <f t="shared" si="104"/>
        <v>1568161.1917975917</v>
      </c>
      <c r="AT299" s="14">
        <f t="shared" si="104"/>
        <v>799723.00378697575</v>
      </c>
      <c r="AU299" s="14">
        <f t="shared" si="104"/>
        <v>-2.2118911147117615E-9</v>
      </c>
      <c r="AV299" s="14">
        <f t="shared" si="104"/>
        <v>0</v>
      </c>
      <c r="AW299" s="14">
        <f t="shared" si="104"/>
        <v>0</v>
      </c>
      <c r="AX299" s="14">
        <f t="shared" si="104"/>
        <v>0</v>
      </c>
      <c r="AY299" s="14">
        <f t="shared" si="104"/>
        <v>0</v>
      </c>
      <c r="AZ299" s="14">
        <f t="shared" si="104"/>
        <v>0</v>
      </c>
      <c r="BA299" s="14">
        <f t="shared" si="104"/>
        <v>0</v>
      </c>
      <c r="BB299" s="14">
        <f t="shared" si="104"/>
        <v>0</v>
      </c>
      <c r="BC299" s="14">
        <f t="shared" si="104"/>
        <v>0</v>
      </c>
      <c r="BD299" s="14">
        <f t="shared" si="104"/>
        <v>0</v>
      </c>
      <c r="BE299" s="14">
        <f t="shared" si="104"/>
        <v>0</v>
      </c>
      <c r="BF299" s="14">
        <f t="shared" si="104"/>
        <v>0</v>
      </c>
      <c r="BG299" s="14">
        <f t="shared" si="104"/>
        <v>0</v>
      </c>
      <c r="BH299" s="14">
        <f t="shared" si="104"/>
        <v>0</v>
      </c>
      <c r="BI299" s="14">
        <f t="shared" si="104"/>
        <v>0</v>
      </c>
      <c r="BJ299" s="14">
        <f t="shared" si="104"/>
        <v>0</v>
      </c>
      <c r="BK299" s="14">
        <f t="shared" si="104"/>
        <v>0</v>
      </c>
      <c r="BL299" s="14">
        <f t="shared" si="104"/>
        <v>0</v>
      </c>
      <c r="BM299" s="14">
        <f t="shared" si="104"/>
        <v>0</v>
      </c>
      <c r="BN299" s="14">
        <f t="shared" si="104"/>
        <v>0</v>
      </c>
      <c r="BO299" s="14">
        <f t="shared" ref="BO299:CH299" si="105">IFERROR(BO241,0)+IFERROR(BO251,0)+IFERROR(BO261,0)+IFERROR(BO271,0)+IFERROR(BO281,0)+IFERROR(BO291,0)</f>
        <v>0</v>
      </c>
      <c r="BP299" s="14">
        <f t="shared" si="105"/>
        <v>0</v>
      </c>
      <c r="BQ299" s="14">
        <f t="shared" si="105"/>
        <v>0</v>
      </c>
      <c r="BR299" s="14">
        <f t="shared" si="105"/>
        <v>0</v>
      </c>
      <c r="BS299" s="14">
        <f t="shared" si="105"/>
        <v>0</v>
      </c>
      <c r="BT299" s="14">
        <f t="shared" si="105"/>
        <v>0</v>
      </c>
      <c r="BU299" s="14">
        <f t="shared" si="105"/>
        <v>0</v>
      </c>
      <c r="BV299" s="14">
        <f t="shared" si="105"/>
        <v>0</v>
      </c>
      <c r="BW299" s="14">
        <f t="shared" si="105"/>
        <v>0</v>
      </c>
      <c r="BX299" s="14">
        <f t="shared" si="105"/>
        <v>0</v>
      </c>
      <c r="BY299" s="14">
        <f t="shared" si="105"/>
        <v>0</v>
      </c>
      <c r="BZ299" s="14">
        <f t="shared" si="105"/>
        <v>0</v>
      </c>
      <c r="CA299" s="14">
        <f t="shared" si="105"/>
        <v>0</v>
      </c>
      <c r="CB299" s="14">
        <f t="shared" si="105"/>
        <v>0</v>
      </c>
      <c r="CC299" s="14">
        <f t="shared" si="105"/>
        <v>0</v>
      </c>
      <c r="CD299" s="14">
        <f t="shared" si="105"/>
        <v>0</v>
      </c>
      <c r="CE299" s="14">
        <f t="shared" si="105"/>
        <v>0</v>
      </c>
      <c r="CF299" s="14">
        <f t="shared" si="105"/>
        <v>0</v>
      </c>
      <c r="CG299" s="14">
        <f t="shared" si="105"/>
        <v>0</v>
      </c>
      <c r="CH299" s="14">
        <f t="shared" si="105"/>
        <v>0</v>
      </c>
    </row>
    <row r="300" spans="1:86" x14ac:dyDescent="0.25">
      <c r="A300" t="s">
        <v>455</v>
      </c>
      <c r="B300" s="14">
        <f>IFERROR(B242,0)+IFERROR(B252,0)+IFERROR(B262,0)+IFERROR(B272,0)+IFERROR(B282,0)+IFERROR(B292,0)</f>
        <v>0</v>
      </c>
      <c r="C300" s="14">
        <f t="shared" ref="C300:BN300" si="106">IFERROR(C242,0)+IFERROR(C252,0)+IFERROR(C262,0)+IFERROR(C272,0)+IFERROR(C282,0)+IFERROR(C292,0)</f>
        <v>0</v>
      </c>
      <c r="D300" s="14">
        <f t="shared" si="106"/>
        <v>0</v>
      </c>
      <c r="E300" s="14">
        <f t="shared" si="106"/>
        <v>0</v>
      </c>
      <c r="F300" s="14">
        <f t="shared" si="106"/>
        <v>0</v>
      </c>
      <c r="G300" s="14">
        <f t="shared" si="106"/>
        <v>2404014.5780381411</v>
      </c>
      <c r="H300" s="14">
        <f t="shared" si="106"/>
        <v>2501887.3209224036</v>
      </c>
      <c r="I300" s="14">
        <f t="shared" si="106"/>
        <v>2603744.6793273874</v>
      </c>
      <c r="J300" s="14">
        <f t="shared" si="106"/>
        <v>2709748.8757512048</v>
      </c>
      <c r="K300" s="14">
        <f t="shared" si="106"/>
        <v>2820068.7371281483</v>
      </c>
      <c r="L300" s="14">
        <f t="shared" si="106"/>
        <v>1651942.6015690158</v>
      </c>
      <c r="M300" s="14">
        <f t="shared" si="106"/>
        <v>1719196.8332945439</v>
      </c>
      <c r="N300" s="14">
        <f t="shared" si="106"/>
        <v>1622140.7394379473</v>
      </c>
      <c r="O300" s="14">
        <f t="shared" si="106"/>
        <v>1688181.6715368957</v>
      </c>
      <c r="P300" s="14">
        <f t="shared" si="106"/>
        <v>1756911.2758370051</v>
      </c>
      <c r="Q300" s="14">
        <f t="shared" si="106"/>
        <v>1828439.0141216808</v>
      </c>
      <c r="R300" s="14">
        <f t="shared" si="106"/>
        <v>1902878.8046052835</v>
      </c>
      <c r="S300" s="14">
        <f t="shared" si="106"/>
        <v>1980349.2033642763</v>
      </c>
      <c r="T300" s="14">
        <f t="shared" si="106"/>
        <v>2060973.5931548325</v>
      </c>
      <c r="U300" s="14">
        <f t="shared" si="106"/>
        <v>2144880.3799176281</v>
      </c>
      <c r="V300" s="14">
        <f t="shared" si="106"/>
        <v>306905.02954133274</v>
      </c>
      <c r="W300" s="14">
        <f t="shared" si="106"/>
        <v>319399.8111123743</v>
      </c>
      <c r="X300" s="14">
        <f t="shared" si="106"/>
        <v>332403.28283665748</v>
      </c>
      <c r="Y300" s="14">
        <f t="shared" si="106"/>
        <v>345936.15461379394</v>
      </c>
      <c r="Z300" s="14">
        <f t="shared" si="106"/>
        <v>360019.97948914755</v>
      </c>
      <c r="AA300" s="14">
        <f t="shared" si="106"/>
        <v>374677.18798016023</v>
      </c>
      <c r="AB300" s="14">
        <f t="shared" si="106"/>
        <v>389931.12380017806</v>
      </c>
      <c r="AC300" s="14">
        <f t="shared" si="106"/>
        <v>405806.08103667322</v>
      </c>
      <c r="AD300" s="14">
        <f t="shared" si="106"/>
        <v>422327.34284307424</v>
      </c>
      <c r="AE300" s="14">
        <f t="shared" si="106"/>
        <v>439521.22170582472</v>
      </c>
      <c r="AF300" s="14">
        <f t="shared" si="106"/>
        <v>457415.10135080444</v>
      </c>
      <c r="AG300" s="14">
        <f t="shared" si="106"/>
        <v>476037.48035585228</v>
      </c>
      <c r="AH300" s="14">
        <f t="shared" si="106"/>
        <v>495418.01753885159</v>
      </c>
      <c r="AI300" s="14">
        <f t="shared" si="106"/>
        <v>515587.57919366535</v>
      </c>
      <c r="AJ300" s="14">
        <f t="shared" si="106"/>
        <v>536578.28824914945</v>
      </c>
      <c r="AK300" s="14">
        <f t="shared" si="106"/>
        <v>558423.57542953943</v>
      </c>
      <c r="AL300" s="14">
        <f t="shared" si="106"/>
        <v>581158.23249768757</v>
      </c>
      <c r="AM300" s="14">
        <f t="shared" si="106"/>
        <v>604818.46766595205</v>
      </c>
      <c r="AN300" s="14">
        <f t="shared" si="106"/>
        <v>629441.96326298453</v>
      </c>
      <c r="AO300" s="14">
        <f t="shared" si="106"/>
        <v>655067.93574825884</v>
      </c>
      <c r="AP300" s="14">
        <f t="shared" si="106"/>
        <v>681737.19816992653</v>
      </c>
      <c r="AQ300" s="14">
        <f t="shared" si="106"/>
        <v>709492.22516546748</v>
      </c>
      <c r="AR300" s="14">
        <f t="shared" si="106"/>
        <v>738377.22060866142</v>
      </c>
      <c r="AS300" s="14">
        <f t="shared" si="106"/>
        <v>768438.188010616</v>
      </c>
      <c r="AT300" s="14">
        <f t="shared" si="106"/>
        <v>799723.00378697796</v>
      </c>
      <c r="AU300" s="14">
        <f t="shared" si="106"/>
        <v>0</v>
      </c>
      <c r="AV300" s="14">
        <f t="shared" si="106"/>
        <v>0</v>
      </c>
      <c r="AW300" s="14">
        <f t="shared" si="106"/>
        <v>0</v>
      </c>
      <c r="AX300" s="14">
        <f t="shared" si="106"/>
        <v>0</v>
      </c>
      <c r="AY300" s="14">
        <f t="shared" si="106"/>
        <v>0</v>
      </c>
      <c r="AZ300" s="14">
        <f t="shared" si="106"/>
        <v>0</v>
      </c>
      <c r="BA300" s="14">
        <f t="shared" si="106"/>
        <v>0</v>
      </c>
      <c r="BB300" s="14">
        <f t="shared" si="106"/>
        <v>0</v>
      </c>
      <c r="BC300" s="14">
        <f t="shared" si="106"/>
        <v>0</v>
      </c>
      <c r="BD300" s="14">
        <f t="shared" si="106"/>
        <v>0</v>
      </c>
      <c r="BE300" s="14">
        <f t="shared" si="106"/>
        <v>0</v>
      </c>
      <c r="BF300" s="14">
        <f t="shared" si="106"/>
        <v>0</v>
      </c>
      <c r="BG300" s="14">
        <f t="shared" si="106"/>
        <v>0</v>
      </c>
      <c r="BH300" s="14">
        <f t="shared" si="106"/>
        <v>0</v>
      </c>
      <c r="BI300" s="14">
        <f t="shared" si="106"/>
        <v>0</v>
      </c>
      <c r="BJ300" s="14">
        <f t="shared" si="106"/>
        <v>0</v>
      </c>
      <c r="BK300" s="14">
        <f t="shared" si="106"/>
        <v>0</v>
      </c>
      <c r="BL300" s="14">
        <f t="shared" si="106"/>
        <v>0</v>
      </c>
      <c r="BM300" s="14">
        <f t="shared" si="106"/>
        <v>0</v>
      </c>
      <c r="BN300" s="14">
        <f t="shared" si="106"/>
        <v>0</v>
      </c>
      <c r="BO300" s="14">
        <f t="shared" ref="BO300:CH300" si="107">IFERROR(BO242,0)+IFERROR(BO252,0)+IFERROR(BO262,0)+IFERROR(BO272,0)+IFERROR(BO282,0)+IFERROR(BO292,0)</f>
        <v>0</v>
      </c>
      <c r="BP300" s="14">
        <f t="shared" si="107"/>
        <v>0</v>
      </c>
      <c r="BQ300" s="14">
        <f t="shared" si="107"/>
        <v>0</v>
      </c>
      <c r="BR300" s="14">
        <f t="shared" si="107"/>
        <v>0</v>
      </c>
      <c r="BS300" s="14">
        <f t="shared" si="107"/>
        <v>0</v>
      </c>
      <c r="BT300" s="14">
        <f t="shared" si="107"/>
        <v>0</v>
      </c>
      <c r="BU300" s="14">
        <f t="shared" si="107"/>
        <v>0</v>
      </c>
      <c r="BV300" s="14">
        <f t="shared" si="107"/>
        <v>0</v>
      </c>
      <c r="BW300" s="14">
        <f t="shared" si="107"/>
        <v>0</v>
      </c>
      <c r="BX300" s="14">
        <f t="shared" si="107"/>
        <v>0</v>
      </c>
      <c r="BY300" s="14">
        <f t="shared" si="107"/>
        <v>0</v>
      </c>
      <c r="BZ300" s="14">
        <f t="shared" si="107"/>
        <v>0</v>
      </c>
      <c r="CA300" s="14">
        <f t="shared" si="107"/>
        <v>0</v>
      </c>
      <c r="CB300" s="14">
        <f t="shared" si="107"/>
        <v>0</v>
      </c>
      <c r="CC300" s="14">
        <f t="shared" si="107"/>
        <v>0</v>
      </c>
      <c r="CD300" s="14">
        <f t="shared" si="107"/>
        <v>0</v>
      </c>
      <c r="CE300" s="14">
        <f t="shared" si="107"/>
        <v>0</v>
      </c>
      <c r="CF300" s="14">
        <f t="shared" si="107"/>
        <v>0</v>
      </c>
      <c r="CG300" s="14">
        <f t="shared" si="107"/>
        <v>0</v>
      </c>
      <c r="CH300" s="14">
        <f t="shared" si="107"/>
        <v>0</v>
      </c>
    </row>
    <row r="305" spans="1:1" s="47" customFormat="1" x14ac:dyDescent="0.25">
      <c r="A305" s="47" t="s">
        <v>907</v>
      </c>
    </row>
  </sheetData>
  <conditionalFormatting sqref="B71">
    <cfRule type="containsText" dxfId="9" priority="12" operator="containsText" text="TRUE">
      <formula>NOT(ISERROR(SEARCH("TRUE",B71)))</formula>
    </cfRule>
    <cfRule type="containsText" dxfId="8" priority="13" operator="containsText" text="false">
      <formula>NOT(ISERROR(SEARCH("false",B71)))</formula>
    </cfRule>
  </conditionalFormatting>
  <conditionalFormatting sqref="B84">
    <cfRule type="containsText" dxfId="7" priority="10" operator="containsText" text="true">
      <formula>NOT(ISERROR(SEARCH("true",B84)))</formula>
    </cfRule>
    <cfRule type="containsText" dxfId="6" priority="11" operator="containsText" text="false">
      <formula>NOT(ISERROR(SEARCH("false",B84)))</formula>
    </cfRule>
  </conditionalFormatting>
  <conditionalFormatting sqref="B97">
    <cfRule type="containsText" dxfId="5" priority="8" operator="containsText" text="true">
      <formula>NOT(ISERROR(SEARCH("true",B97)))</formula>
    </cfRule>
    <cfRule type="containsText" dxfId="4" priority="9" operator="containsText" text="false">
      <formula>NOT(ISERROR(SEARCH("false",B97)))</formula>
    </cfRule>
  </conditionalFormatting>
  <conditionalFormatting sqref="C19">
    <cfRule type="containsText" dxfId="3" priority="3" operator="containsText" text="true">
      <formula>NOT(ISERROR(SEARCH("true",C19)))</formula>
    </cfRule>
    <cfRule type="containsText" dxfId="2" priority="4" operator="containsText" text="false">
      <formula>NOT(ISERROR(SEARCH("false",C19)))</formula>
    </cfRule>
  </conditionalFormatting>
  <conditionalFormatting sqref="B109">
    <cfRule type="containsText" dxfId="1" priority="1" operator="containsText" text="true">
      <formula>NOT(ISERROR(SEARCH("true",B109)))</formula>
    </cfRule>
    <cfRule type="containsText" dxfId="0" priority="2" operator="containsText" text="false">
      <formula>NOT(ISERROR(SEARCH("false",B109)))</formula>
    </cfRule>
  </conditionalFormatting>
  <pageMargins left="0.7" right="0.7" top="0.75" bottom="0.75" header="0.3" footer="0.3"/>
  <pageSetup paperSize="9" orientation="portrait" r:id="rId1"/>
  <ignoredErrors>
    <ignoredError sqref="O29:CC33 BA62:CH66 R89:CH106 AU251:AV255 AU241:AV245 K246:CH250 K241:AT245 AW241:CH245 K256:CH300 K251:AT255 AW251:CH255" evalError="1"/>
    <ignoredError sqref="D17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A8243-DB51-41FE-8D99-58B29AAB7462}">
  <dimension ref="A1:BE14"/>
  <sheetViews>
    <sheetView workbookViewId="0">
      <selection activeCell="H23" sqref="H23"/>
    </sheetView>
  </sheetViews>
  <sheetFormatPr defaultRowHeight="15" x14ac:dyDescent="0.25"/>
  <cols>
    <col min="1" max="1" width="7.140625" customWidth="1"/>
    <col min="2" max="2" width="11.5703125" customWidth="1"/>
    <col min="5" max="5" width="19.28515625" customWidth="1"/>
  </cols>
  <sheetData>
    <row r="1" spans="1:57" s="238" customFormat="1" ht="18.75" x14ac:dyDescent="0.3">
      <c r="A1" s="238" t="s">
        <v>463</v>
      </c>
    </row>
    <row r="2" spans="1:57" x14ac:dyDescent="0.25">
      <c r="B2" s="49"/>
    </row>
    <row r="7" spans="1:57" ht="15.75" thickBot="1" x14ac:dyDescent="0.3">
      <c r="F7" t="s">
        <v>464</v>
      </c>
      <c r="H7" s="51">
        <v>50</v>
      </c>
      <c r="I7" s="51">
        <v>49</v>
      </c>
      <c r="J7" s="51">
        <v>48</v>
      </c>
      <c r="K7" s="51">
        <v>47</v>
      </c>
      <c r="L7" s="51">
        <v>46</v>
      </c>
      <c r="M7" s="51">
        <v>45</v>
      </c>
      <c r="N7" s="51">
        <v>44</v>
      </c>
      <c r="O7" s="51">
        <v>43</v>
      </c>
      <c r="P7" s="51">
        <v>42</v>
      </c>
      <c r="Q7" s="51">
        <v>41</v>
      </c>
      <c r="R7" s="51">
        <v>40</v>
      </c>
      <c r="S7" s="51">
        <v>39</v>
      </c>
      <c r="T7" s="51">
        <v>38</v>
      </c>
      <c r="U7" s="51">
        <v>37</v>
      </c>
      <c r="V7" s="51">
        <v>36</v>
      </c>
      <c r="W7" s="51">
        <v>35</v>
      </c>
      <c r="X7" s="51">
        <v>34</v>
      </c>
      <c r="Y7" s="51">
        <v>33</v>
      </c>
      <c r="Z7" s="51">
        <v>32</v>
      </c>
      <c r="AA7" s="51">
        <v>31</v>
      </c>
      <c r="AB7" s="51">
        <v>30</v>
      </c>
      <c r="AC7" s="51">
        <v>29</v>
      </c>
      <c r="AD7" s="51">
        <v>28</v>
      </c>
      <c r="AE7" s="51">
        <v>27</v>
      </c>
      <c r="AF7" s="51">
        <v>26</v>
      </c>
      <c r="AG7" s="51">
        <v>25</v>
      </c>
      <c r="AH7" s="51">
        <v>24</v>
      </c>
      <c r="AI7" s="51">
        <v>23</v>
      </c>
      <c r="AJ7" s="51">
        <v>22</v>
      </c>
      <c r="AK7" s="51">
        <v>21</v>
      </c>
      <c r="AL7" s="51">
        <v>20</v>
      </c>
      <c r="AM7" s="51">
        <v>19</v>
      </c>
      <c r="AN7" s="51">
        <v>18</v>
      </c>
      <c r="AO7" s="51">
        <v>17</v>
      </c>
      <c r="AP7" s="51">
        <v>16</v>
      </c>
      <c r="AQ7" s="51">
        <v>15</v>
      </c>
      <c r="AR7" s="51">
        <v>14</v>
      </c>
      <c r="AS7" s="51">
        <v>13</v>
      </c>
      <c r="AT7" s="51">
        <v>12</v>
      </c>
      <c r="AU7" s="51">
        <v>11</v>
      </c>
      <c r="AV7" s="51">
        <v>10</v>
      </c>
      <c r="AW7" s="51">
        <v>9</v>
      </c>
      <c r="AX7" s="51">
        <v>8</v>
      </c>
      <c r="AY7" s="51">
        <v>7</v>
      </c>
      <c r="AZ7" s="51">
        <v>6</v>
      </c>
      <c r="BA7" s="51">
        <v>5</v>
      </c>
      <c r="BB7" s="51">
        <v>4</v>
      </c>
      <c r="BC7" s="51">
        <v>3</v>
      </c>
      <c r="BD7" s="51">
        <v>2</v>
      </c>
      <c r="BE7" s="51">
        <v>1</v>
      </c>
    </row>
    <row r="8" spans="1:57" ht="30.75" customHeight="1" x14ac:dyDescent="0.25">
      <c r="B8" s="236" t="s">
        <v>465</v>
      </c>
      <c r="C8" s="236"/>
      <c r="D8" s="236"/>
      <c r="E8" s="237"/>
      <c r="F8" s="52" t="s">
        <v>342</v>
      </c>
      <c r="G8" s="53"/>
      <c r="H8" s="54">
        <f t="shared" ref="H8:BA8" si="0">H12+H9</f>
        <v>1126.3668212924376</v>
      </c>
      <c r="I8" s="54">
        <f t="shared" si="0"/>
        <v>1119.1499813807682</v>
      </c>
      <c r="J8" s="54">
        <f t="shared" si="0"/>
        <v>1111.639327977465</v>
      </c>
      <c r="K8" s="54">
        <f t="shared" si="0"/>
        <v>1103.8228992863787</v>
      </c>
      <c r="L8" s="54">
        <f t="shared" si="0"/>
        <v>1095.6882465202204</v>
      </c>
      <c r="M8" s="54">
        <f t="shared" si="0"/>
        <v>1087.2224140740766</v>
      </c>
      <c r="N8" s="54">
        <f t="shared" si="0"/>
        <v>1078.4119188917448</v>
      </c>
      <c r="O8" s="54">
        <f t="shared" si="0"/>
        <v>1069.2427289920261</v>
      </c>
      <c r="P8" s="54">
        <f t="shared" si="0"/>
        <v>1059.7002411207764</v>
      </c>
      <c r="Q8" s="54">
        <f t="shared" si="0"/>
        <v>1049.7692574931236</v>
      </c>
      <c r="R8" s="54">
        <f t="shared" si="0"/>
        <v>1039.4339615888082</v>
      </c>
      <c r="S8" s="54">
        <f t="shared" si="0"/>
        <v>1028.6778929620987</v>
      </c>
      <c r="T8" s="54">
        <f t="shared" si="0"/>
        <v>1017.4839210261645</v>
      </c>
      <c r="U8" s="54">
        <f t="shared" si="0"/>
        <v>1005.834217770151</v>
      </c>
      <c r="V8" s="54">
        <f t="shared" si="0"/>
        <v>993.71022936550742</v>
      </c>
      <c r="W8" s="54">
        <f t="shared" si="0"/>
        <v>981.09264661634541</v>
      </c>
      <c r="X8" s="54">
        <f t="shared" si="0"/>
        <v>967.96137420676644</v>
      </c>
      <c r="Y8" s="54">
        <f t="shared" si="0"/>
        <v>954.29549869618018</v>
      </c>
      <c r="Z8" s="54">
        <f t="shared" si="0"/>
        <v>940.07325521164125</v>
      </c>
      <c r="AA8" s="54">
        <f t="shared" si="0"/>
        <v>925.27199278415742</v>
      </c>
      <c r="AB8" s="54">
        <f t="shared" si="0"/>
        <v>909.86813827376295</v>
      </c>
      <c r="AC8" s="54">
        <f t="shared" si="0"/>
        <v>893.83715882590127</v>
      </c>
      <c r="AD8" s="54">
        <f t="shared" si="0"/>
        <v>877.15352279932449</v>
      </c>
      <c r="AE8" s="54">
        <f t="shared" si="0"/>
        <v>859.79065910328154</v>
      </c>
      <c r="AF8" s="54">
        <f t="shared" si="0"/>
        <v>841.72091487923274</v>
      </c>
      <c r="AG8" s="54">
        <f t="shared" si="0"/>
        <v>822.91551145969436</v>
      </c>
      <c r="AH8" s="54">
        <f t="shared" si="0"/>
        <v>803.34449853407</v>
      </c>
      <c r="AI8" s="54">
        <f t="shared" si="0"/>
        <v>782.97670644847165</v>
      </c>
      <c r="AJ8" s="54">
        <f t="shared" si="0"/>
        <v>761.77969656356174</v>
      </c>
      <c r="AK8" s="54">
        <f t="shared" si="0"/>
        <v>739.71970959135228</v>
      </c>
      <c r="AL8" s="54">
        <f t="shared" si="0"/>
        <v>716.76161182868202</v>
      </c>
      <c r="AM8" s="54">
        <f t="shared" si="0"/>
        <v>692.86883920173887</v>
      </c>
      <c r="AN8" s="54">
        <f t="shared" si="0"/>
        <v>668.00333903251214</v>
      </c>
      <c r="AO8" s="54">
        <f t="shared" si="0"/>
        <v>642.12550943442761</v>
      </c>
      <c r="AP8" s="54">
        <f t="shared" si="0"/>
        <v>615.19413624064532</v>
      </c>
      <c r="AQ8" s="54">
        <f t="shared" si="0"/>
        <v>587.16632736456938</v>
      </c>
      <c r="AR8" s="54">
        <f t="shared" si="0"/>
        <v>557.99744448802869</v>
      </c>
      <c r="AS8" s="54">
        <f t="shared" si="0"/>
        <v>527.6410319683331</v>
      </c>
      <c r="AT8" s="54">
        <f t="shared" si="0"/>
        <v>496.04874285097839</v>
      </c>
      <c r="AU8" s="54">
        <f t="shared" si="0"/>
        <v>463.17026187016518</v>
      </c>
      <c r="AV8" s="54">
        <f t="shared" si="0"/>
        <v>428.95322531449926</v>
      </c>
      <c r="AW8" s="54">
        <f t="shared" si="0"/>
        <v>393.34313763024693</v>
      </c>
      <c r="AX8" s="54">
        <f t="shared" si="0"/>
        <v>356.28328462932541</v>
      </c>
      <c r="AY8" s="54">
        <f t="shared" si="0"/>
        <v>317.71464316379826</v>
      </c>
      <c r="AZ8" s="54">
        <f t="shared" si="0"/>
        <v>277.57578712302029</v>
      </c>
      <c r="BA8" s="54">
        <f t="shared" si="0"/>
        <v>235.80278960371874</v>
      </c>
      <c r="BB8" s="54">
        <f>BB12+BB9</f>
        <v>192.32912109720212</v>
      </c>
      <c r="BC8" s="54">
        <f>BC12+BC9</f>
        <v>147.08554353154565</v>
      </c>
      <c r="BD8" s="54">
        <v>100</v>
      </c>
      <c r="BE8" s="55">
        <f>BE9</f>
        <v>50.997499999999995</v>
      </c>
    </row>
    <row r="9" spans="1:57" x14ac:dyDescent="0.25">
      <c r="F9" s="56" t="s">
        <v>455</v>
      </c>
      <c r="H9" s="51">
        <f>(H11-H12*H14)/(1+H14/2)</f>
        <v>7.2168399116695419</v>
      </c>
      <c r="I9" s="51">
        <f t="shared" ref="I9:BC9" si="1">(I11-I12*I14)/(1+I14/2)</f>
        <v>7.510653403303249</v>
      </c>
      <c r="J9" s="51">
        <f t="shared" si="1"/>
        <v>7.816428691086319</v>
      </c>
      <c r="K9" s="51">
        <f t="shared" si="1"/>
        <v>8.1346527661583448</v>
      </c>
      <c r="L9" s="51">
        <f t="shared" si="1"/>
        <v>8.4658324461437733</v>
      </c>
      <c r="M9" s="51">
        <f t="shared" si="1"/>
        <v>8.8104951823318594</v>
      </c>
      <c r="N9" s="51">
        <f t="shared" si="1"/>
        <v>9.1691898997187717</v>
      </c>
      <c r="O9" s="51">
        <f t="shared" si="1"/>
        <v>9.5424878712495929</v>
      </c>
      <c r="P9" s="51">
        <f t="shared" si="1"/>
        <v>9.9309836276526955</v>
      </c>
      <c r="Q9" s="51">
        <f t="shared" si="1"/>
        <v>10.335295904315458</v>
      </c>
      <c r="R9" s="51">
        <f t="shared" si="1"/>
        <v>10.756068626709412</v>
      </c>
      <c r="S9" s="51">
        <f t="shared" si="1"/>
        <v>11.193971935934153</v>
      </c>
      <c r="T9" s="51">
        <f t="shared" si="1"/>
        <v>11.649703256013506</v>
      </c>
      <c r="U9" s="51">
        <f t="shared" si="1"/>
        <v>12.12398840464361</v>
      </c>
      <c r="V9" s="51">
        <f t="shared" si="1"/>
        <v>12.617582749162034</v>
      </c>
      <c r="W9" s="51">
        <f t="shared" si="1"/>
        <v>13.131272409578918</v>
      </c>
      <c r="X9" s="51">
        <f t="shared" si="1"/>
        <v>13.665875510586213</v>
      </c>
      <c r="Y9" s="51">
        <f t="shared" si="1"/>
        <v>14.222243484538964</v>
      </c>
      <c r="Z9" s="51">
        <f t="shared" si="1"/>
        <v>14.801262427483818</v>
      </c>
      <c r="AA9" s="51">
        <f t="shared" si="1"/>
        <v>15.40385451039449</v>
      </c>
      <c r="AB9" s="51">
        <f t="shared" si="1"/>
        <v>16.030979447861696</v>
      </c>
      <c r="AC9" s="51">
        <f t="shared" si="1"/>
        <v>16.683636026576746</v>
      </c>
      <c r="AD9" s="51">
        <f t="shared" si="1"/>
        <v>17.362863696043007</v>
      </c>
      <c r="AE9" s="51">
        <f t="shared" si="1"/>
        <v>18.069744224048844</v>
      </c>
      <c r="AF9" s="51">
        <f t="shared" si="1"/>
        <v>18.805403419538404</v>
      </c>
      <c r="AG9" s="51">
        <f t="shared" si="1"/>
        <v>19.571012925624398</v>
      </c>
      <c r="AH9" s="51">
        <f t="shared" si="1"/>
        <v>20.367792085598296</v>
      </c>
      <c r="AI9" s="51">
        <f t="shared" si="1"/>
        <v>21.197009884909935</v>
      </c>
      <c r="AJ9" s="51">
        <f t="shared" si="1"/>
        <v>22.059986972209465</v>
      </c>
      <c r="AK9" s="51">
        <f t="shared" si="1"/>
        <v>22.958097762670313</v>
      </c>
      <c r="AL9" s="51">
        <f t="shared" si="1"/>
        <v>23.892772626943103</v>
      </c>
      <c r="AM9" s="51">
        <f t="shared" si="1"/>
        <v>24.865500169226692</v>
      </c>
      <c r="AN9" s="51">
        <f t="shared" si="1"/>
        <v>25.877829598084549</v>
      </c>
      <c r="AO9" s="51">
        <f t="shared" si="1"/>
        <v>26.931373193782296</v>
      </c>
      <c r="AP9" s="51">
        <f t="shared" si="1"/>
        <v>28.027808876075966</v>
      </c>
      <c r="AQ9" s="51">
        <f t="shared" si="1"/>
        <v>29.168882876540668</v>
      </c>
      <c r="AR9" s="51">
        <f t="shared" si="1"/>
        <v>30.356412519695581</v>
      </c>
      <c r="AS9" s="51">
        <f t="shared" si="1"/>
        <v>31.592289117354735</v>
      </c>
      <c r="AT9" s="51">
        <f t="shared" si="1"/>
        <v>32.878480980813187</v>
      </c>
      <c r="AU9" s="51">
        <f t="shared" si="1"/>
        <v>34.217036555665942</v>
      </c>
      <c r="AV9" s="51">
        <f t="shared" si="1"/>
        <v>35.610087684252314</v>
      </c>
      <c r="AW9" s="51">
        <f t="shared" si="1"/>
        <v>37.059853000921535</v>
      </c>
      <c r="AX9" s="51">
        <f t="shared" si="1"/>
        <v>38.568641465527179</v>
      </c>
      <c r="AY9" s="51">
        <f t="shared" si="1"/>
        <v>40.138856040777974</v>
      </c>
      <c r="AZ9" s="51">
        <f t="shared" si="1"/>
        <v>41.772997519301562</v>
      </c>
      <c r="BA9" s="51">
        <f t="shared" si="1"/>
        <v>43.473668506516631</v>
      </c>
      <c r="BB9" s="51">
        <f t="shared" si="1"/>
        <v>45.24357756565648</v>
      </c>
      <c r="BC9" s="51">
        <f t="shared" si="1"/>
        <v>47.08554353154566</v>
      </c>
      <c r="BD9" s="51">
        <f>BD11-BD10</f>
        <v>49.002499999999998</v>
      </c>
      <c r="BE9" s="57">
        <f>BD8*(1+BD14/2)/2</f>
        <v>50.997499999999995</v>
      </c>
    </row>
    <row r="10" spans="1:57" ht="31.5" customHeight="1" x14ac:dyDescent="0.25">
      <c r="B10" s="236" t="s">
        <v>466</v>
      </c>
      <c r="C10" s="236"/>
      <c r="D10" s="236"/>
      <c r="E10" s="237"/>
      <c r="F10" s="56" t="s">
        <v>456</v>
      </c>
      <c r="H10" s="58">
        <f>H11-H9</f>
        <v>44.798060213330459</v>
      </c>
      <c r="I10" s="51">
        <f t="shared" ref="I10:BA10" si="2">I11-I9</f>
        <v>44.504246721696745</v>
      </c>
      <c r="J10" s="51">
        <f t="shared" si="2"/>
        <v>44.198471433913681</v>
      </c>
      <c r="K10" s="51">
        <f t="shared" si="2"/>
        <v>43.88024735884165</v>
      </c>
      <c r="L10" s="51">
        <f t="shared" si="2"/>
        <v>43.549067678856225</v>
      </c>
      <c r="M10" s="51">
        <f t="shared" si="2"/>
        <v>43.204404942668134</v>
      </c>
      <c r="N10" s="51">
        <f t="shared" si="2"/>
        <v>42.845710225281223</v>
      </c>
      <c r="O10" s="51">
        <f t="shared" si="2"/>
        <v>42.472412253750406</v>
      </c>
      <c r="P10" s="51">
        <f t="shared" si="2"/>
        <v>42.083916497347303</v>
      </c>
      <c r="Q10" s="51">
        <f t="shared" si="2"/>
        <v>41.679604220684539</v>
      </c>
      <c r="R10" s="51">
        <f t="shared" si="2"/>
        <v>41.258831498290583</v>
      </c>
      <c r="S10" s="51">
        <f t="shared" si="2"/>
        <v>40.820928189065846</v>
      </c>
      <c r="T10" s="51">
        <f t="shared" si="2"/>
        <v>40.365196868986487</v>
      </c>
      <c r="U10" s="51">
        <f t="shared" si="2"/>
        <v>39.890911720356385</v>
      </c>
      <c r="V10" s="51">
        <f t="shared" si="2"/>
        <v>39.397317375837964</v>
      </c>
      <c r="W10" s="51">
        <f t="shared" si="2"/>
        <v>38.883627715421078</v>
      </c>
      <c r="X10" s="51">
        <f t="shared" si="2"/>
        <v>38.349024614413786</v>
      </c>
      <c r="Y10" s="51">
        <f t="shared" si="2"/>
        <v>37.792656640461033</v>
      </c>
      <c r="Z10" s="51">
        <f t="shared" si="2"/>
        <v>37.213637697516177</v>
      </c>
      <c r="AA10" s="51">
        <f t="shared" si="2"/>
        <v>36.611045614605509</v>
      </c>
      <c r="AB10" s="51">
        <f t="shared" si="2"/>
        <v>35.9839206771383</v>
      </c>
      <c r="AC10" s="51">
        <f t="shared" si="2"/>
        <v>35.331264098423247</v>
      </c>
      <c r="AD10" s="51">
        <f t="shared" si="2"/>
        <v>34.65203642895699</v>
      </c>
      <c r="AE10" s="51">
        <f t="shared" si="2"/>
        <v>33.94515590095115</v>
      </c>
      <c r="AF10" s="51">
        <f t="shared" si="2"/>
        <v>33.209496705461589</v>
      </c>
      <c r="AG10" s="51">
        <f t="shared" si="2"/>
        <v>32.443887199375595</v>
      </c>
      <c r="AH10" s="51">
        <f t="shared" si="2"/>
        <v>31.647108039401701</v>
      </c>
      <c r="AI10" s="51">
        <f t="shared" si="2"/>
        <v>30.817890240090062</v>
      </c>
      <c r="AJ10" s="51">
        <f t="shared" si="2"/>
        <v>29.954913152790532</v>
      </c>
      <c r="AK10" s="51">
        <f t="shared" si="2"/>
        <v>29.056802362329684</v>
      </c>
      <c r="AL10" s="51">
        <f t="shared" si="2"/>
        <v>28.122127498056894</v>
      </c>
      <c r="AM10" s="51">
        <f t="shared" si="2"/>
        <v>27.149399955773305</v>
      </c>
      <c r="AN10" s="51">
        <f t="shared" si="2"/>
        <v>26.137070526915448</v>
      </c>
      <c r="AO10" s="51">
        <f t="shared" si="2"/>
        <v>25.083526931217701</v>
      </c>
      <c r="AP10" s="51">
        <f t="shared" si="2"/>
        <v>23.987091248924031</v>
      </c>
      <c r="AQ10" s="51">
        <f t="shared" si="2"/>
        <v>22.846017248459329</v>
      </c>
      <c r="AR10" s="51">
        <f t="shared" si="2"/>
        <v>21.658487605304416</v>
      </c>
      <c r="AS10" s="51">
        <f t="shared" si="2"/>
        <v>20.422611007645262</v>
      </c>
      <c r="AT10" s="51">
        <f t="shared" si="2"/>
        <v>19.13641914418681</v>
      </c>
      <c r="AU10" s="51">
        <f t="shared" si="2"/>
        <v>17.797863569334055</v>
      </c>
      <c r="AV10" s="51">
        <f>AV11-AV9</f>
        <v>16.404812440747683</v>
      </c>
      <c r="AW10" s="51">
        <f t="shared" si="2"/>
        <v>14.955047124078462</v>
      </c>
      <c r="AX10" s="51">
        <f t="shared" si="2"/>
        <v>13.446258659472818</v>
      </c>
      <c r="AY10" s="51">
        <f t="shared" si="2"/>
        <v>11.876044084222023</v>
      </c>
      <c r="AZ10" s="51">
        <f t="shared" si="2"/>
        <v>10.241902605698435</v>
      </c>
      <c r="BA10" s="51">
        <f t="shared" si="2"/>
        <v>8.5412316184833657</v>
      </c>
      <c r="BB10" s="51">
        <f>BB11-BB9</f>
        <v>6.7713225593435169</v>
      </c>
      <c r="BC10" s="51">
        <f>BC11-BC9</f>
        <v>4.9293565934543366</v>
      </c>
      <c r="BD10" s="51">
        <f>AVERAGE(BD8,BD12)*BD14</f>
        <v>3.0124001250000001</v>
      </c>
      <c r="BE10" s="59">
        <f>BD14/2*BE8</f>
        <v>1.0174001249999998</v>
      </c>
    </row>
    <row r="11" spans="1:57" ht="30.75" customHeight="1" x14ac:dyDescent="0.25">
      <c r="B11" s="236" t="s">
        <v>467</v>
      </c>
      <c r="C11" s="236"/>
      <c r="D11" s="236"/>
      <c r="E11" s="237"/>
      <c r="F11" s="56" t="s">
        <v>161</v>
      </c>
      <c r="H11" s="51">
        <f>I11</f>
        <v>52.014900124999997</v>
      </c>
      <c r="I11" s="51">
        <f t="shared" ref="I11:BA11" si="3">J11</f>
        <v>52.014900124999997</v>
      </c>
      <c r="J11" s="51">
        <f t="shared" si="3"/>
        <v>52.014900124999997</v>
      </c>
      <c r="K11" s="51">
        <f t="shared" si="3"/>
        <v>52.014900124999997</v>
      </c>
      <c r="L11" s="51">
        <f t="shared" si="3"/>
        <v>52.014900124999997</v>
      </c>
      <c r="M11" s="51">
        <f t="shared" si="3"/>
        <v>52.014900124999997</v>
      </c>
      <c r="N11" s="51">
        <f t="shared" si="3"/>
        <v>52.014900124999997</v>
      </c>
      <c r="O11" s="51">
        <f t="shared" si="3"/>
        <v>52.014900124999997</v>
      </c>
      <c r="P11" s="51">
        <f t="shared" si="3"/>
        <v>52.014900124999997</v>
      </c>
      <c r="Q11" s="51">
        <f t="shared" si="3"/>
        <v>52.014900124999997</v>
      </c>
      <c r="R11" s="51">
        <f t="shared" si="3"/>
        <v>52.014900124999997</v>
      </c>
      <c r="S11" s="51">
        <f t="shared" si="3"/>
        <v>52.014900124999997</v>
      </c>
      <c r="T11" s="51">
        <f t="shared" si="3"/>
        <v>52.014900124999997</v>
      </c>
      <c r="U11" s="51">
        <f t="shared" si="3"/>
        <v>52.014900124999997</v>
      </c>
      <c r="V11" s="51">
        <f t="shared" si="3"/>
        <v>52.014900124999997</v>
      </c>
      <c r="W11" s="51">
        <f t="shared" si="3"/>
        <v>52.014900124999997</v>
      </c>
      <c r="X11" s="51">
        <f t="shared" si="3"/>
        <v>52.014900124999997</v>
      </c>
      <c r="Y11" s="51">
        <f t="shared" si="3"/>
        <v>52.014900124999997</v>
      </c>
      <c r="Z11" s="51">
        <f t="shared" si="3"/>
        <v>52.014900124999997</v>
      </c>
      <c r="AA11" s="51">
        <f t="shared" si="3"/>
        <v>52.014900124999997</v>
      </c>
      <c r="AB11" s="51">
        <f t="shared" si="3"/>
        <v>52.014900124999997</v>
      </c>
      <c r="AC11" s="51">
        <f t="shared" si="3"/>
        <v>52.014900124999997</v>
      </c>
      <c r="AD11" s="51">
        <f t="shared" si="3"/>
        <v>52.014900124999997</v>
      </c>
      <c r="AE11" s="51">
        <f t="shared" si="3"/>
        <v>52.014900124999997</v>
      </c>
      <c r="AF11" s="51">
        <f t="shared" si="3"/>
        <v>52.014900124999997</v>
      </c>
      <c r="AG11" s="51">
        <f t="shared" si="3"/>
        <v>52.014900124999997</v>
      </c>
      <c r="AH11" s="51">
        <f t="shared" si="3"/>
        <v>52.014900124999997</v>
      </c>
      <c r="AI11" s="51">
        <f t="shared" si="3"/>
        <v>52.014900124999997</v>
      </c>
      <c r="AJ11" s="51">
        <f t="shared" si="3"/>
        <v>52.014900124999997</v>
      </c>
      <c r="AK11" s="51">
        <f t="shared" si="3"/>
        <v>52.014900124999997</v>
      </c>
      <c r="AL11" s="51">
        <f t="shared" si="3"/>
        <v>52.014900124999997</v>
      </c>
      <c r="AM11" s="51">
        <f t="shared" si="3"/>
        <v>52.014900124999997</v>
      </c>
      <c r="AN11" s="51">
        <f t="shared" si="3"/>
        <v>52.014900124999997</v>
      </c>
      <c r="AO11" s="51">
        <f t="shared" si="3"/>
        <v>52.014900124999997</v>
      </c>
      <c r="AP11" s="51">
        <f t="shared" si="3"/>
        <v>52.014900124999997</v>
      </c>
      <c r="AQ11" s="51">
        <f t="shared" si="3"/>
        <v>52.014900124999997</v>
      </c>
      <c r="AR11" s="51">
        <f t="shared" si="3"/>
        <v>52.014900124999997</v>
      </c>
      <c r="AS11" s="51">
        <f t="shared" si="3"/>
        <v>52.014900124999997</v>
      </c>
      <c r="AT11" s="51">
        <f t="shared" si="3"/>
        <v>52.014900124999997</v>
      </c>
      <c r="AU11" s="51">
        <f t="shared" si="3"/>
        <v>52.014900124999997</v>
      </c>
      <c r="AV11" s="51">
        <f>AW11</f>
        <v>52.014900124999997</v>
      </c>
      <c r="AW11" s="51">
        <f t="shared" si="3"/>
        <v>52.014900124999997</v>
      </c>
      <c r="AX11" s="51">
        <f t="shared" si="3"/>
        <v>52.014900124999997</v>
      </c>
      <c r="AY11" s="51">
        <f t="shared" si="3"/>
        <v>52.014900124999997</v>
      </c>
      <c r="AZ11" s="51">
        <f t="shared" si="3"/>
        <v>52.014900124999997</v>
      </c>
      <c r="BA11" s="51">
        <f t="shared" si="3"/>
        <v>52.014900124999997</v>
      </c>
      <c r="BB11" s="51">
        <f>BC11</f>
        <v>52.014900124999997</v>
      </c>
      <c r="BC11" s="51">
        <f>BD11</f>
        <v>52.014900124999997</v>
      </c>
      <c r="BD11" s="51">
        <f>BE11</f>
        <v>52.014900124999997</v>
      </c>
      <c r="BE11" s="57">
        <f>BE9+BE10</f>
        <v>52.014900124999997</v>
      </c>
    </row>
    <row r="12" spans="1:57" ht="31.5" customHeight="1" x14ac:dyDescent="0.25">
      <c r="B12" s="236" t="s">
        <v>468</v>
      </c>
      <c r="C12" s="236"/>
      <c r="D12" s="236"/>
      <c r="E12" s="237"/>
      <c r="F12" s="56" t="s">
        <v>343</v>
      </c>
      <c r="H12" s="51">
        <f>I8</f>
        <v>1119.1499813807682</v>
      </c>
      <c r="I12" s="51">
        <f t="shared" ref="I12:BA12" si="4">J8</f>
        <v>1111.639327977465</v>
      </c>
      <c r="J12" s="51">
        <f t="shared" si="4"/>
        <v>1103.8228992863787</v>
      </c>
      <c r="K12" s="51">
        <f t="shared" si="4"/>
        <v>1095.6882465202204</v>
      </c>
      <c r="L12" s="51">
        <f t="shared" si="4"/>
        <v>1087.2224140740766</v>
      </c>
      <c r="M12" s="51">
        <f t="shared" si="4"/>
        <v>1078.4119188917448</v>
      </c>
      <c r="N12" s="51">
        <f t="shared" si="4"/>
        <v>1069.2427289920261</v>
      </c>
      <c r="O12" s="51">
        <f t="shared" si="4"/>
        <v>1059.7002411207764</v>
      </c>
      <c r="P12" s="51">
        <f t="shared" si="4"/>
        <v>1049.7692574931236</v>
      </c>
      <c r="Q12" s="51">
        <f t="shared" si="4"/>
        <v>1039.4339615888082</v>
      </c>
      <c r="R12" s="51">
        <f t="shared" si="4"/>
        <v>1028.6778929620987</v>
      </c>
      <c r="S12" s="51">
        <f t="shared" si="4"/>
        <v>1017.4839210261645</v>
      </c>
      <c r="T12" s="51">
        <f t="shared" si="4"/>
        <v>1005.834217770151</v>
      </c>
      <c r="U12" s="51">
        <f t="shared" si="4"/>
        <v>993.71022936550742</v>
      </c>
      <c r="V12" s="51">
        <f t="shared" si="4"/>
        <v>981.09264661634541</v>
      </c>
      <c r="W12" s="51">
        <f t="shared" si="4"/>
        <v>967.96137420676644</v>
      </c>
      <c r="X12" s="51">
        <f t="shared" si="4"/>
        <v>954.29549869618018</v>
      </c>
      <c r="Y12" s="51">
        <f t="shared" si="4"/>
        <v>940.07325521164125</v>
      </c>
      <c r="Z12" s="51">
        <f t="shared" si="4"/>
        <v>925.27199278415742</v>
      </c>
      <c r="AA12" s="51">
        <f t="shared" si="4"/>
        <v>909.86813827376295</v>
      </c>
      <c r="AB12" s="51">
        <f t="shared" si="4"/>
        <v>893.83715882590127</v>
      </c>
      <c r="AC12" s="51">
        <f t="shared" si="4"/>
        <v>877.15352279932449</v>
      </c>
      <c r="AD12" s="51">
        <f t="shared" si="4"/>
        <v>859.79065910328154</v>
      </c>
      <c r="AE12" s="51">
        <f t="shared" si="4"/>
        <v>841.72091487923274</v>
      </c>
      <c r="AF12" s="51">
        <f t="shared" si="4"/>
        <v>822.91551145969436</v>
      </c>
      <c r="AG12" s="51">
        <f t="shared" si="4"/>
        <v>803.34449853407</v>
      </c>
      <c r="AH12" s="51">
        <f t="shared" si="4"/>
        <v>782.97670644847165</v>
      </c>
      <c r="AI12" s="51">
        <f t="shared" si="4"/>
        <v>761.77969656356174</v>
      </c>
      <c r="AJ12" s="51">
        <f t="shared" si="4"/>
        <v>739.71970959135228</v>
      </c>
      <c r="AK12" s="51">
        <f t="shared" si="4"/>
        <v>716.76161182868202</v>
      </c>
      <c r="AL12" s="51">
        <f t="shared" si="4"/>
        <v>692.86883920173887</v>
      </c>
      <c r="AM12" s="51">
        <f t="shared" si="4"/>
        <v>668.00333903251214</v>
      </c>
      <c r="AN12" s="51">
        <f t="shared" si="4"/>
        <v>642.12550943442761</v>
      </c>
      <c r="AO12" s="51">
        <f t="shared" si="4"/>
        <v>615.19413624064532</v>
      </c>
      <c r="AP12" s="51">
        <f t="shared" si="4"/>
        <v>587.16632736456938</v>
      </c>
      <c r="AQ12" s="51">
        <f t="shared" si="4"/>
        <v>557.99744448802869</v>
      </c>
      <c r="AR12" s="51">
        <f t="shared" si="4"/>
        <v>527.6410319683331</v>
      </c>
      <c r="AS12" s="51">
        <f t="shared" si="4"/>
        <v>496.04874285097839</v>
      </c>
      <c r="AT12" s="51">
        <f t="shared" si="4"/>
        <v>463.17026187016518</v>
      </c>
      <c r="AU12" s="51">
        <f t="shared" si="4"/>
        <v>428.95322531449926</v>
      </c>
      <c r="AV12" s="51">
        <f t="shared" si="4"/>
        <v>393.34313763024693</v>
      </c>
      <c r="AW12" s="51">
        <f t="shared" si="4"/>
        <v>356.28328462932541</v>
      </c>
      <c r="AX12" s="51">
        <f t="shared" si="4"/>
        <v>317.71464316379826</v>
      </c>
      <c r="AY12" s="51">
        <f t="shared" si="4"/>
        <v>277.57578712302029</v>
      </c>
      <c r="AZ12" s="51">
        <f t="shared" si="4"/>
        <v>235.80278960371874</v>
      </c>
      <c r="BA12" s="51">
        <f t="shared" si="4"/>
        <v>192.32912109720212</v>
      </c>
      <c r="BB12" s="51">
        <f>BC8</f>
        <v>147.08554353154565</v>
      </c>
      <c r="BC12" s="51">
        <f>BD8</f>
        <v>100</v>
      </c>
      <c r="BD12" s="51">
        <f>BE8</f>
        <v>50.997499999999995</v>
      </c>
      <c r="BE12" s="57">
        <f>BE8-BE9</f>
        <v>0</v>
      </c>
    </row>
    <row r="13" spans="1:57" ht="58.5" customHeight="1" x14ac:dyDescent="0.25">
      <c r="B13" s="236" t="s">
        <v>912</v>
      </c>
      <c r="C13" s="236"/>
      <c r="D13" s="236"/>
      <c r="E13" s="237"/>
      <c r="F13" s="56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14"/>
      <c r="BA13" s="14"/>
      <c r="BB13" s="14"/>
      <c r="BC13" s="14"/>
      <c r="BD13" s="14"/>
      <c r="BE13" s="61"/>
    </row>
    <row r="14" spans="1:57" ht="15.75" thickBot="1" x14ac:dyDescent="0.3">
      <c r="F14" s="62"/>
      <c r="G14" s="63"/>
      <c r="H14" s="64">
        <f>Inputs!C20</f>
        <v>3.9899999999999998E-2</v>
      </c>
      <c r="I14" s="64">
        <f>H14</f>
        <v>3.9899999999999998E-2</v>
      </c>
      <c r="J14" s="64">
        <f t="shared" ref="J14:BE14" si="5">I14</f>
        <v>3.9899999999999998E-2</v>
      </c>
      <c r="K14" s="64">
        <f t="shared" si="5"/>
        <v>3.9899999999999998E-2</v>
      </c>
      <c r="L14" s="64">
        <f t="shared" si="5"/>
        <v>3.9899999999999998E-2</v>
      </c>
      <c r="M14" s="64">
        <f t="shared" si="5"/>
        <v>3.9899999999999998E-2</v>
      </c>
      <c r="N14" s="64">
        <f t="shared" si="5"/>
        <v>3.9899999999999998E-2</v>
      </c>
      <c r="O14" s="64">
        <f t="shared" si="5"/>
        <v>3.9899999999999998E-2</v>
      </c>
      <c r="P14" s="64">
        <f t="shared" si="5"/>
        <v>3.9899999999999998E-2</v>
      </c>
      <c r="Q14" s="64">
        <f t="shared" si="5"/>
        <v>3.9899999999999998E-2</v>
      </c>
      <c r="R14" s="64">
        <f t="shared" si="5"/>
        <v>3.9899999999999998E-2</v>
      </c>
      <c r="S14" s="64">
        <f t="shared" si="5"/>
        <v>3.9899999999999998E-2</v>
      </c>
      <c r="T14" s="64">
        <f t="shared" si="5"/>
        <v>3.9899999999999998E-2</v>
      </c>
      <c r="U14" s="64">
        <f t="shared" si="5"/>
        <v>3.9899999999999998E-2</v>
      </c>
      <c r="V14" s="64">
        <f t="shared" si="5"/>
        <v>3.9899999999999998E-2</v>
      </c>
      <c r="W14" s="64">
        <f t="shared" si="5"/>
        <v>3.9899999999999998E-2</v>
      </c>
      <c r="X14" s="64">
        <f t="shared" si="5"/>
        <v>3.9899999999999998E-2</v>
      </c>
      <c r="Y14" s="64">
        <f t="shared" si="5"/>
        <v>3.9899999999999998E-2</v>
      </c>
      <c r="Z14" s="64">
        <f t="shared" si="5"/>
        <v>3.9899999999999998E-2</v>
      </c>
      <c r="AA14" s="64">
        <f t="shared" si="5"/>
        <v>3.9899999999999998E-2</v>
      </c>
      <c r="AB14" s="64">
        <f t="shared" si="5"/>
        <v>3.9899999999999998E-2</v>
      </c>
      <c r="AC14" s="64">
        <f t="shared" si="5"/>
        <v>3.9899999999999998E-2</v>
      </c>
      <c r="AD14" s="64">
        <f t="shared" si="5"/>
        <v>3.9899999999999998E-2</v>
      </c>
      <c r="AE14" s="64">
        <f t="shared" si="5"/>
        <v>3.9899999999999998E-2</v>
      </c>
      <c r="AF14" s="64">
        <f t="shared" si="5"/>
        <v>3.9899999999999998E-2</v>
      </c>
      <c r="AG14" s="64">
        <f t="shared" si="5"/>
        <v>3.9899999999999998E-2</v>
      </c>
      <c r="AH14" s="64">
        <f t="shared" si="5"/>
        <v>3.9899999999999998E-2</v>
      </c>
      <c r="AI14" s="64">
        <f t="shared" si="5"/>
        <v>3.9899999999999998E-2</v>
      </c>
      <c r="AJ14" s="64">
        <f t="shared" si="5"/>
        <v>3.9899999999999998E-2</v>
      </c>
      <c r="AK14" s="64">
        <f t="shared" si="5"/>
        <v>3.9899999999999998E-2</v>
      </c>
      <c r="AL14" s="64">
        <f t="shared" si="5"/>
        <v>3.9899999999999998E-2</v>
      </c>
      <c r="AM14" s="64">
        <f t="shared" si="5"/>
        <v>3.9899999999999998E-2</v>
      </c>
      <c r="AN14" s="64">
        <f t="shared" si="5"/>
        <v>3.9899999999999998E-2</v>
      </c>
      <c r="AO14" s="64">
        <f t="shared" si="5"/>
        <v>3.9899999999999998E-2</v>
      </c>
      <c r="AP14" s="64">
        <f t="shared" si="5"/>
        <v>3.9899999999999998E-2</v>
      </c>
      <c r="AQ14" s="64">
        <f t="shared" si="5"/>
        <v>3.9899999999999998E-2</v>
      </c>
      <c r="AR14" s="64">
        <f t="shared" si="5"/>
        <v>3.9899999999999998E-2</v>
      </c>
      <c r="AS14" s="64">
        <f t="shared" si="5"/>
        <v>3.9899999999999998E-2</v>
      </c>
      <c r="AT14" s="64">
        <f t="shared" si="5"/>
        <v>3.9899999999999998E-2</v>
      </c>
      <c r="AU14" s="64">
        <f t="shared" si="5"/>
        <v>3.9899999999999998E-2</v>
      </c>
      <c r="AV14" s="64">
        <f t="shared" si="5"/>
        <v>3.9899999999999998E-2</v>
      </c>
      <c r="AW14" s="64">
        <f t="shared" si="5"/>
        <v>3.9899999999999998E-2</v>
      </c>
      <c r="AX14" s="64">
        <f t="shared" si="5"/>
        <v>3.9899999999999998E-2</v>
      </c>
      <c r="AY14" s="64">
        <f t="shared" si="5"/>
        <v>3.9899999999999998E-2</v>
      </c>
      <c r="AZ14" s="64">
        <f t="shared" si="5"/>
        <v>3.9899999999999998E-2</v>
      </c>
      <c r="BA14" s="64">
        <f t="shared" si="5"/>
        <v>3.9899999999999998E-2</v>
      </c>
      <c r="BB14" s="64">
        <f t="shared" si="5"/>
        <v>3.9899999999999998E-2</v>
      </c>
      <c r="BC14" s="64">
        <f t="shared" si="5"/>
        <v>3.9899999999999998E-2</v>
      </c>
      <c r="BD14" s="64">
        <f t="shared" si="5"/>
        <v>3.9899999999999998E-2</v>
      </c>
      <c r="BE14" s="65">
        <f t="shared" si="5"/>
        <v>3.9899999999999998E-2</v>
      </c>
    </row>
  </sheetData>
  <mergeCells count="6">
    <mergeCell ref="B13:E13"/>
    <mergeCell ref="A1:XFD1"/>
    <mergeCell ref="B8:E8"/>
    <mergeCell ref="B10:E10"/>
    <mergeCell ref="B11:E11"/>
    <mergeCell ref="B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E473-7C9E-44F3-B8D7-31ADE35DBCFB}">
  <dimension ref="A1:P230"/>
  <sheetViews>
    <sheetView workbookViewId="0">
      <selection activeCell="E110" sqref="E110"/>
    </sheetView>
  </sheetViews>
  <sheetFormatPr defaultRowHeight="15" x14ac:dyDescent="0.25"/>
  <cols>
    <col min="1" max="1" width="17.28515625" customWidth="1"/>
    <col min="2" max="2" width="35.42578125" customWidth="1"/>
    <col min="3" max="3" width="19" customWidth="1"/>
    <col min="4" max="4" width="14.7109375" customWidth="1"/>
    <col min="5" max="5" width="16.28515625" customWidth="1"/>
    <col min="6" max="6" width="14.28515625" customWidth="1"/>
    <col min="7" max="7" width="14.5703125" customWidth="1"/>
    <col min="8" max="8" width="14.7109375" customWidth="1"/>
    <col min="9" max="9" width="14.85546875" customWidth="1"/>
    <col min="15" max="15" width="9.7109375" customWidth="1"/>
  </cols>
  <sheetData>
    <row r="1" spans="1:14" s="11" customFormat="1" ht="18.75" x14ac:dyDescent="0.3">
      <c r="B1" s="11" t="s">
        <v>0</v>
      </c>
      <c r="C1" s="11">
        <v>2020</v>
      </c>
      <c r="D1" s="11">
        <v>2021</v>
      </c>
      <c r="E1" s="11">
        <v>2022</v>
      </c>
      <c r="F1" s="11">
        <v>2023</v>
      </c>
      <c r="G1" s="11">
        <v>2024</v>
      </c>
      <c r="H1" s="138" t="s">
        <v>830</v>
      </c>
    </row>
    <row r="3" spans="1:14" x14ac:dyDescent="0.25">
      <c r="A3" s="15" t="s">
        <v>1</v>
      </c>
      <c r="B3" t="s">
        <v>2</v>
      </c>
      <c r="C3" s="77">
        <f>C25</f>
        <v>7.5</v>
      </c>
      <c r="D3" s="77">
        <f>D25</f>
        <v>7.4999999999999964</v>
      </c>
      <c r="E3" s="77">
        <f>E25</f>
        <v>7.5</v>
      </c>
      <c r="F3" s="77">
        <f>F25</f>
        <v>7.5</v>
      </c>
      <c r="G3" s="77">
        <f>G25</f>
        <v>7.4999999999999991</v>
      </c>
      <c r="H3" s="131">
        <f>AVERAGE(C3:G3)</f>
        <v>7.4999999999999982</v>
      </c>
      <c r="J3" s="77"/>
      <c r="K3" s="77"/>
      <c r="L3" s="77"/>
      <c r="M3" s="77"/>
      <c r="N3" s="77"/>
    </row>
    <row r="4" spans="1:14" x14ac:dyDescent="0.25">
      <c r="A4" s="12">
        <v>8.81</v>
      </c>
      <c r="B4" t="s">
        <v>3</v>
      </c>
      <c r="C4" s="31">
        <f>(C3-A4)/A4</f>
        <v>-0.14869466515323501</v>
      </c>
      <c r="D4" s="31">
        <f>(D3-C3)/C3</f>
        <v>-4.7369515717340012E-16</v>
      </c>
      <c r="E4" s="31">
        <f>(E3-D3)/D3</f>
        <v>4.7369515717340031E-16</v>
      </c>
      <c r="F4" s="31">
        <f>(F3-E3)/E3</f>
        <v>0</v>
      </c>
      <c r="G4" s="31">
        <f>(G3-F3)/F3</f>
        <v>-1.1842378929335003E-16</v>
      </c>
      <c r="J4" s="77"/>
      <c r="K4" s="77"/>
      <c r="L4" s="77"/>
      <c r="M4" s="77"/>
      <c r="N4" s="77"/>
    </row>
    <row r="5" spans="1:14" x14ac:dyDescent="0.25">
      <c r="J5" s="77"/>
      <c r="K5" s="77"/>
      <c r="L5" s="77"/>
      <c r="M5" s="77"/>
      <c r="N5" s="77"/>
    </row>
    <row r="6" spans="1:14" s="7" customFormat="1" ht="18.75" x14ac:dyDescent="0.3">
      <c r="B6" s="11" t="s">
        <v>340</v>
      </c>
      <c r="C6" s="11">
        <v>2020</v>
      </c>
      <c r="D6" s="11">
        <v>2021</v>
      </c>
      <c r="E6" s="11">
        <v>2022</v>
      </c>
      <c r="F6" s="11">
        <v>2023</v>
      </c>
      <c r="G6" s="11">
        <v>2024</v>
      </c>
    </row>
    <row r="7" spans="1:14" x14ac:dyDescent="0.25">
      <c r="B7" s="13" t="s">
        <v>341</v>
      </c>
    </row>
    <row r="8" spans="1:14" s="14" customFormat="1" x14ac:dyDescent="0.25">
      <c r="B8" s="14" t="s">
        <v>8</v>
      </c>
      <c r="C8" s="14">
        <f>IF(Inputs!C10="",Opex!I3,Inputs!C10)</f>
        <v>273078500</v>
      </c>
      <c r="D8" s="14">
        <f>IF(Inputs!D10="",Opex!J3,Inputs!D10)</f>
        <v>273078500</v>
      </c>
      <c r="E8" s="14">
        <f>IF(Inputs!E10="",Opex!K3,Inputs!E10)</f>
        <v>283913801.85807091</v>
      </c>
      <c r="F8" s="14">
        <f>IF(Inputs!F10="",Opex!L3,Inputs!F10)</f>
        <v>289710070.00822151</v>
      </c>
      <c r="G8" s="14">
        <f>IF(Inputs!G10="",Opex!M3,Inputs!G10)</f>
        <v>291093667.72752303</v>
      </c>
    </row>
    <row r="9" spans="1:14" s="14" customFormat="1" x14ac:dyDescent="0.25">
      <c r="B9" s="14" t="s">
        <v>28</v>
      </c>
      <c r="C9" s="14">
        <f>CR!F3-'Summary&amp;Ratios'!C10</f>
        <v>210302456.21699929</v>
      </c>
      <c r="D9" s="14">
        <f>CR!G3-'Summary&amp;Ratios'!D10</f>
        <v>252121367.69249323</v>
      </c>
      <c r="E9" s="14">
        <f>CR!H3-'Summary&amp;Ratios'!E10</f>
        <v>270611696.65481782</v>
      </c>
      <c r="F9" s="14">
        <f>CR!I3-'Summary&amp;Ratios'!F10</f>
        <v>285310775.08937925</v>
      </c>
      <c r="G9" s="14">
        <f>CR!J3-'Summary&amp;Ratios'!G10</f>
        <v>295765728.66021156</v>
      </c>
    </row>
    <row r="10" spans="1:14" x14ac:dyDescent="0.25">
      <c r="B10" t="s">
        <v>796</v>
      </c>
      <c r="C10" s="14">
        <f>Inputs!C299</f>
        <v>46838385.862095699</v>
      </c>
      <c r="D10" s="14">
        <f>Inputs!D299</f>
        <v>15078117.461470807</v>
      </c>
      <c r="E10" s="14">
        <f>Inputs!E299</f>
        <v>5259179.7161935177</v>
      </c>
      <c r="F10">
        <f>Inputs!F299</f>
        <v>0</v>
      </c>
      <c r="G10">
        <f>Inputs!G299</f>
        <v>0</v>
      </c>
    </row>
    <row r="11" spans="1:14" s="14" customFormat="1" x14ac:dyDescent="0.25">
      <c r="B11" s="14" t="s">
        <v>342</v>
      </c>
      <c r="C11" s="14">
        <f>'Capital Costs'!F28</f>
        <v>1756150668.5764403</v>
      </c>
      <c r="D11" s="14">
        <f>'Capital Costs'!G9</f>
        <v>2060130956.3314495</v>
      </c>
      <c r="E11" s="14">
        <f>'Capital Costs'!H9</f>
        <v>2326016104.5629358</v>
      </c>
      <c r="F11" s="14">
        <f>'Capital Costs'!I9</f>
        <v>2586927230.4643273</v>
      </c>
      <c r="G11" s="14">
        <f>'Capital Costs'!J9</f>
        <v>2841165084.811913</v>
      </c>
    </row>
    <row r="12" spans="1:14" s="14" customFormat="1" x14ac:dyDescent="0.25">
      <c r="B12" s="14" t="s">
        <v>343</v>
      </c>
      <c r="C12" s="14">
        <f>'Capital Costs'!F15</f>
        <v>2060130956.3314495</v>
      </c>
      <c r="D12" s="14">
        <f>'Capital Costs'!G15</f>
        <v>2326016104.5629358</v>
      </c>
      <c r="E12" s="14">
        <f>'Capital Costs'!H15</f>
        <v>2586927230.4643273</v>
      </c>
      <c r="F12" s="14">
        <f>'Capital Costs'!I15</f>
        <v>2841165084.811913</v>
      </c>
      <c r="G12" s="14">
        <f>'Capital Costs'!J15</f>
        <v>3088056694.367353</v>
      </c>
    </row>
    <row r="13" spans="1:14" s="14" customFormat="1" x14ac:dyDescent="0.25">
      <c r="B13" s="14" t="s">
        <v>344</v>
      </c>
      <c r="C13" s="14">
        <f>'Capital Costs'!F11+'Capital Costs'!F12</f>
        <v>-106948134.8093807</v>
      </c>
      <c r="D13" s="14">
        <f>'Capital Costs'!G11+'Capital Costs'!G12</f>
        <v>-145043274.33290344</v>
      </c>
      <c r="E13" s="14">
        <f>'Capital Costs'!H11+'Capital Costs'!H12</f>
        <v>-150017296.66299799</v>
      </c>
      <c r="F13" s="14">
        <f>'Capital Costs'!I11+'Capital Costs'!I12</f>
        <v>-156690568.21680388</v>
      </c>
      <c r="G13" s="14">
        <f>'Capital Costs'!J11+'Capital Costs'!J12</f>
        <v>-164036813.00894955</v>
      </c>
    </row>
    <row r="14" spans="1:14" s="14" customFormat="1" x14ac:dyDescent="0.25">
      <c r="B14" s="14" t="s">
        <v>345</v>
      </c>
      <c r="C14" s="14">
        <f>'Capital Costs'!F13</f>
        <v>82683308.443621725</v>
      </c>
      <c r="D14" s="14">
        <f>'Capital Costs'!G13</f>
        <v>93829752.33590132</v>
      </c>
      <c r="E14" s="14">
        <f>'Capital Costs'!H13</f>
        <v>104133772.79666011</v>
      </c>
      <c r="F14" s="14">
        <f>'Capital Costs'!I13</f>
        <v>114209974.72417331</v>
      </c>
      <c r="G14" s="14">
        <f>'Capital Costs'!J13</f>
        <v>124011957.9634158</v>
      </c>
    </row>
    <row r="15" spans="1:14" s="14" customFormat="1" x14ac:dyDescent="0.25">
      <c r="B15" s="14" t="s">
        <v>346</v>
      </c>
      <c r="C15" s="14">
        <f>'Capital Costs'!F3</f>
        <v>189631443.25300241</v>
      </c>
      <c r="D15" s="14">
        <f>'Capital Costs'!G3</f>
        <v>238873026.66880479</v>
      </c>
      <c r="E15" s="14">
        <f>'Capital Costs'!H3</f>
        <v>254151069.45965812</v>
      </c>
      <c r="F15" s="14">
        <f>'Capital Costs'!I3</f>
        <v>270900542.94097716</v>
      </c>
      <c r="G15" s="14">
        <f>'Capital Costs'!J3</f>
        <v>288048770.97236538</v>
      </c>
    </row>
    <row r="16" spans="1:14" x14ac:dyDescent="0.25">
      <c r="B16" t="s">
        <v>347</v>
      </c>
      <c r="C16" s="14">
        <f>Adjustments!H10+Adjustments!H23-Adjustments!H32</f>
        <v>-495931.02600309672</v>
      </c>
      <c r="D16" s="14"/>
      <c r="E16" s="14"/>
      <c r="F16" s="14"/>
      <c r="G16" s="14"/>
    </row>
    <row r="17" spans="1:7" x14ac:dyDescent="0.25">
      <c r="B17" t="s">
        <v>348</v>
      </c>
      <c r="C17" s="14">
        <f>C8-C9+C15+C16</f>
        <v>251911556.01000002</v>
      </c>
      <c r="D17" s="14">
        <f>D8-D9+D15+D16</f>
        <v>259830158.97631156</v>
      </c>
      <c r="E17" s="14">
        <f>E8-E9+E15+E16</f>
        <v>267453174.66291121</v>
      </c>
      <c r="F17" s="14">
        <f>F8-F9+F15+F16</f>
        <v>275299837.85981941</v>
      </c>
      <c r="G17" s="14">
        <f>G8-G9+G15+G16</f>
        <v>283376710.03967685</v>
      </c>
    </row>
    <row r="18" spans="1:7" x14ac:dyDescent="0.25">
      <c r="B18" t="s">
        <v>349</v>
      </c>
      <c r="C18" s="14">
        <f>Inputs!C80</f>
        <v>33588207.468000002</v>
      </c>
      <c r="D18" s="14">
        <f>Inputs!D80</f>
        <v>34644021.19684156</v>
      </c>
      <c r="E18" s="14">
        <f>Inputs!E80</f>
        <v>35660423.288388163</v>
      </c>
      <c r="F18" s="14">
        <f>Inputs!F80</f>
        <v>36706645.04797592</v>
      </c>
      <c r="G18" s="14">
        <f>Inputs!G80</f>
        <v>37783561.338623583</v>
      </c>
    </row>
    <row r="19" spans="1:7" x14ac:dyDescent="0.25">
      <c r="B19" t="s">
        <v>350</v>
      </c>
      <c r="C19" s="77">
        <f>C17/C18</f>
        <v>7.5</v>
      </c>
      <c r="D19" s="77">
        <f t="shared" ref="D19:G19" si="0">D17/D18</f>
        <v>7.4999999999999964</v>
      </c>
      <c r="E19" s="77">
        <f>E17/E18</f>
        <v>7.5</v>
      </c>
      <c r="F19" s="77">
        <f t="shared" si="0"/>
        <v>7.5</v>
      </c>
      <c r="G19" s="77">
        <f t="shared" si="0"/>
        <v>7.4999999999999991</v>
      </c>
    </row>
    <row r="20" spans="1:7" s="14" customFormat="1" x14ac:dyDescent="0.25">
      <c r="B20" s="14" t="s">
        <v>351</v>
      </c>
      <c r="C20" s="14">
        <f>C17+C9</f>
        <v>462214012.22699928</v>
      </c>
      <c r="D20" s="14">
        <f>D17+D9</f>
        <v>511951526.66880476</v>
      </c>
      <c r="E20" s="14">
        <f>E17+E9</f>
        <v>538064871.317729</v>
      </c>
      <c r="F20" s="14">
        <f>F17+F9</f>
        <v>560610612.94919872</v>
      </c>
      <c r="G20" s="14">
        <f>G17+G9</f>
        <v>579142438.69988847</v>
      </c>
    </row>
    <row r="21" spans="1:7" x14ac:dyDescent="0.25">
      <c r="A21" s="12" t="s">
        <v>352</v>
      </c>
    </row>
    <row r="22" spans="1:7" x14ac:dyDescent="0.25">
      <c r="B22" t="s">
        <v>8</v>
      </c>
      <c r="C22" s="77">
        <f>C8/C18</f>
        <v>8.1301897477013636</v>
      </c>
      <c r="D22" s="77">
        <f>D8/D18</f>
        <v>7.882413489138961</v>
      </c>
      <c r="E22" s="77">
        <f>E8/E18</f>
        <v>7.961593713065084</v>
      </c>
      <c r="F22" s="77">
        <f>F8/F18</f>
        <v>7.8925782955529664</v>
      </c>
      <c r="G22" s="77">
        <f>G8/G18</f>
        <v>7.7042411412382563</v>
      </c>
    </row>
    <row r="23" spans="1:7" x14ac:dyDescent="0.25">
      <c r="B23" t="s">
        <v>28</v>
      </c>
      <c r="C23" s="77">
        <f>C9/C18</f>
        <v>6.2611991550116999</v>
      </c>
      <c r="D23" s="77">
        <f>D9/D18</f>
        <v>7.2774856665737966</v>
      </c>
      <c r="E23" s="77">
        <f>E9/E18</f>
        <v>7.5885721957466243</v>
      </c>
      <c r="F23" s="77">
        <f>F9/F18</f>
        <v>7.7727281999342477</v>
      </c>
      <c r="G23" s="77">
        <f>G9/G18</f>
        <v>7.827894411791994</v>
      </c>
    </row>
    <row r="24" spans="1:7" x14ac:dyDescent="0.25">
      <c r="B24" t="s">
        <v>353</v>
      </c>
      <c r="C24" s="77">
        <f>C15/C18</f>
        <v>5.645774441332339</v>
      </c>
      <c r="D24" s="77">
        <f t="shared" ref="D24:G24" si="1">D15/D18</f>
        <v>6.8950721774348311</v>
      </c>
      <c r="E24" s="77">
        <f t="shared" si="1"/>
        <v>7.1269784826815394</v>
      </c>
      <c r="F24" s="77">
        <f t="shared" si="1"/>
        <v>7.3801499043812822</v>
      </c>
      <c r="G24" s="77">
        <f t="shared" si="1"/>
        <v>7.6236532705537359</v>
      </c>
    </row>
    <row r="25" spans="1:7" x14ac:dyDescent="0.25">
      <c r="B25" t="s">
        <v>354</v>
      </c>
      <c r="C25" s="77">
        <f>(C17/C18)</f>
        <v>7.5</v>
      </c>
      <c r="D25" s="77">
        <f t="shared" ref="D25:F25" si="2">(D17/D18)</f>
        <v>7.4999999999999964</v>
      </c>
      <c r="E25" s="77">
        <f>(E17/E18)</f>
        <v>7.5</v>
      </c>
      <c r="F25" s="77">
        <f t="shared" si="2"/>
        <v>7.5</v>
      </c>
      <c r="G25" s="77">
        <f>(G17/G18)</f>
        <v>7.4999999999999991</v>
      </c>
    </row>
    <row r="27" spans="1:7" x14ac:dyDescent="0.25">
      <c r="B27" s="15" t="s">
        <v>355</v>
      </c>
      <c r="C27" s="77">
        <f>((C8-C9+C16+'Capital Costs'!F46)/Inputs!C80)</f>
        <v>7.0655193516542445</v>
      </c>
      <c r="D27" s="77">
        <f>((D8-D9+D16+'Capital Costs'!G46)/Inputs!D80)</f>
        <v>6.3534653087070616</v>
      </c>
      <c r="E27" s="77">
        <f>((E8-E9+E16+'Capital Costs'!H46)/Inputs!E80)</f>
        <v>6.6412548115996888</v>
      </c>
      <c r="F27" s="77">
        <f>((F8-F9+F16+'Capital Costs'!I46)/Inputs!F80)</f>
        <v>6.9110715482323934</v>
      </c>
      <c r="G27" s="77">
        <f>((G8-G9+G16+'Capital Costs'!J46)/Inputs!G80)</f>
        <v>7.1558319365714702</v>
      </c>
    </row>
    <row r="28" spans="1:7" x14ac:dyDescent="0.25">
      <c r="B28" s="15" t="s">
        <v>382</v>
      </c>
      <c r="C28" s="77">
        <f>C3</f>
        <v>7.5</v>
      </c>
      <c r="D28" s="77">
        <f>D3</f>
        <v>7.4999999999999964</v>
      </c>
      <c r="E28" s="77">
        <f>E3</f>
        <v>7.5</v>
      </c>
      <c r="F28" s="77">
        <f>F3</f>
        <v>7.5</v>
      </c>
      <c r="G28" s="77">
        <f>G3</f>
        <v>7.4999999999999991</v>
      </c>
    </row>
    <row r="29" spans="1:7" x14ac:dyDescent="0.25">
      <c r="B29" s="15" t="s">
        <v>356</v>
      </c>
      <c r="C29" s="77">
        <f>C28-C27</f>
        <v>0.4344806483457555</v>
      </c>
      <c r="D29" s="77">
        <f>D28-D27</f>
        <v>1.1465346912929348</v>
      </c>
      <c r="E29" s="77">
        <f t="shared" ref="E29:G29" si="3">E28-E27</f>
        <v>0.85874518840031122</v>
      </c>
      <c r="F29" s="77">
        <f t="shared" si="3"/>
        <v>0.58892845176760655</v>
      </c>
      <c r="G29" s="77">
        <f t="shared" si="3"/>
        <v>0.3441680634285289</v>
      </c>
    </row>
    <row r="31" spans="1:7" s="11" customFormat="1" ht="18.75" x14ac:dyDescent="0.3">
      <c r="B31" s="11" t="s">
        <v>357</v>
      </c>
      <c r="C31" s="11">
        <v>2020</v>
      </c>
      <c r="D31" s="11">
        <v>2021</v>
      </c>
      <c r="E31" s="11">
        <v>2022</v>
      </c>
      <c r="F31" s="11">
        <v>2023</v>
      </c>
      <c r="G31" s="11">
        <v>2024</v>
      </c>
    </row>
    <row r="33" spans="1:8" x14ac:dyDescent="0.25">
      <c r="A33" s="13" t="s">
        <v>358</v>
      </c>
    </row>
    <row r="34" spans="1:8" x14ac:dyDescent="0.25">
      <c r="B34" s="19" t="s">
        <v>792</v>
      </c>
      <c r="C34" s="19">
        <v>0</v>
      </c>
      <c r="D34" s="19">
        <v>0</v>
      </c>
      <c r="E34" s="19">
        <v>0</v>
      </c>
      <c r="F34" s="22">
        <f>'2020-2024 Triggers'!$F$29*F18</f>
        <v>9683812.0140087008</v>
      </c>
      <c r="G34" s="22">
        <f>'2020-2024 Triggers'!$F$29*G18</f>
        <v>9967920.1066939682</v>
      </c>
    </row>
    <row r="35" spans="1:8" x14ac:dyDescent="0.25">
      <c r="B35" s="19" t="s">
        <v>359</v>
      </c>
      <c r="C35" s="22">
        <f>C17</f>
        <v>251911556.01000002</v>
      </c>
      <c r="D35" s="22">
        <f>D17</f>
        <v>259830158.97631156</v>
      </c>
      <c r="E35" s="22">
        <f>E17</f>
        <v>267453174.66291121</v>
      </c>
      <c r="F35" s="22">
        <f>F17</f>
        <v>275299837.85981941</v>
      </c>
      <c r="G35" s="22">
        <f>G17</f>
        <v>283376710.03967685</v>
      </c>
    </row>
    <row r="36" spans="1:8" x14ac:dyDescent="0.25">
      <c r="B36" s="19" t="s">
        <v>28</v>
      </c>
      <c r="C36" s="22">
        <f>CR!F3</f>
        <v>257140842.07909498</v>
      </c>
      <c r="D36" s="22">
        <f>CR!G3</f>
        <v>267199485.15396404</v>
      </c>
      <c r="E36" s="22">
        <f>CR!H3</f>
        <v>275870876.37101132</v>
      </c>
      <c r="F36" s="22">
        <f>CR!I3</f>
        <v>285310775.08937925</v>
      </c>
      <c r="G36" s="22">
        <f>CR!J3</f>
        <v>295765728.66021156</v>
      </c>
      <c r="H36" s="18"/>
    </row>
    <row r="37" spans="1:8" x14ac:dyDescent="0.25">
      <c r="B37" s="19" t="s">
        <v>8</v>
      </c>
      <c r="C37" s="22">
        <f>-C8</f>
        <v>-273078500</v>
      </c>
      <c r="D37" s="22">
        <f>-D8</f>
        <v>-273078500</v>
      </c>
      <c r="E37" s="22">
        <f>-E8</f>
        <v>-283913801.85807091</v>
      </c>
      <c r="F37" s="22">
        <f>-F8</f>
        <v>-289710070.00822151</v>
      </c>
      <c r="G37" s="22">
        <f>-G8</f>
        <v>-291093667.72752303</v>
      </c>
    </row>
    <row r="38" spans="1:8" x14ac:dyDescent="0.25">
      <c r="B38" s="48" t="s">
        <v>360</v>
      </c>
      <c r="C38" s="22">
        <f>SUM(C34:C37)</f>
        <v>235973898.089095</v>
      </c>
      <c r="D38" s="22">
        <f t="shared" ref="D38:E38" si="4">SUM(D34:D37)</f>
        <v>253951144.13027561</v>
      </c>
      <c r="E38" s="22">
        <f t="shared" si="4"/>
        <v>259410249.17585164</v>
      </c>
      <c r="F38" s="22">
        <f>SUM(F34:F37)</f>
        <v>280584354.95498586</v>
      </c>
      <c r="G38" s="22">
        <f>SUM(G34:G37)</f>
        <v>298016691.07905942</v>
      </c>
    </row>
    <row r="39" spans="1:8" x14ac:dyDescent="0.25">
      <c r="B39" s="19"/>
      <c r="C39" s="22"/>
      <c r="D39" s="22"/>
      <c r="E39" s="22"/>
      <c r="F39" s="22"/>
      <c r="G39" s="22"/>
    </row>
    <row r="40" spans="1:8" x14ac:dyDescent="0.25">
      <c r="A40" s="123" t="s">
        <v>361</v>
      </c>
      <c r="B40" s="19"/>
      <c r="C40" s="22"/>
      <c r="D40" s="22"/>
      <c r="E40" s="22"/>
      <c r="F40" s="22"/>
      <c r="G40" s="22"/>
    </row>
    <row r="41" spans="1:8" x14ac:dyDescent="0.25">
      <c r="B41" s="19" t="s">
        <v>360</v>
      </c>
      <c r="C41" s="22">
        <f>C38</f>
        <v>235973898.089095</v>
      </c>
      <c r="D41" s="22">
        <f t="shared" ref="D41:G41" si="5">D38</f>
        <v>253951144.13027561</v>
      </c>
      <c r="E41" s="22">
        <f t="shared" si="5"/>
        <v>259410249.17585164</v>
      </c>
      <c r="F41" s="22">
        <f t="shared" si="5"/>
        <v>280584354.95498586</v>
      </c>
      <c r="G41" s="22">
        <f t="shared" si="5"/>
        <v>298016691.07905942</v>
      </c>
    </row>
    <row r="42" spans="1:8" x14ac:dyDescent="0.25">
      <c r="B42" s="19" t="s">
        <v>362</v>
      </c>
      <c r="C42" s="22">
        <f>-AVERAGE(C11:C12)*(Inputs!$C$21+Inputs!$C$25)*Inputs!$C$23</f>
        <v>-12879950.48406413</v>
      </c>
      <c r="D42" s="22">
        <f>-AVERAGE(D11:D12)*(Inputs!$C$21+Inputs!$C$25)*Inputs!$C$23</f>
        <v>-14803246.330518553</v>
      </c>
      <c r="E42" s="22">
        <f>-AVERAGE(E11:E12)*(Inputs!$C$21+Inputs!$C$25)*Inputs!$C$23</f>
        <v>-16581183.755717017</v>
      </c>
      <c r="F42" s="22">
        <f>-AVERAGE(F11:F12)*(Inputs!$C$21+Inputs!$C$25)*Inputs!$C$23</f>
        <v>-18319811.564057313</v>
      </c>
      <c r="G42" s="22">
        <f>-AVERAGE(G11:G12)*(Inputs!$C$21+Inputs!$C$25)*Inputs!$C$23</f>
        <v>-20011123.504730023</v>
      </c>
      <c r="H42" s="33"/>
    </row>
    <row r="43" spans="1:8" x14ac:dyDescent="0.25">
      <c r="B43" s="19" t="s">
        <v>363</v>
      </c>
      <c r="C43" s="22">
        <f>-(C41+C42+C13)*Inputs!$C$24</f>
        <v>-14518226.599456271</v>
      </c>
      <c r="D43" s="22">
        <f>-(D41+D42+D13)*Inputs!$C$24</f>
        <v>-11763077.933356702</v>
      </c>
      <c r="E43" s="22">
        <f>-(E41+E42+E13)*Inputs!$C$24</f>
        <v>-11601471.09464208</v>
      </c>
      <c r="F43" s="22">
        <f>-(F41+F42+F13)*Inputs!$C$24</f>
        <v>-13196746.896765582</v>
      </c>
      <c r="G43" s="22">
        <f>-(G41+G42+G13)*Inputs!$C$24</f>
        <v>-14246094.320672479</v>
      </c>
      <c r="H43" s="33"/>
    </row>
    <row r="44" spans="1:8" x14ac:dyDescent="0.25">
      <c r="B44" s="48" t="s">
        <v>364</v>
      </c>
      <c r="C44" s="22">
        <f>SUM(C41:C43)</f>
        <v>208575721.00557458</v>
      </c>
      <c r="D44" s="22">
        <f t="shared" ref="D44:F44" si="6">SUM(D41:D43)</f>
        <v>227384819.86640036</v>
      </c>
      <c r="E44" s="22">
        <f t="shared" si="6"/>
        <v>231227594.32549256</v>
      </c>
      <c r="F44" s="22">
        <f t="shared" si="6"/>
        <v>249067796.49416295</v>
      </c>
      <c r="G44" s="22">
        <f>SUM(G41:G43)</f>
        <v>263759473.25365689</v>
      </c>
    </row>
    <row r="45" spans="1:8" x14ac:dyDescent="0.25">
      <c r="B45" s="19" t="s">
        <v>793</v>
      </c>
      <c r="C45" s="22">
        <v>-75000000</v>
      </c>
      <c r="D45" s="22">
        <v>-75000000</v>
      </c>
      <c r="E45" s="19"/>
      <c r="F45" s="19"/>
      <c r="G45" s="19"/>
    </row>
    <row r="46" spans="1:8" x14ac:dyDescent="0.25">
      <c r="B46" s="19" t="s">
        <v>365</v>
      </c>
      <c r="C46" s="22">
        <f>-'Capital Costs'!$E$10+'Summary&amp;Ratios'!C45</f>
        <v>-485928422.56438982</v>
      </c>
      <c r="D46" s="22">
        <f>-'Capital Costs'!$E$10+'Summary&amp;Ratios'!D45</f>
        <v>-485928422.56438982</v>
      </c>
      <c r="E46" s="22">
        <f>-'Capital Costs'!$E$10+'Summary&amp;Ratios'!E45</f>
        <v>-410928422.56438982</v>
      </c>
      <c r="F46" s="22">
        <f>-'Capital Costs'!$E$10+'Summary&amp;Ratios'!F45</f>
        <v>-410928422.56438982</v>
      </c>
      <c r="G46" s="22">
        <f>-'Capital Costs'!$E$10+'Summary&amp;Ratios'!G45</f>
        <v>-410928422.56438982</v>
      </c>
    </row>
    <row r="47" spans="1:8" x14ac:dyDescent="0.25">
      <c r="B47" s="19" t="s">
        <v>366</v>
      </c>
      <c r="C47" s="124">
        <f>IF(Inputs!$C$271="y",Inputs!$D$271,(Inputs!$E$271*'Summary&amp;Ratios'!C48))</f>
        <v>30488275.858858164</v>
      </c>
      <c r="D47" s="124">
        <f>IF(Inputs!$C$271="y",Inputs!$D$271,(Inputs!$E$271*'Summary&amp;Ratios'!D48))</f>
        <v>24702463.660049073</v>
      </c>
      <c r="E47" s="124">
        <f>IF(Inputs!$C$271="y",Inputs!$D$271,(Inputs!$E$271*'Summary&amp;Ratios'!E48))</f>
        <v>24363089.29874837</v>
      </c>
      <c r="F47" s="124">
        <f>IF(Inputs!$C$271="y",Inputs!$D$271,(Inputs!$E$271*'Summary&amp;Ratios'!F48))</f>
        <v>27713168.483207721</v>
      </c>
      <c r="G47" s="124">
        <f>IF(Inputs!$C$271="y",Inputs!$D$271,(Inputs!$E$271*'Summary&amp;Ratios'!G48))</f>
        <v>29916798.073412202</v>
      </c>
    </row>
    <row r="48" spans="1:8" x14ac:dyDescent="0.25">
      <c r="B48" s="19" t="s">
        <v>594</v>
      </c>
      <c r="C48" s="22">
        <f>C41+C42+C43+C13</f>
        <v>101627586.19619389</v>
      </c>
      <c r="D48" s="22">
        <f>D41+D42+D43+D13</f>
        <v>82341545.533496916</v>
      </c>
      <c r="E48" s="22">
        <f>E41+E42+E43+E13</f>
        <v>81210297.66249457</v>
      </c>
      <c r="F48" s="22">
        <f>F41+F42+F43+F13</f>
        <v>92377228.277359068</v>
      </c>
      <c r="G48" s="22">
        <f>G41+G42+G43+G13</f>
        <v>99722660.244707346</v>
      </c>
    </row>
    <row r="49" spans="1:10" x14ac:dyDescent="0.25">
      <c r="B49" s="48" t="s">
        <v>367</v>
      </c>
      <c r="C49" s="22">
        <f>C44+C46-C47</f>
        <v>-307840977.41767341</v>
      </c>
      <c r="D49" s="22">
        <f t="shared" ref="D49:G49" si="7">D44+D46-D47</f>
        <v>-283246066.35803854</v>
      </c>
      <c r="E49" s="22">
        <f t="shared" si="7"/>
        <v>-204063917.53764564</v>
      </c>
      <c r="F49" s="22">
        <f t="shared" si="7"/>
        <v>-189573794.55343461</v>
      </c>
      <c r="G49" s="22">
        <f t="shared" si="7"/>
        <v>-177085747.38414514</v>
      </c>
    </row>
    <row r="50" spans="1:10" x14ac:dyDescent="0.25">
      <c r="B50" s="48" t="s">
        <v>368</v>
      </c>
      <c r="C50" s="22">
        <f>C44+C46</f>
        <v>-277352701.55881524</v>
      </c>
      <c r="D50" s="22">
        <f t="shared" ref="D50:G50" si="8">D44+D46</f>
        <v>-258543602.69798946</v>
      </c>
      <c r="E50" s="22">
        <f t="shared" si="8"/>
        <v>-179700828.23889726</v>
      </c>
      <c r="F50" s="22">
        <f t="shared" si="8"/>
        <v>-161860626.07022688</v>
      </c>
      <c r="G50" s="22">
        <f t="shared" si="8"/>
        <v>-147168949.31073293</v>
      </c>
    </row>
    <row r="51" spans="1:10" x14ac:dyDescent="0.25">
      <c r="B51" s="19"/>
      <c r="C51" s="22"/>
      <c r="D51" s="22"/>
      <c r="E51" s="22"/>
      <c r="F51" s="22"/>
      <c r="G51" s="22"/>
    </row>
    <row r="52" spans="1:10" x14ac:dyDescent="0.25">
      <c r="A52" s="123" t="s">
        <v>369</v>
      </c>
      <c r="B52" s="19"/>
      <c r="C52" s="22"/>
      <c r="D52" s="22"/>
      <c r="E52" s="22"/>
      <c r="F52" s="22"/>
      <c r="G52" s="22"/>
    </row>
    <row r="53" spans="1:10" x14ac:dyDescent="0.25">
      <c r="B53" s="48" t="s">
        <v>370</v>
      </c>
      <c r="C53" s="22">
        <f>C44</f>
        <v>208575721.00557458</v>
      </c>
      <c r="D53" s="22">
        <f>D44</f>
        <v>227384819.86640036</v>
      </c>
      <c r="E53" s="22">
        <f>E44</f>
        <v>231227594.32549256</v>
      </c>
      <c r="F53" s="22">
        <f>F44</f>
        <v>249067796.49416295</v>
      </c>
      <c r="G53" s="22">
        <f>G44</f>
        <v>263759473.25365689</v>
      </c>
    </row>
    <row r="54" spans="1:10" x14ac:dyDescent="0.25">
      <c r="B54" s="19"/>
      <c r="C54" s="19"/>
      <c r="D54" s="19"/>
      <c r="E54" s="19"/>
      <c r="F54" s="19"/>
      <c r="G54" s="19"/>
    </row>
    <row r="55" spans="1:10" x14ac:dyDescent="0.25">
      <c r="A55" s="123" t="s">
        <v>371</v>
      </c>
      <c r="B55" s="19"/>
      <c r="C55" s="33"/>
      <c r="D55" s="19"/>
      <c r="E55" s="19"/>
      <c r="F55" s="19"/>
      <c r="G55" s="19"/>
    </row>
    <row r="56" spans="1:10" x14ac:dyDescent="0.25">
      <c r="B56" s="19" t="s">
        <v>372</v>
      </c>
      <c r="C56" s="125">
        <v>-650000000</v>
      </c>
      <c r="D56" s="125">
        <f>C58</f>
        <v>-957840977.41767335</v>
      </c>
      <c r="E56" s="125">
        <f t="shared" ref="E56:G56" si="9">D58</f>
        <v>-1241087043.775712</v>
      </c>
      <c r="F56" s="125">
        <f t="shared" si="9"/>
        <v>-1445150961.3133576</v>
      </c>
      <c r="G56" s="125">
        <f t="shared" si="9"/>
        <v>-1634724755.8667922</v>
      </c>
      <c r="I56" s="189"/>
    </row>
    <row r="57" spans="1:10" x14ac:dyDescent="0.25">
      <c r="B57" s="19" t="s">
        <v>373</v>
      </c>
      <c r="C57" s="125">
        <f>C49</f>
        <v>-307840977.41767341</v>
      </c>
      <c r="D57" s="125">
        <f>D49</f>
        <v>-283246066.35803854</v>
      </c>
      <c r="E57" s="125">
        <f>E49</f>
        <v>-204063917.53764564</v>
      </c>
      <c r="F57" s="125">
        <f>F49</f>
        <v>-189573794.55343461</v>
      </c>
      <c r="G57" s="125">
        <f>G49</f>
        <v>-177085747.38414514</v>
      </c>
      <c r="J57" s="192"/>
    </row>
    <row r="58" spans="1:10" ht="24.75" x14ac:dyDescent="0.25">
      <c r="B58" s="48" t="s">
        <v>374</v>
      </c>
      <c r="C58" s="125">
        <f>SUM(C56:C57)</f>
        <v>-957840977.41767335</v>
      </c>
      <c r="D58" s="125">
        <f t="shared" ref="D58:G58" si="10">SUM(D56:D57)</f>
        <v>-1241087043.775712</v>
      </c>
      <c r="E58" s="125">
        <f t="shared" si="10"/>
        <v>-1445150961.3133576</v>
      </c>
      <c r="F58" s="125">
        <f t="shared" si="10"/>
        <v>-1634724755.8667922</v>
      </c>
      <c r="G58" s="125">
        <f t="shared" si="10"/>
        <v>-1811810503.2509375</v>
      </c>
      <c r="I58" s="189" t="s">
        <v>794</v>
      </c>
      <c r="J58" s="191">
        <f>AVERAGE(C56,C58)</f>
        <v>-803920488.70883667</v>
      </c>
    </row>
    <row r="59" spans="1:10" x14ac:dyDescent="0.25">
      <c r="B59" s="48" t="s">
        <v>375</v>
      </c>
      <c r="C59" s="125">
        <f>SUM(C58:C58)</f>
        <v>-957840977.41767335</v>
      </c>
      <c r="D59" s="125">
        <f>SUM(D58:D58)</f>
        <v>-1241087043.775712</v>
      </c>
      <c r="E59" s="125">
        <f>SUM(E58:E58)</f>
        <v>-1445150961.3133576</v>
      </c>
      <c r="F59" s="125">
        <f>SUM(F58:F58)</f>
        <v>-1634724755.8667922</v>
      </c>
      <c r="G59" s="125">
        <f>SUM(G58:G58)</f>
        <v>-1811810503.2509375</v>
      </c>
    </row>
    <row r="60" spans="1:10" x14ac:dyDescent="0.25">
      <c r="B60" s="19"/>
      <c r="C60" s="19"/>
      <c r="D60" s="19"/>
      <c r="E60" s="19"/>
      <c r="F60" s="19"/>
      <c r="G60" s="19"/>
    </row>
    <row r="61" spans="1:10" x14ac:dyDescent="0.25">
      <c r="A61" s="123" t="s">
        <v>376</v>
      </c>
      <c r="B61" s="19"/>
      <c r="C61" s="19"/>
      <c r="D61" s="19"/>
      <c r="E61" s="19"/>
      <c r="F61" s="19"/>
      <c r="G61" s="19"/>
    </row>
    <row r="62" spans="1:10" x14ac:dyDescent="0.25">
      <c r="B62" s="19" t="s">
        <v>377</v>
      </c>
      <c r="C62" s="132">
        <f>C53/-C59</f>
        <v>0.21775610557808039</v>
      </c>
      <c r="D62" s="132">
        <f t="shared" ref="D62:G62" si="11">D53/-D59</f>
        <v>0.18321424029585884</v>
      </c>
      <c r="E62" s="132">
        <f t="shared" si="11"/>
        <v>0.16000238073076617</v>
      </c>
      <c r="F62" s="132">
        <f t="shared" si="11"/>
        <v>0.15236069289358617</v>
      </c>
      <c r="G62" s="132">
        <f t="shared" si="11"/>
        <v>0.14557784756208908</v>
      </c>
    </row>
    <row r="63" spans="1:10" x14ac:dyDescent="0.25">
      <c r="B63" s="19" t="s">
        <v>821</v>
      </c>
      <c r="C63" s="126">
        <f>C59/-C41</f>
        <v>4.0590971508892402</v>
      </c>
      <c r="D63" s="126">
        <f>D59/-D41</f>
        <v>4.887109479369153</v>
      </c>
      <c r="E63" s="126">
        <f>E59/-E41</f>
        <v>5.5709092678666838</v>
      </c>
      <c r="F63" s="126">
        <f>F59/-F41</f>
        <v>5.8261436427168256</v>
      </c>
      <c r="G63" s="126">
        <f>G59/-G41</f>
        <v>6.0795604994160914</v>
      </c>
    </row>
    <row r="64" spans="1:10" x14ac:dyDescent="0.25">
      <c r="A64" s="122" t="s">
        <v>381</v>
      </c>
      <c r="B64" s="19" t="s">
        <v>378</v>
      </c>
      <c r="C64" s="126">
        <f>C53/-C42</f>
        <v>16.193829414456005</v>
      </c>
      <c r="D64" s="126">
        <f>D53/-D42</f>
        <v>15.360469912442181</v>
      </c>
      <c r="E64" s="126">
        <f>E53/-E42</f>
        <v>13.945180135029124</v>
      </c>
      <c r="F64" s="126">
        <f>F53/-F42</f>
        <v>13.595543579870839</v>
      </c>
      <c r="G64" s="126">
        <f>G53/-G42</f>
        <v>13.180642915492083</v>
      </c>
    </row>
    <row r="65" spans="1:7" x14ac:dyDescent="0.25">
      <c r="A65" s="122"/>
      <c r="B65" s="19" t="s">
        <v>379</v>
      </c>
      <c r="C65" s="126">
        <f>C41/-C42</f>
        <v>18.321025254022246</v>
      </c>
      <c r="D65" s="126">
        <f>D41/-D42</f>
        <v>17.155098176453826</v>
      </c>
      <c r="E65" s="126">
        <f>E41/-E42</f>
        <v>15.644857025748221</v>
      </c>
      <c r="F65" s="126">
        <f>F41/-F42</f>
        <v>15.315897435619936</v>
      </c>
      <c r="G65" s="126">
        <f>G41/-G42</f>
        <v>14.892551685497184</v>
      </c>
    </row>
    <row r="66" spans="1:7" x14ac:dyDescent="0.25">
      <c r="A66" s="122"/>
      <c r="B66" s="19" t="s">
        <v>380</v>
      </c>
      <c r="C66" s="190">
        <f>C50/-C59</f>
        <v>-0.28956027993973954</v>
      </c>
      <c r="D66" s="190">
        <f t="shared" ref="D66:G66" si="12">D50/-D59</f>
        <v>-0.20832028180024512</v>
      </c>
      <c r="E66" s="190">
        <f t="shared" si="12"/>
        <v>-0.12434744400376319</v>
      </c>
      <c r="F66" s="190">
        <f t="shared" si="12"/>
        <v>-9.9013993327826205E-2</v>
      </c>
      <c r="G66" s="190">
        <f t="shared" si="12"/>
        <v>-8.1227561627812181E-2</v>
      </c>
    </row>
    <row r="67" spans="1:7" x14ac:dyDescent="0.25">
      <c r="B67" s="19"/>
      <c r="C67" s="19"/>
      <c r="D67" s="19"/>
      <c r="E67" s="19"/>
      <c r="F67" s="19"/>
      <c r="G67" s="19"/>
    </row>
    <row r="79" spans="1:7" s="94" customFormat="1" ht="18.75" x14ac:dyDescent="0.3">
      <c r="B79" s="2" t="s">
        <v>909</v>
      </c>
    </row>
    <row r="80" spans="1:7" ht="37.5" customHeight="1" x14ac:dyDescent="0.25">
      <c r="A80" s="227" t="s">
        <v>908</v>
      </c>
      <c r="B80" s="227"/>
    </row>
    <row r="81" spans="2:16" ht="21.75" customHeight="1" x14ac:dyDescent="0.25">
      <c r="E81" s="15">
        <v>2020</v>
      </c>
      <c r="F81" s="15">
        <v>2021</v>
      </c>
      <c r="G81" s="15">
        <v>2022</v>
      </c>
      <c r="H81" s="15">
        <v>2023</v>
      </c>
      <c r="I81" s="15">
        <v>2024</v>
      </c>
      <c r="O81" s="133" t="s">
        <v>805</v>
      </c>
      <c r="P81" s="24"/>
    </row>
    <row r="82" spans="2:16" x14ac:dyDescent="0.25">
      <c r="B82" s="201" t="s">
        <v>798</v>
      </c>
      <c r="E82" s="126">
        <f>C3</f>
        <v>7.5</v>
      </c>
      <c r="F82" s="126">
        <f>D3</f>
        <v>7.4999999999999964</v>
      </c>
      <c r="G82" s="126">
        <f>E3</f>
        <v>7.5</v>
      </c>
      <c r="H82" s="126">
        <f>F3</f>
        <v>7.5</v>
      </c>
      <c r="I82" s="126">
        <f>G3</f>
        <v>7.4999999999999991</v>
      </c>
      <c r="O82" s="25" t="s">
        <v>806</v>
      </c>
      <c r="P82" s="134">
        <v>3.1899999999999998E-2</v>
      </c>
    </row>
    <row r="83" spans="2:16" ht="30" x14ac:dyDescent="0.25">
      <c r="B83" s="202" t="s">
        <v>801</v>
      </c>
      <c r="E83" s="22">
        <f>C18</f>
        <v>33588207.468000002</v>
      </c>
      <c r="F83" s="22">
        <f>E83</f>
        <v>33588207.468000002</v>
      </c>
      <c r="G83" s="22">
        <f>F83</f>
        <v>33588207.468000002</v>
      </c>
      <c r="H83" s="22">
        <f>G83</f>
        <v>33588207.468000002</v>
      </c>
      <c r="I83" s="22">
        <f>H83</f>
        <v>33588207.468000002</v>
      </c>
      <c r="O83" s="136" t="s">
        <v>807</v>
      </c>
      <c r="P83" s="135">
        <v>0</v>
      </c>
    </row>
    <row r="86" spans="2:16" s="19" customFormat="1" ht="12.75" x14ac:dyDescent="0.2">
      <c r="B86" s="48" t="s">
        <v>358</v>
      </c>
    </row>
    <row r="87" spans="2:16" s="19" customFormat="1" ht="12.75" x14ac:dyDescent="0.2">
      <c r="C87" s="19" t="s">
        <v>802</v>
      </c>
      <c r="E87" s="19">
        <v>0</v>
      </c>
      <c r="F87" s="19">
        <v>0</v>
      </c>
      <c r="G87" s="19">
        <v>0</v>
      </c>
      <c r="H87" s="22">
        <f>'2020-2024 Triggers'!$F$30</f>
        <v>9683812.0140087008</v>
      </c>
      <c r="I87" s="22">
        <f>'2020-2024 Triggers'!$F$30</f>
        <v>9683812.0140087008</v>
      </c>
    </row>
    <row r="88" spans="2:16" s="19" customFormat="1" ht="12.75" x14ac:dyDescent="0.2">
      <c r="C88" s="19" t="s">
        <v>803</v>
      </c>
      <c r="E88" s="22">
        <f>E82*E83</f>
        <v>251911556.01000002</v>
      </c>
      <c r="F88" s="22">
        <f>F82*F83</f>
        <v>251911556.0099999</v>
      </c>
      <c r="G88" s="22">
        <f>G82*G83</f>
        <v>251911556.01000002</v>
      </c>
      <c r="H88" s="22">
        <f>H82*H83</f>
        <v>251911556.01000002</v>
      </c>
      <c r="I88" s="22">
        <f>I82*I83</f>
        <v>251911556.00999999</v>
      </c>
    </row>
    <row r="89" spans="2:16" s="19" customFormat="1" ht="32.25" customHeight="1" x14ac:dyDescent="0.2">
      <c r="C89" s="21" t="s">
        <v>804</v>
      </c>
      <c r="E89" s="22">
        <f>E177-C10</f>
        <v>200981029.17629451</v>
      </c>
      <c r="F89" s="22">
        <f>F177-D10</f>
        <v>234730525.00992134</v>
      </c>
      <c r="G89" s="22">
        <f>G177-E10</f>
        <v>244904553.7690663</v>
      </c>
      <c r="H89" s="22">
        <f>H177-F10</f>
        <v>251443004.60548094</v>
      </c>
      <c r="I89" s="22">
        <f>I177-G10</f>
        <v>252447139.59265378</v>
      </c>
    </row>
    <row r="90" spans="2:16" s="19" customFormat="1" ht="12.75" x14ac:dyDescent="0.2">
      <c r="C90" s="19" t="s">
        <v>8</v>
      </c>
      <c r="E90" s="22">
        <f>-E208</f>
        <v>-262488019.83909115</v>
      </c>
      <c r="F90" s="22">
        <f>-F208</f>
        <v>-242652552.27266899</v>
      </c>
      <c r="G90" s="22">
        <f>-G208</f>
        <v>-253869606.5185487</v>
      </c>
      <c r="H90" s="22">
        <f>-H208</f>
        <v>-257726203.73700947</v>
      </c>
      <c r="I90" s="22">
        <f>-I208</f>
        <v>-257137937.46147475</v>
      </c>
    </row>
    <row r="91" spans="2:16" s="19" customFormat="1" ht="12.75" x14ac:dyDescent="0.2">
      <c r="C91" s="48" t="s">
        <v>360</v>
      </c>
      <c r="E91" s="22">
        <f>SUM(E87:E90)</f>
        <v>190404565.3472034</v>
      </c>
      <c r="F91" s="22">
        <f>SUM(F87:F90)</f>
        <v>243989528.74725226</v>
      </c>
      <c r="G91" s="22">
        <f>SUM(G87:G90)</f>
        <v>242946503.26051763</v>
      </c>
      <c r="H91" s="22">
        <f>SUM(H87:H90)</f>
        <v>255312168.89248019</v>
      </c>
      <c r="I91" s="22">
        <f>SUM(I87:I90)</f>
        <v>256904570.15518776</v>
      </c>
    </row>
    <row r="92" spans="2:16" s="19" customFormat="1" ht="12.75" x14ac:dyDescent="0.2"/>
    <row r="93" spans="2:16" s="19" customFormat="1" ht="12.75" x14ac:dyDescent="0.2">
      <c r="B93" s="48" t="s">
        <v>361</v>
      </c>
    </row>
    <row r="94" spans="2:16" s="19" customFormat="1" ht="12.75" x14ac:dyDescent="0.2">
      <c r="C94" s="19" t="s">
        <v>360</v>
      </c>
      <c r="E94" s="22">
        <f>E91</f>
        <v>190404565.3472034</v>
      </c>
      <c r="F94" s="22">
        <f>F91</f>
        <v>243989528.74725226</v>
      </c>
      <c r="G94" s="22">
        <f>G91</f>
        <v>242946503.26051763</v>
      </c>
      <c r="H94" s="22">
        <f>H91</f>
        <v>255312168.89248019</v>
      </c>
      <c r="I94" s="22">
        <f>I91</f>
        <v>256904570.15518776</v>
      </c>
    </row>
    <row r="95" spans="2:16" s="19" customFormat="1" ht="12.75" x14ac:dyDescent="0.2">
      <c r="C95" s="19" t="s">
        <v>362</v>
      </c>
      <c r="E95" s="22">
        <f>E109*Inputs!$C$21</f>
        <v>-5525000</v>
      </c>
      <c r="F95" s="22">
        <f>F109*Inputs!$C$21</f>
        <v>-8340601.9356800392</v>
      </c>
      <c r="G95" s="22">
        <f>G109*Inputs!$C$21</f>
        <v>-10766410.017430605</v>
      </c>
      <c r="H95" s="22">
        <f>H109*Inputs!$C$21</f>
        <v>-12556394.527897347</v>
      </c>
      <c r="I95" s="22">
        <f>I109*Inputs!$C$21</f>
        <v>-14269339.310344953</v>
      </c>
    </row>
    <row r="96" spans="2:16" s="19" customFormat="1" ht="12.75" x14ac:dyDescent="0.2">
      <c r="C96" s="19" t="s">
        <v>363</v>
      </c>
      <c r="E96" s="22">
        <f>-(E95+E94+C13)*Inputs!$C$24</f>
        <v>-9741428.8172278386</v>
      </c>
      <c r="F96" s="22">
        <f>-(F95+F94+D13)*Inputs!$C$24</f>
        <v>-11325706.559833597</v>
      </c>
      <c r="G96" s="22">
        <f>-(G95+G94+E13)*Inputs!$C$24</f>
        <v>-10270349.572511129</v>
      </c>
      <c r="H96" s="22">
        <f>-(H95+H94+F13)*Inputs!$C$24</f>
        <v>-10758150.76847237</v>
      </c>
      <c r="I96" s="22">
        <f>-(I95+I94+G13)*Inputs!$C$24</f>
        <v>-9824802.2294866554</v>
      </c>
    </row>
    <row r="97" spans="2:9" s="19" customFormat="1" ht="12.75" x14ac:dyDescent="0.2">
      <c r="C97" s="48" t="s">
        <v>364</v>
      </c>
      <c r="E97" s="22">
        <f>SUM(E94:E96)</f>
        <v>175138136.52997556</v>
      </c>
      <c r="F97" s="22">
        <f>SUM(F94:F96)</f>
        <v>224323220.25173864</v>
      </c>
      <c r="G97" s="22">
        <f>SUM(G94:G96)</f>
        <v>221909743.67057589</v>
      </c>
      <c r="H97" s="22">
        <f>SUM(H94:H96)</f>
        <v>231997623.59611046</v>
      </c>
      <c r="I97" s="22">
        <f>SUM(I94:I96)</f>
        <v>232810428.61535615</v>
      </c>
    </row>
    <row r="98" spans="2:9" s="19" customFormat="1" ht="12.75" x14ac:dyDescent="0.2">
      <c r="C98" s="19" t="s">
        <v>793</v>
      </c>
      <c r="E98" s="22">
        <v>-75000000</v>
      </c>
      <c r="F98" s="22">
        <v>-75000000</v>
      </c>
      <c r="G98" s="19">
        <v>0</v>
      </c>
      <c r="H98" s="19">
        <v>0</v>
      </c>
      <c r="I98" s="19">
        <v>0</v>
      </c>
    </row>
    <row r="99" spans="2:9" s="19" customFormat="1" ht="12.75" x14ac:dyDescent="0.2">
      <c r="C99" s="19" t="s">
        <v>365</v>
      </c>
      <c r="E99" s="22">
        <f>C46</f>
        <v>-485928422.56438982</v>
      </c>
      <c r="F99" s="22">
        <f>D46</f>
        <v>-485928422.56438982</v>
      </c>
      <c r="G99" s="22">
        <f>E46</f>
        <v>-410928422.56438982</v>
      </c>
      <c r="H99" s="22">
        <f>F46</f>
        <v>-410928422.56438982</v>
      </c>
      <c r="I99" s="22">
        <f>G46</f>
        <v>-410928422.56438982</v>
      </c>
    </row>
    <row r="100" spans="2:9" s="19" customFormat="1" ht="12.75" x14ac:dyDescent="0.2">
      <c r="C100" s="19" t="s">
        <v>366</v>
      </c>
      <c r="E100" s="22">
        <f>IF(Inputs!$C$271="y",Inputs!$D$271,(Inputs!$E$271*'Summary&amp;Ratios'!E101))</f>
        <v>20457000.516178459</v>
      </c>
      <c r="F100" s="22">
        <f>IF(Inputs!$C$271="y",Inputs!$D$271,(Inputs!$E$271*'Summary&amp;Ratios'!F101))</f>
        <v>23783983.775650557</v>
      </c>
      <c r="G100" s="22">
        <f>IF(Inputs!$C$271="y",Inputs!$D$271,(Inputs!$E$271*'Summary&amp;Ratios'!G101))</f>
        <v>21567734.102273367</v>
      </c>
      <c r="H100" s="22">
        <f>IF(Inputs!$C$271="y",Inputs!$D$271,(Inputs!$E$271*'Summary&amp;Ratios'!H101))</f>
        <v>22592116.613791976</v>
      </c>
      <c r="I100" s="22">
        <f>IF(Inputs!$C$271="y",Inputs!$D$271,(Inputs!$E$271*'Summary&amp;Ratios'!I101))</f>
        <v>20632084.681921978</v>
      </c>
    </row>
    <row r="101" spans="2:9" s="19" customFormat="1" ht="12.75" x14ac:dyDescent="0.2">
      <c r="C101" s="19" t="s">
        <v>809</v>
      </c>
      <c r="E101" s="22">
        <f>(E94+E95+E96+C13)</f>
        <v>68190001.720594868</v>
      </c>
      <c r="F101" s="22">
        <f>(F94+F95+F96+D13)</f>
        <v>79279945.918835193</v>
      </c>
      <c r="G101" s="22">
        <f>(G94+G95+G96+E13)</f>
        <v>71892447.007577896</v>
      </c>
      <c r="H101" s="22">
        <f>(H94+H95+H96+F13)</f>
        <v>75307055.379306585</v>
      </c>
      <c r="I101" s="22">
        <f>(I94+I95+I96+G13)</f>
        <v>68773615.606406599</v>
      </c>
    </row>
    <row r="102" spans="2:9" s="19" customFormat="1" ht="12.75" x14ac:dyDescent="0.2">
      <c r="C102" s="48" t="s">
        <v>810</v>
      </c>
      <c r="E102" s="22">
        <f>E97+E99-E100</f>
        <v>-331247286.55059278</v>
      </c>
      <c r="F102" s="22">
        <f>F97+F99-F100</f>
        <v>-285389186.08830172</v>
      </c>
      <c r="G102" s="22">
        <f>G97+G99-G100</f>
        <v>-210586412.99608731</v>
      </c>
      <c r="H102" s="22">
        <f>H97+H99-H100</f>
        <v>-201522915.58207133</v>
      </c>
      <c r="I102" s="22">
        <f>I97+I99-I100</f>
        <v>-198750078.63095567</v>
      </c>
    </row>
    <row r="103" spans="2:9" s="19" customFormat="1" ht="12.75" x14ac:dyDescent="0.2">
      <c r="C103" s="48" t="s">
        <v>368</v>
      </c>
      <c r="E103" s="22">
        <f>E97+E99</f>
        <v>-310790286.03441429</v>
      </c>
      <c r="F103" s="22">
        <f>F97+F99</f>
        <v>-261605202.31265119</v>
      </c>
      <c r="G103" s="22">
        <f>G97+G99</f>
        <v>-189018678.89381394</v>
      </c>
      <c r="H103" s="22">
        <f>H97+H99</f>
        <v>-178930798.96827936</v>
      </c>
      <c r="I103" s="22">
        <f>I97+I99</f>
        <v>-178117993.94903368</v>
      </c>
    </row>
    <row r="105" spans="2:9" x14ac:dyDescent="0.25">
      <c r="B105" s="48" t="s">
        <v>369</v>
      </c>
      <c r="C105" s="19"/>
    </row>
    <row r="106" spans="2:9" x14ac:dyDescent="0.25">
      <c r="B106" s="19"/>
      <c r="C106" s="19" t="s">
        <v>811</v>
      </c>
      <c r="E106" s="22">
        <f>E97</f>
        <v>175138136.52997556</v>
      </c>
      <c r="F106" s="22">
        <f>F97</f>
        <v>224323220.25173864</v>
      </c>
      <c r="G106" s="22">
        <f>G97</f>
        <v>221909743.67057589</v>
      </c>
      <c r="H106" s="22">
        <f>H97</f>
        <v>231997623.59611046</v>
      </c>
      <c r="I106" s="22">
        <f>I97</f>
        <v>232810428.61535615</v>
      </c>
    </row>
    <row r="107" spans="2:9" x14ac:dyDescent="0.25">
      <c r="B107" s="19"/>
      <c r="C107" s="19"/>
    </row>
    <row r="108" spans="2:9" x14ac:dyDescent="0.25">
      <c r="B108" s="48" t="s">
        <v>371</v>
      </c>
      <c r="C108" s="19"/>
    </row>
    <row r="109" spans="2:9" x14ac:dyDescent="0.25">
      <c r="B109" s="19"/>
      <c r="C109" s="19" t="s">
        <v>812</v>
      </c>
      <c r="E109" s="125">
        <v>-650000000</v>
      </c>
      <c r="F109" s="22">
        <f>E112</f>
        <v>-981247286.55059278</v>
      </c>
      <c r="G109" s="22">
        <f>F112</f>
        <v>-1266636472.6388946</v>
      </c>
      <c r="H109" s="22">
        <f>G112</f>
        <v>-1477222885.6349819</v>
      </c>
      <c r="I109" s="22">
        <f>H112</f>
        <v>-1678745801.2170532</v>
      </c>
    </row>
    <row r="110" spans="2:9" x14ac:dyDescent="0.25">
      <c r="B110" s="19"/>
      <c r="C110" s="19" t="s">
        <v>813</v>
      </c>
      <c r="E110" s="22">
        <f>E102</f>
        <v>-331247286.55059278</v>
      </c>
      <c r="F110" s="22">
        <f>F102</f>
        <v>-285389186.08830172</v>
      </c>
      <c r="G110" s="22">
        <f>G102</f>
        <v>-210586412.99608731</v>
      </c>
      <c r="H110" s="22">
        <f>H102</f>
        <v>-201522915.58207133</v>
      </c>
      <c r="I110" s="22">
        <f>I102</f>
        <v>-198750078.63095567</v>
      </c>
    </row>
    <row r="111" spans="2:9" x14ac:dyDescent="0.25">
      <c r="B111" s="19"/>
      <c r="C111" s="19" t="s">
        <v>814</v>
      </c>
      <c r="E111" s="22">
        <f>SUM(E109:E110)</f>
        <v>-981247286.55059278</v>
      </c>
      <c r="F111" s="22">
        <f>SUM(F109:F110)</f>
        <v>-1266636472.6388946</v>
      </c>
      <c r="G111" s="22">
        <f>SUM(G109:G110)</f>
        <v>-1477222885.6349819</v>
      </c>
      <c r="H111" s="22">
        <f>SUM(H109:H110)</f>
        <v>-1678745801.2170532</v>
      </c>
      <c r="I111" s="22">
        <f>SUM(I109:I110)</f>
        <v>-1877495879.8480089</v>
      </c>
    </row>
    <row r="112" spans="2:9" x14ac:dyDescent="0.25">
      <c r="B112" s="19"/>
      <c r="C112" s="19" t="s">
        <v>815</v>
      </c>
      <c r="E112" s="22">
        <f>E111</f>
        <v>-981247286.55059278</v>
      </c>
      <c r="F112" s="22">
        <f>F111</f>
        <v>-1266636472.6388946</v>
      </c>
      <c r="G112" s="22">
        <f>G111</f>
        <v>-1477222885.6349819</v>
      </c>
      <c r="H112" s="22">
        <f>H111</f>
        <v>-1678745801.2170532</v>
      </c>
      <c r="I112" s="22">
        <f>I111</f>
        <v>-1877495879.8480089</v>
      </c>
    </row>
    <row r="113" spans="2:9" x14ac:dyDescent="0.25">
      <c r="B113" s="19"/>
      <c r="C113" s="19"/>
    </row>
    <row r="114" spans="2:9" x14ac:dyDescent="0.25">
      <c r="B114" s="48" t="s">
        <v>376</v>
      </c>
      <c r="C114" s="19"/>
    </row>
    <row r="115" spans="2:9" x14ac:dyDescent="0.25">
      <c r="C115" s="19" t="s">
        <v>816</v>
      </c>
      <c r="E115" s="132">
        <f>E106/-E112</f>
        <v>0.17848521869104347</v>
      </c>
      <c r="F115" s="132">
        <f>F106/-F112</f>
        <v>0.17710150078371456</v>
      </c>
      <c r="G115" s="132">
        <f>G106/-G112</f>
        <v>0.15022089478067377</v>
      </c>
      <c r="H115" s="132">
        <f>H106/-H112</f>
        <v>0.13819699410590774</v>
      </c>
      <c r="I115" s="132">
        <f>I106/-I112</f>
        <v>0.12400050040813039</v>
      </c>
    </row>
    <row r="116" spans="2:9" x14ac:dyDescent="0.25">
      <c r="B116" s="28" t="s">
        <v>381</v>
      </c>
      <c r="C116" s="19" t="s">
        <v>817</v>
      </c>
      <c r="E116" s="30">
        <f>E112/-E94</f>
        <v>5.1534861297116743</v>
      </c>
      <c r="F116" s="30">
        <f>F112/-F94</f>
        <v>5.1913558714685584</v>
      </c>
      <c r="G116" s="30">
        <f>G112/-G94</f>
        <v>6.0804451424885038</v>
      </c>
      <c r="H116" s="30">
        <f>H112/-H94</f>
        <v>6.5752674794127213</v>
      </c>
      <c r="I116" s="30">
        <f>I112/-I94</f>
        <v>7.308145116740719</v>
      </c>
    </row>
    <row r="117" spans="2:9" x14ac:dyDescent="0.25">
      <c r="C117" s="19" t="s">
        <v>818</v>
      </c>
      <c r="E117" s="30">
        <f>E106/-E95</f>
        <v>31.699210231669785</v>
      </c>
      <c r="F117" s="30">
        <f>F106/-F95</f>
        <v>26.895327457375984</v>
      </c>
      <c r="G117" s="30">
        <f>G106/-G95</f>
        <v>20.611303425311537</v>
      </c>
      <c r="H117" s="30">
        <f>H106/-H95</f>
        <v>18.476452223659145</v>
      </c>
      <c r="I117" s="30">
        <f>I106/-I95</f>
        <v>16.31543153834556</v>
      </c>
    </row>
    <row r="118" spans="2:9" x14ac:dyDescent="0.25">
      <c r="C118" s="19" t="s">
        <v>819</v>
      </c>
      <c r="E118" s="126">
        <f>E94/-E95</f>
        <v>34.462364768724598</v>
      </c>
      <c r="F118" s="126">
        <f>F94/-F95</f>
        <v>29.253227840007078</v>
      </c>
      <c r="G118" s="126">
        <f>G94/-G95</f>
        <v>22.56522860147366</v>
      </c>
      <c r="H118" s="126">
        <f>H94/-H95</f>
        <v>20.333238839002451</v>
      </c>
      <c r="I118" s="126">
        <f>I94/-I95</f>
        <v>18.003956915436</v>
      </c>
    </row>
    <row r="119" spans="2:9" x14ac:dyDescent="0.25">
      <c r="C119" s="19" t="s">
        <v>820</v>
      </c>
      <c r="E119" s="132">
        <f>E103/E112</f>
        <v>0.31672982977302738</v>
      </c>
      <c r="F119" s="132">
        <f>F103/F112</f>
        <v>0.20653534614207514</v>
      </c>
      <c r="G119" s="132">
        <f>G103/G112</f>
        <v>0.12795542279495931</v>
      </c>
      <c r="H119" s="132">
        <f>H103/H112</f>
        <v>0.10658599940417336</v>
      </c>
      <c r="I119" s="132">
        <f>I103/I112</f>
        <v>9.4869978603336846E-2</v>
      </c>
    </row>
    <row r="133" spans="1:9" x14ac:dyDescent="0.25">
      <c r="A133" s="203" t="s">
        <v>822</v>
      </c>
      <c r="B133" s="19"/>
      <c r="C133" s="19"/>
      <c r="D133" s="19"/>
      <c r="E133" s="19"/>
      <c r="F133" s="19"/>
      <c r="G133" s="19"/>
      <c r="H133" s="19"/>
      <c r="I133" s="19"/>
    </row>
    <row r="134" spans="1:9" x14ac:dyDescent="0.25">
      <c r="A134" s="19"/>
      <c r="B134" s="19"/>
      <c r="C134" s="19"/>
      <c r="D134" s="19"/>
      <c r="E134" s="48">
        <v>2020</v>
      </c>
      <c r="F134" s="48">
        <v>2021</v>
      </c>
      <c r="G134" s="48">
        <v>2022</v>
      </c>
      <c r="H134" s="48">
        <v>2023</v>
      </c>
      <c r="I134" s="48">
        <v>2024</v>
      </c>
    </row>
    <row r="135" spans="1:9" x14ac:dyDescent="0.25">
      <c r="A135" s="32" t="s">
        <v>30</v>
      </c>
      <c r="B135" s="19"/>
      <c r="C135" s="204" t="s">
        <v>64</v>
      </c>
      <c r="D135" s="19"/>
      <c r="E135" s="19"/>
      <c r="F135" s="19"/>
      <c r="G135" s="19"/>
      <c r="H135" s="19"/>
      <c r="I135" s="19"/>
    </row>
    <row r="136" spans="1:9" x14ac:dyDescent="0.25">
      <c r="A136" s="19"/>
      <c r="B136" s="19"/>
      <c r="C136" s="126">
        <f>Inputs!C30</f>
        <v>1.11087</v>
      </c>
      <c r="D136" s="19"/>
      <c r="E136" s="19"/>
      <c r="F136" s="19"/>
      <c r="G136" s="19"/>
      <c r="H136" s="19"/>
      <c r="I136" s="19"/>
    </row>
    <row r="137" spans="1:9" x14ac:dyDescent="0.25">
      <c r="A137" s="19" t="s">
        <v>522</v>
      </c>
      <c r="B137" s="19"/>
      <c r="C137" s="126"/>
      <c r="D137" s="22">
        <f>Inputs!D30*(1+(C136*P82))</f>
        <v>102301151.19639999</v>
      </c>
      <c r="E137" s="22">
        <f>D137*(1+($P$83*$C$136))</f>
        <v>102301151.19639999</v>
      </c>
      <c r="F137" s="22">
        <f>E137*(1+($P$83*$C$136))</f>
        <v>102301151.19639999</v>
      </c>
      <c r="G137" s="22">
        <f>F137*(1+($P$83*$C$136))</f>
        <v>102301151.19639999</v>
      </c>
      <c r="H137" s="22">
        <f>G137*(1+($P$83*$C$136))</f>
        <v>102301151.19639999</v>
      </c>
      <c r="I137" s="22">
        <f>H137*(1+($P$83*$C$136))</f>
        <v>102301151.19639999</v>
      </c>
    </row>
    <row r="138" spans="1:9" x14ac:dyDescent="0.25">
      <c r="A138" s="19" t="s">
        <v>523</v>
      </c>
      <c r="B138" s="19"/>
      <c r="C138" s="126"/>
      <c r="D138" s="22"/>
      <c r="E138" s="22">
        <f>Inputs!D52</f>
        <v>0</v>
      </c>
      <c r="F138" s="22">
        <f>Inputs!E52</f>
        <v>0</v>
      </c>
      <c r="G138" s="22">
        <f>Inputs!F52</f>
        <v>0</v>
      </c>
      <c r="H138" s="22">
        <f>Inputs!G52</f>
        <v>0</v>
      </c>
      <c r="I138" s="22">
        <f>Inputs!H52</f>
        <v>0</v>
      </c>
    </row>
    <row r="139" spans="1:9" s="152" customFormat="1" x14ac:dyDescent="0.25">
      <c r="A139" s="214" t="s">
        <v>524</v>
      </c>
      <c r="B139" s="214"/>
      <c r="C139" s="215"/>
      <c r="D139" s="213">
        <f>D137+D138</f>
        <v>102301151.19639999</v>
      </c>
      <c r="E139" s="213">
        <f t="shared" ref="E139:I139" si="13">E137+E138</f>
        <v>102301151.19639999</v>
      </c>
      <c r="F139" s="213">
        <f t="shared" si="13"/>
        <v>102301151.19639999</v>
      </c>
      <c r="G139" s="213">
        <f t="shared" si="13"/>
        <v>102301151.19639999</v>
      </c>
      <c r="H139" s="213">
        <f t="shared" si="13"/>
        <v>102301151.19639999</v>
      </c>
      <c r="I139" s="213">
        <f t="shared" si="13"/>
        <v>102301151.19639999</v>
      </c>
    </row>
    <row r="140" spans="1:9" x14ac:dyDescent="0.25">
      <c r="A140" s="19" t="s">
        <v>525</v>
      </c>
      <c r="B140" s="19"/>
      <c r="C140" s="126"/>
      <c r="D140" s="126"/>
      <c r="E140" s="126">
        <f>E139/E83</f>
        <v>3.0457460790029911</v>
      </c>
      <c r="F140" s="126">
        <f>F139/F83</f>
        <v>3.0457460790029911</v>
      </c>
      <c r="G140" s="126">
        <f>G139/G83</f>
        <v>3.0457460790029911</v>
      </c>
      <c r="H140" s="126">
        <f>H139/H83</f>
        <v>3.0457460790029911</v>
      </c>
      <c r="I140" s="126">
        <f>I139/I83</f>
        <v>3.0457460790029911</v>
      </c>
    </row>
    <row r="141" spans="1:9" x14ac:dyDescent="0.25">
      <c r="A141" s="19"/>
      <c r="B141" s="19"/>
      <c r="C141" s="126"/>
      <c r="D141" s="19"/>
      <c r="E141" s="19"/>
      <c r="F141" s="19"/>
      <c r="G141" s="19"/>
      <c r="H141" s="19"/>
      <c r="I141" s="19"/>
    </row>
    <row r="142" spans="1:9" x14ac:dyDescent="0.25">
      <c r="A142" s="32" t="s">
        <v>526</v>
      </c>
      <c r="B142" s="19"/>
      <c r="C142" s="126"/>
      <c r="D142" s="19"/>
      <c r="E142" s="19"/>
      <c r="F142" s="19"/>
      <c r="G142" s="19"/>
      <c r="H142" s="19"/>
      <c r="I142" s="19"/>
    </row>
    <row r="143" spans="1:9" x14ac:dyDescent="0.25">
      <c r="A143" s="19"/>
      <c r="B143" s="19"/>
      <c r="C143" s="126">
        <f>Inputs!C31</f>
        <v>1.466858</v>
      </c>
      <c r="D143" s="19"/>
      <c r="E143" s="19"/>
      <c r="F143" s="19"/>
      <c r="G143" s="19"/>
      <c r="H143" s="19"/>
      <c r="I143" s="19"/>
    </row>
    <row r="144" spans="1:9" x14ac:dyDescent="0.25">
      <c r="A144" s="19" t="s">
        <v>522</v>
      </c>
      <c r="B144" s="19"/>
      <c r="C144" s="126"/>
      <c r="D144" s="22">
        <f>Inputs!D31*(1+(C143*P82))</f>
        <v>49617977.30748</v>
      </c>
      <c r="E144" s="22">
        <f>D144*(1+(C143*P83))</f>
        <v>49617977.30748</v>
      </c>
      <c r="F144" s="22">
        <f>E144*(1+(D143*Q83))</f>
        <v>49617977.30748</v>
      </c>
      <c r="G144" s="22">
        <f>F144*(1+(E143*R83))</f>
        <v>49617977.30748</v>
      </c>
      <c r="H144" s="22">
        <f>G144*(1+(F143*S83))</f>
        <v>49617977.30748</v>
      </c>
      <c r="I144" s="22">
        <f>H144*(1+(G143*T83))</f>
        <v>49617977.30748</v>
      </c>
    </row>
    <row r="145" spans="1:9" x14ac:dyDescent="0.25">
      <c r="A145" s="19" t="s">
        <v>527</v>
      </c>
      <c r="B145" s="19"/>
      <c r="C145" s="126"/>
      <c r="D145" s="22"/>
      <c r="E145" s="22">
        <f>Inputs!D59</f>
        <v>0</v>
      </c>
      <c r="F145" s="22">
        <f>Inputs!E59</f>
        <v>0</v>
      </c>
      <c r="G145" s="22">
        <f>Inputs!F59</f>
        <v>0</v>
      </c>
      <c r="H145" s="22">
        <f>Inputs!G59</f>
        <v>0</v>
      </c>
      <c r="I145" s="22">
        <f>Inputs!H59</f>
        <v>0</v>
      </c>
    </row>
    <row r="146" spans="1:9" s="152" customFormat="1" x14ac:dyDescent="0.25">
      <c r="A146" s="214" t="s">
        <v>528</v>
      </c>
      <c r="B146" s="214"/>
      <c r="C146" s="215"/>
      <c r="D146" s="213">
        <f>D144+D145</f>
        <v>49617977.30748</v>
      </c>
      <c r="E146" s="213">
        <f t="shared" ref="E146:I146" si="14">E144+E145</f>
        <v>49617977.30748</v>
      </c>
      <c r="F146" s="213">
        <f>F144+F145</f>
        <v>49617977.30748</v>
      </c>
      <c r="G146" s="213">
        <f t="shared" si="14"/>
        <v>49617977.30748</v>
      </c>
      <c r="H146" s="213">
        <f t="shared" si="14"/>
        <v>49617977.30748</v>
      </c>
      <c r="I146" s="213">
        <f t="shared" si="14"/>
        <v>49617977.30748</v>
      </c>
    </row>
    <row r="147" spans="1:9" x14ac:dyDescent="0.25">
      <c r="A147" s="19" t="s">
        <v>529</v>
      </c>
      <c r="B147" s="19"/>
      <c r="C147" s="126"/>
      <c r="D147" s="126"/>
      <c r="E147" s="126">
        <f>E146/E83</f>
        <v>1.477243980785572</v>
      </c>
      <c r="F147" s="126">
        <f>F146/F83</f>
        <v>1.477243980785572</v>
      </c>
      <c r="G147" s="126">
        <f>G146/G83</f>
        <v>1.477243980785572</v>
      </c>
      <c r="H147" s="126">
        <f>H146/H83</f>
        <v>1.477243980785572</v>
      </c>
      <c r="I147" s="126">
        <f>I146/I83</f>
        <v>1.477243980785572</v>
      </c>
    </row>
    <row r="148" spans="1:9" x14ac:dyDescent="0.25">
      <c r="A148" s="19"/>
      <c r="B148" s="19"/>
      <c r="C148" s="126"/>
      <c r="D148" s="19"/>
      <c r="E148" s="19"/>
      <c r="F148" s="19"/>
      <c r="G148" s="19"/>
      <c r="H148" s="19"/>
      <c r="I148" s="19"/>
    </row>
    <row r="149" spans="1:9" x14ac:dyDescent="0.25">
      <c r="A149" s="32" t="s">
        <v>32</v>
      </c>
      <c r="B149" s="19"/>
      <c r="C149" s="126"/>
      <c r="D149" s="206">
        <f>CR!E36</f>
        <v>28347693.082800001</v>
      </c>
      <c r="E149" s="206">
        <f>CR!F36</f>
        <v>27449706.644074865</v>
      </c>
      <c r="F149" s="206">
        <f>CR!G36</f>
        <v>26638934.077076785</v>
      </c>
      <c r="G149" s="206">
        <f>CR!H36</f>
        <v>26494025.090944488</v>
      </c>
      <c r="H149" s="206">
        <f>CR!I36</f>
        <v>27373296.211165596</v>
      </c>
      <c r="I149" s="206">
        <f>CR!J36</f>
        <v>28277431.19833843</v>
      </c>
    </row>
    <row r="150" spans="1:9" x14ac:dyDescent="0.25">
      <c r="A150" s="19"/>
      <c r="B150" s="19"/>
      <c r="C150" s="126"/>
      <c r="D150" s="19"/>
      <c r="E150" s="19"/>
      <c r="F150" s="19"/>
      <c r="G150" s="19"/>
      <c r="H150" s="19"/>
      <c r="I150" s="19"/>
    </row>
    <row r="151" spans="1:9" x14ac:dyDescent="0.25">
      <c r="A151" s="32" t="s">
        <v>54</v>
      </c>
      <c r="B151" s="19"/>
      <c r="C151" s="126"/>
      <c r="D151" s="19"/>
      <c r="E151" s="19"/>
      <c r="F151" s="19"/>
      <c r="G151" s="19"/>
      <c r="H151" s="19"/>
      <c r="I151" s="19"/>
    </row>
    <row r="152" spans="1:9" x14ac:dyDescent="0.25">
      <c r="A152" s="19"/>
      <c r="B152" s="19"/>
      <c r="C152" s="126">
        <f>Inputs!C33</f>
        <v>0.73707800000000001</v>
      </c>
      <c r="D152" s="19"/>
      <c r="E152" s="19"/>
      <c r="F152" s="19"/>
      <c r="G152" s="19"/>
      <c r="H152" s="19"/>
      <c r="I152" s="19"/>
    </row>
    <row r="153" spans="1:9" x14ac:dyDescent="0.25">
      <c r="A153" s="19" t="s">
        <v>63</v>
      </c>
      <c r="B153" s="19"/>
      <c r="C153" s="126"/>
      <c r="D153" s="22">
        <f>Inputs!D33*(1+(Inputs!E30*'Summary&amp;Ratios'!C152))</f>
        <v>30018651.784199081</v>
      </c>
      <c r="E153" s="22">
        <f>D153*(1+(C152*P83))</f>
        <v>30018651.784199081</v>
      </c>
      <c r="F153" s="22">
        <f>E153*(1+(D152*Q83))</f>
        <v>30018651.784199081</v>
      </c>
      <c r="G153" s="22">
        <f>F153*(1+(E152*R83))</f>
        <v>30018651.784199081</v>
      </c>
      <c r="H153" s="22">
        <f>G153*(1+(F152*S83))</f>
        <v>30018651.784199081</v>
      </c>
      <c r="I153" s="22">
        <f>H153*(1+(G152*T83))</f>
        <v>30018651.784199081</v>
      </c>
    </row>
    <row r="154" spans="1:9" x14ac:dyDescent="0.25">
      <c r="A154" s="19" t="s">
        <v>527</v>
      </c>
      <c r="B154" s="19"/>
      <c r="C154" s="126"/>
      <c r="D154" s="22"/>
      <c r="E154" s="22">
        <f>Inputs!D68</f>
        <v>0</v>
      </c>
      <c r="F154" s="22">
        <f>Inputs!E68</f>
        <v>0</v>
      </c>
      <c r="G154" s="22">
        <f>Inputs!F68</f>
        <v>0</v>
      </c>
      <c r="H154" s="22">
        <f>Inputs!G68</f>
        <v>0</v>
      </c>
      <c r="I154" s="22">
        <f>Inputs!H68</f>
        <v>0</v>
      </c>
    </row>
    <row r="155" spans="1:9" s="152" customFormat="1" x14ac:dyDescent="0.25">
      <c r="A155" s="214" t="s">
        <v>532</v>
      </c>
      <c r="B155" s="214"/>
      <c r="C155" s="215"/>
      <c r="D155" s="213">
        <f>D153+D154</f>
        <v>30018651.784199081</v>
      </c>
      <c r="E155" s="213">
        <f t="shared" ref="E155:I155" si="15">E153+E154</f>
        <v>30018651.784199081</v>
      </c>
      <c r="F155" s="213">
        <f t="shared" si="15"/>
        <v>30018651.784199081</v>
      </c>
      <c r="G155" s="213">
        <f t="shared" si="15"/>
        <v>30018651.784199081</v>
      </c>
      <c r="H155" s="213">
        <f t="shared" si="15"/>
        <v>30018651.784199081</v>
      </c>
      <c r="I155" s="213">
        <f t="shared" si="15"/>
        <v>30018651.784199081</v>
      </c>
    </row>
    <row r="156" spans="1:9" x14ac:dyDescent="0.25">
      <c r="A156" s="19" t="s">
        <v>533</v>
      </c>
      <c r="B156" s="19"/>
      <c r="C156" s="126"/>
      <c r="D156" s="126"/>
      <c r="E156" s="126">
        <f>E155/E83</f>
        <v>0.89372592487402935</v>
      </c>
      <c r="F156" s="126">
        <f>F155/F83</f>
        <v>0.89372592487402935</v>
      </c>
      <c r="G156" s="126">
        <f>G155/G83</f>
        <v>0.89372592487402935</v>
      </c>
      <c r="H156" s="126">
        <f>H155/H83</f>
        <v>0.89372592487402935</v>
      </c>
      <c r="I156" s="126">
        <f>I155/I83</f>
        <v>0.89372592487402935</v>
      </c>
    </row>
    <row r="157" spans="1:9" x14ac:dyDescent="0.25">
      <c r="A157" s="19"/>
      <c r="B157" s="19"/>
      <c r="C157" s="126"/>
      <c r="D157" s="19"/>
      <c r="E157" s="19"/>
      <c r="F157" s="19"/>
      <c r="G157" s="19"/>
      <c r="H157" s="19"/>
      <c r="I157" s="19"/>
    </row>
    <row r="158" spans="1:9" x14ac:dyDescent="0.25">
      <c r="A158" s="32" t="s">
        <v>534</v>
      </c>
      <c r="B158" s="19"/>
      <c r="C158" s="126"/>
      <c r="D158" s="19"/>
      <c r="E158" s="19"/>
      <c r="F158" s="19"/>
      <c r="G158" s="19"/>
      <c r="H158" s="19"/>
      <c r="I158" s="19"/>
    </row>
    <row r="159" spans="1:9" x14ac:dyDescent="0.25">
      <c r="A159" s="19"/>
      <c r="B159" s="19"/>
      <c r="C159" s="126">
        <f>Inputs!C34</f>
        <v>1</v>
      </c>
      <c r="D159" s="19"/>
      <c r="E159" s="19"/>
      <c r="F159" s="19"/>
      <c r="G159" s="19"/>
      <c r="H159" s="19"/>
      <c r="I159" s="19"/>
    </row>
    <row r="160" spans="1:9" x14ac:dyDescent="0.25">
      <c r="A160" s="19" t="s">
        <v>63</v>
      </c>
      <c r="B160" s="19"/>
      <c r="C160" s="126"/>
      <c r="D160" s="22">
        <f>Inputs!D34*(1+(Inputs!E30*'Summary&amp;Ratios'!C159))</f>
        <v>14296826.156722168</v>
      </c>
      <c r="E160" s="22">
        <f>D160*(1+(C159*P83))</f>
        <v>14296826.156722168</v>
      </c>
      <c r="F160" s="22">
        <f>E160*(1+(D159*Q83))</f>
        <v>14296826.156722168</v>
      </c>
      <c r="G160" s="22">
        <f>F160*(1+(E159*R83))</f>
        <v>14296826.156722168</v>
      </c>
      <c r="H160" s="22">
        <f>G160*(1+(F159*S83))</f>
        <v>14296826.156722168</v>
      </c>
      <c r="I160" s="22">
        <f>H160*(1+(G159*T83))</f>
        <v>14296826.156722168</v>
      </c>
    </row>
    <row r="161" spans="1:9" x14ac:dyDescent="0.25">
      <c r="A161" s="19" t="s">
        <v>535</v>
      </c>
      <c r="B161" s="19"/>
      <c r="C161" s="126"/>
      <c r="D161" s="22"/>
      <c r="E161" s="22">
        <f>Inputs!D73</f>
        <v>0</v>
      </c>
      <c r="F161" s="22">
        <f>Inputs!E73</f>
        <v>2400000</v>
      </c>
      <c r="G161" s="22">
        <f>Inputs!F73</f>
        <v>2800000</v>
      </c>
      <c r="H161" s="22">
        <f>Inputs!G73</f>
        <v>3200000</v>
      </c>
      <c r="I161" s="22">
        <f>Inputs!H73</f>
        <v>3300000</v>
      </c>
    </row>
    <row r="162" spans="1:9" s="152" customFormat="1" x14ac:dyDescent="0.25">
      <c r="A162" s="214" t="s">
        <v>536</v>
      </c>
      <c r="B162" s="214"/>
      <c r="C162" s="215"/>
      <c r="D162" s="213">
        <f>D160+D161</f>
        <v>14296826.156722168</v>
      </c>
      <c r="E162" s="213">
        <f t="shared" ref="E162:I162" si="16">E160+E161</f>
        <v>14296826.156722168</v>
      </c>
      <c r="F162" s="213">
        <f>F160+F161</f>
        <v>16696826.156722168</v>
      </c>
      <c r="G162" s="213">
        <f t="shared" si="16"/>
        <v>17096826.156722166</v>
      </c>
      <c r="H162" s="213">
        <f t="shared" si="16"/>
        <v>17496826.156722166</v>
      </c>
      <c r="I162" s="213">
        <f t="shared" si="16"/>
        <v>17596826.156722166</v>
      </c>
    </row>
    <row r="163" spans="1:9" x14ac:dyDescent="0.25">
      <c r="A163" s="19" t="s">
        <v>537</v>
      </c>
      <c r="B163" s="19"/>
      <c r="C163" s="126"/>
      <c r="D163" s="126"/>
      <c r="E163" s="126">
        <f>E162/E83</f>
        <v>0.4256501681533012</v>
      </c>
      <c r="F163" s="126">
        <f>F162/F83</f>
        <v>0.4971038175416026</v>
      </c>
      <c r="G163" s="126">
        <f>G162/G83</f>
        <v>0.50901275910631949</v>
      </c>
      <c r="H163" s="126">
        <f>H162/H83</f>
        <v>0.52092170067103638</v>
      </c>
      <c r="I163" s="126">
        <f>I162/I83</f>
        <v>0.5238989360622156</v>
      </c>
    </row>
    <row r="164" spans="1:9" x14ac:dyDescent="0.25">
      <c r="A164" s="19"/>
      <c r="B164" s="19"/>
      <c r="C164" s="126"/>
      <c r="D164" s="19"/>
      <c r="E164" s="19"/>
      <c r="F164" s="19"/>
      <c r="G164" s="19"/>
      <c r="H164" s="19"/>
      <c r="I164" s="19"/>
    </row>
    <row r="165" spans="1:9" s="17" customFormat="1" x14ac:dyDescent="0.25">
      <c r="A165" s="216" t="s">
        <v>35</v>
      </c>
      <c r="B165" s="213"/>
      <c r="C165" s="215"/>
      <c r="D165" s="213">
        <f>CR!E58</f>
        <v>15932625.932792626</v>
      </c>
      <c r="E165" s="213">
        <f>D165</f>
        <v>15932625.932792626</v>
      </c>
      <c r="F165" s="213">
        <f t="shared" ref="F165:I165" si="17">E165</f>
        <v>15932625.932792626</v>
      </c>
      <c r="G165" s="213">
        <f t="shared" si="17"/>
        <v>15932625.932792626</v>
      </c>
      <c r="H165" s="213">
        <f t="shared" si="17"/>
        <v>15932625.932792626</v>
      </c>
      <c r="I165" s="213">
        <f t="shared" si="17"/>
        <v>15932625.932792626</v>
      </c>
    </row>
    <row r="166" spans="1:9" x14ac:dyDescent="0.25">
      <c r="A166" s="19"/>
      <c r="B166" s="19"/>
      <c r="C166" s="126"/>
      <c r="D166" s="19"/>
      <c r="E166" s="19"/>
      <c r="F166" s="19"/>
      <c r="G166" s="19"/>
      <c r="H166" s="19"/>
      <c r="I166" s="19"/>
    </row>
    <row r="167" spans="1:9" x14ac:dyDescent="0.25">
      <c r="A167" s="32" t="s">
        <v>36</v>
      </c>
      <c r="B167" s="19"/>
      <c r="C167" s="126"/>
      <c r="D167" s="19"/>
      <c r="E167" s="19"/>
      <c r="F167" s="19"/>
      <c r="G167" s="19"/>
      <c r="H167" s="19"/>
      <c r="I167" s="19"/>
    </row>
    <row r="168" spans="1:9" x14ac:dyDescent="0.25">
      <c r="A168" s="19"/>
      <c r="B168" s="19"/>
      <c r="C168" s="126">
        <f>Inputs!C36</f>
        <v>0.74781730000000002</v>
      </c>
      <c r="D168" s="19"/>
      <c r="E168" s="19"/>
      <c r="F168" s="19"/>
      <c r="G168" s="19"/>
      <c r="H168" s="19"/>
      <c r="I168" s="19"/>
    </row>
    <row r="169" spans="1:9" x14ac:dyDescent="0.25">
      <c r="A169" s="19" t="s">
        <v>63</v>
      </c>
      <c r="B169" s="19"/>
      <c r="C169" s="126"/>
      <c r="D169" s="22">
        <f>Inputs!D36*(1+(Inputs!E30*'Summary&amp;Ratios'!C168))</f>
        <v>4902476.016721501</v>
      </c>
      <c r="E169" s="22">
        <f>D169*(1+(C168*0))</f>
        <v>4902476.016721501</v>
      </c>
      <c r="F169" s="22">
        <f t="shared" ref="F169:I169" si="18">E169*(1+(D168*0))</f>
        <v>4902476.016721501</v>
      </c>
      <c r="G169" s="22">
        <f t="shared" si="18"/>
        <v>4902476.016721501</v>
      </c>
      <c r="H169" s="22">
        <f t="shared" si="18"/>
        <v>4902476.016721501</v>
      </c>
      <c r="I169" s="22">
        <f t="shared" si="18"/>
        <v>4902476.016721501</v>
      </c>
    </row>
    <row r="170" spans="1:9" x14ac:dyDescent="0.25">
      <c r="A170" s="19" t="s">
        <v>527</v>
      </c>
      <c r="B170" s="19"/>
      <c r="C170" s="19"/>
      <c r="D170" s="22"/>
      <c r="E170" s="22">
        <f>Inputs!D76</f>
        <v>0</v>
      </c>
      <c r="F170" s="22">
        <f>Inputs!E76</f>
        <v>400000</v>
      </c>
      <c r="G170" s="22">
        <f>Inputs!F76</f>
        <v>500000</v>
      </c>
      <c r="H170" s="22">
        <f>Inputs!G76</f>
        <v>500000</v>
      </c>
      <c r="I170" s="22">
        <f>Inputs!H76</f>
        <v>500000</v>
      </c>
    </row>
    <row r="171" spans="1:9" s="152" customFormat="1" x14ac:dyDescent="0.25">
      <c r="A171" s="214" t="s">
        <v>540</v>
      </c>
      <c r="B171" s="214"/>
      <c r="C171" s="214"/>
      <c r="D171" s="213">
        <f>D169+D170</f>
        <v>4902476.016721501</v>
      </c>
      <c r="E171" s="213">
        <f t="shared" ref="E171:I171" si="19">E169+E170</f>
        <v>4902476.016721501</v>
      </c>
      <c r="F171" s="213">
        <f t="shared" si="19"/>
        <v>5302476.016721501</v>
      </c>
      <c r="G171" s="213">
        <f t="shared" si="19"/>
        <v>5402476.016721501</v>
      </c>
      <c r="H171" s="213">
        <f t="shared" si="19"/>
        <v>5402476.016721501</v>
      </c>
      <c r="I171" s="213">
        <f t="shared" si="19"/>
        <v>5402476.016721501</v>
      </c>
    </row>
    <row r="172" spans="1:9" x14ac:dyDescent="0.25">
      <c r="A172" s="19" t="s">
        <v>541</v>
      </c>
      <c r="B172" s="19"/>
      <c r="C172" s="19"/>
      <c r="D172" s="126"/>
      <c r="E172" s="126">
        <f>E171/E83</f>
        <v>0.14595825101390614</v>
      </c>
      <c r="F172" s="126">
        <f>F171/F83</f>
        <v>0.15786719257862306</v>
      </c>
      <c r="G172" s="126">
        <f>G171/G83</f>
        <v>0.16084442796980228</v>
      </c>
      <c r="H172" s="126">
        <f>H171/H83</f>
        <v>0.16084442796980228</v>
      </c>
      <c r="I172" s="126">
        <f>I171/I83</f>
        <v>0.16084442796980228</v>
      </c>
    </row>
    <row r="173" spans="1:9" x14ac:dyDescent="0.2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s="15" customFormat="1" x14ac:dyDescent="0.25">
      <c r="A174" s="217" t="s">
        <v>37</v>
      </c>
      <c r="B174" s="214"/>
      <c r="C174" s="214"/>
      <c r="D174" s="213">
        <v>3300000</v>
      </c>
      <c r="E174" s="213">
        <v>3300000</v>
      </c>
      <c r="F174" s="213">
        <v>3300000</v>
      </c>
      <c r="G174" s="213">
        <v>3300000</v>
      </c>
      <c r="H174" s="213">
        <v>3300000</v>
      </c>
      <c r="I174" s="213">
        <v>3300000</v>
      </c>
    </row>
    <row r="175" spans="1:9" x14ac:dyDescent="0.2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x14ac:dyDescent="0.2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10" ht="26.25" x14ac:dyDescent="0.25">
      <c r="A177" s="19"/>
      <c r="B177" s="211" t="s">
        <v>808</v>
      </c>
      <c r="C177" s="212"/>
      <c r="D177" s="212"/>
      <c r="E177" s="213">
        <f>E174+E171+E165+E162+E155+E149+E146+E139</f>
        <v>247819415.03839022</v>
      </c>
      <c r="F177" s="213">
        <f t="shared" ref="F177:I177" si="20">F174+F171+F165+F162+F155+F149+F146+F139</f>
        <v>249808642.47139215</v>
      </c>
      <c r="G177" s="213">
        <f t="shared" si="20"/>
        <v>250163733.48525983</v>
      </c>
      <c r="H177" s="213">
        <f t="shared" si="20"/>
        <v>251443004.60548094</v>
      </c>
      <c r="I177" s="213">
        <f t="shared" si="20"/>
        <v>252447139.59265378</v>
      </c>
    </row>
    <row r="178" spans="1:10" x14ac:dyDescent="0.2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10" x14ac:dyDescent="0.25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10" x14ac:dyDescent="0.25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10" x14ac:dyDescent="0.25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10" x14ac:dyDescent="0.25">
      <c r="A182" s="19"/>
      <c r="B182" s="19"/>
      <c r="C182" s="19"/>
      <c r="D182" s="19"/>
      <c r="E182" s="19"/>
      <c r="F182" s="19"/>
      <c r="G182" s="19"/>
      <c r="H182" s="19"/>
      <c r="I182" s="19"/>
    </row>
    <row r="183" spans="1:10" x14ac:dyDescent="0.25">
      <c r="A183" s="19"/>
      <c r="B183" s="19"/>
      <c r="C183" s="19"/>
      <c r="D183" s="19"/>
      <c r="E183" s="19"/>
      <c r="F183" s="19"/>
      <c r="G183" s="19"/>
      <c r="H183" s="19"/>
      <c r="I183" s="19"/>
    </row>
    <row r="184" spans="1:10" x14ac:dyDescent="0.25">
      <c r="A184" s="19"/>
      <c r="B184" s="19"/>
      <c r="C184" s="19"/>
      <c r="D184" s="19"/>
      <c r="E184" s="19"/>
      <c r="F184" s="19"/>
      <c r="G184" s="19"/>
      <c r="H184" s="19"/>
      <c r="I184" s="19"/>
    </row>
    <row r="185" spans="1:10" x14ac:dyDescent="0.25">
      <c r="A185" s="228" t="s">
        <v>823</v>
      </c>
      <c r="B185" s="228"/>
      <c r="C185" s="228"/>
      <c r="D185" s="228"/>
      <c r="E185" s="19"/>
      <c r="F185" s="19"/>
      <c r="G185" s="19"/>
      <c r="H185" s="19"/>
      <c r="I185" s="19"/>
      <c r="J185" s="19"/>
    </row>
    <row r="186" spans="1:10" x14ac:dyDescent="0.25">
      <c r="C186" s="19"/>
      <c r="D186" s="19"/>
      <c r="E186" s="19"/>
      <c r="F186" s="19"/>
      <c r="G186" s="19"/>
      <c r="H186" s="19"/>
      <c r="I186" s="19"/>
      <c r="J186" s="19"/>
    </row>
    <row r="187" spans="1:10" x14ac:dyDescent="0.25">
      <c r="C187" s="207" t="s">
        <v>596</v>
      </c>
      <c r="E187" s="48">
        <v>2020</v>
      </c>
      <c r="F187" s="48">
        <v>2021</v>
      </c>
      <c r="G187" s="48">
        <v>2022</v>
      </c>
      <c r="H187" s="48">
        <v>2023</v>
      </c>
      <c r="I187" s="48">
        <v>2024</v>
      </c>
      <c r="J187" s="19"/>
    </row>
    <row r="188" spans="1:10" x14ac:dyDescent="0.25">
      <c r="C188" s="19"/>
      <c r="E188" s="19"/>
      <c r="F188" s="19"/>
      <c r="G188" s="19"/>
      <c r="H188" s="19"/>
      <c r="I188" s="19"/>
      <c r="J188" s="19"/>
    </row>
    <row r="189" spans="1:10" x14ac:dyDescent="0.25">
      <c r="C189" s="19" t="s">
        <v>597</v>
      </c>
      <c r="E189" s="22">
        <v>39552104.508834898</v>
      </c>
      <c r="F189" s="22">
        <v>16398285.621220928</v>
      </c>
      <c r="G189" s="22">
        <v>16567407.945697132</v>
      </c>
      <c r="H189" s="22">
        <v>16747047.229508726</v>
      </c>
      <c r="I189" s="22">
        <v>16936538.897745918</v>
      </c>
      <c r="J189" s="19"/>
    </row>
    <row r="190" spans="1:10" x14ac:dyDescent="0.25">
      <c r="C190" s="19" t="s">
        <v>598</v>
      </c>
      <c r="E190" s="22">
        <v>23602567.687411699</v>
      </c>
      <c r="F190" s="22">
        <v>23930912.0229268</v>
      </c>
      <c r="G190" s="22">
        <v>23862546.786054902</v>
      </c>
      <c r="H190" s="22">
        <v>23782213.257900901</v>
      </c>
      <c r="I190" s="22">
        <v>23742297.876400702</v>
      </c>
      <c r="J190" s="19"/>
    </row>
    <row r="191" spans="1:10" x14ac:dyDescent="0.25">
      <c r="C191" s="19" t="s">
        <v>595</v>
      </c>
      <c r="E191" s="22">
        <v>6042733.67686118</v>
      </c>
      <c r="F191" s="22">
        <v>6000643.0936147897</v>
      </c>
      <c r="G191" s="22">
        <v>5975862.5907367095</v>
      </c>
      <c r="H191" s="22">
        <v>5940810.9340969902</v>
      </c>
      <c r="I191" s="22">
        <v>6006446.2574712196</v>
      </c>
      <c r="J191" s="19"/>
    </row>
    <row r="192" spans="1:10" x14ac:dyDescent="0.25">
      <c r="C192" s="19" t="s">
        <v>599</v>
      </c>
      <c r="E192" s="22">
        <v>22400148.328903198</v>
      </c>
      <c r="F192" s="22">
        <v>22679260.103057802</v>
      </c>
      <c r="G192" s="22">
        <v>22964072.538244799</v>
      </c>
      <c r="H192" s="22">
        <v>23254768.419454101</v>
      </c>
      <c r="I192" s="22">
        <v>23551391.477488998</v>
      </c>
      <c r="J192" s="19"/>
    </row>
    <row r="193" spans="3:10" x14ac:dyDescent="0.25">
      <c r="C193" s="19" t="s">
        <v>600</v>
      </c>
      <c r="E193" s="208">
        <v>6651633.4329555798</v>
      </c>
      <c r="F193" s="208">
        <v>6751407.9344499102</v>
      </c>
      <c r="G193" s="208">
        <v>6852679.05346666</v>
      </c>
      <c r="H193" s="208">
        <v>6955469.2392686596</v>
      </c>
      <c r="I193" s="208">
        <v>7059801.2778576901</v>
      </c>
      <c r="J193" s="19"/>
    </row>
    <row r="194" spans="3:10" x14ac:dyDescent="0.25">
      <c r="C194" s="19" t="s">
        <v>14</v>
      </c>
      <c r="E194" s="22">
        <f>E214</f>
        <v>16053007.766863691</v>
      </c>
      <c r="F194" s="22">
        <f>F214</f>
        <v>16093142.57252628</v>
      </c>
      <c r="G194" s="22">
        <f>G214</f>
        <v>16135609.70692463</v>
      </c>
      <c r="H194" s="22">
        <f>H214</f>
        <v>16180451.151975982</v>
      </c>
      <c r="I194" s="22">
        <f>I214</f>
        <v>16227709.6452721</v>
      </c>
      <c r="J194" s="19"/>
    </row>
    <row r="195" spans="3:10" x14ac:dyDescent="0.25">
      <c r="C195" s="19" t="s">
        <v>601</v>
      </c>
      <c r="E195" s="22">
        <f>E218</f>
        <v>25211386.531163141</v>
      </c>
      <c r="F195" s="22">
        <f>F218</f>
        <v>25140616.513241671</v>
      </c>
      <c r="G195" s="22">
        <f>G218</f>
        <v>25078852.179357588</v>
      </c>
      <c r="H195" s="22">
        <f>H218</f>
        <v>25026840.007438019</v>
      </c>
      <c r="I195" s="22">
        <f>I218</f>
        <v>24984446.457522739</v>
      </c>
      <c r="J195" s="19"/>
    </row>
    <row r="196" spans="3:10" x14ac:dyDescent="0.25">
      <c r="C196" s="19" t="s">
        <v>16</v>
      </c>
      <c r="E196" s="22">
        <f>E222</f>
        <v>6669948.0360985007</v>
      </c>
      <c r="F196" s="22">
        <f>F222</f>
        <v>6748005.3101923196</v>
      </c>
      <c r="G196" s="22">
        <f>G222</f>
        <v>6877966.1519537801</v>
      </c>
      <c r="H196" s="22">
        <f>H222</f>
        <v>6978674.1945189396</v>
      </c>
      <c r="I196" s="22">
        <f>I222</f>
        <v>7080336.9793625297</v>
      </c>
      <c r="J196" s="19"/>
    </row>
    <row r="197" spans="3:10" x14ac:dyDescent="0.25">
      <c r="C197" s="19" t="s">
        <v>17</v>
      </c>
      <c r="E197" s="22">
        <v>15985403.298376501</v>
      </c>
      <c r="F197" s="22">
        <v>15330941.3344182</v>
      </c>
      <c r="G197" s="22">
        <v>15081968.0459179</v>
      </c>
      <c r="H197" s="22">
        <v>14822076.0969625</v>
      </c>
      <c r="I197" s="22">
        <v>14550993.946728</v>
      </c>
      <c r="J197" s="19"/>
    </row>
    <row r="198" spans="3:10" x14ac:dyDescent="0.25">
      <c r="C198" s="19" t="s">
        <v>18</v>
      </c>
      <c r="E198" s="22">
        <f>E226</f>
        <v>28629770.462834202</v>
      </c>
      <c r="F198" s="22">
        <f>F226</f>
        <v>28533607.226035498</v>
      </c>
      <c r="G198" s="22">
        <f>G226</f>
        <v>28954733.955239199</v>
      </c>
      <c r="H198" s="22">
        <f>H226</f>
        <v>28885863.3413366</v>
      </c>
      <c r="I198" s="22">
        <f>I226</f>
        <v>28817106.473442499</v>
      </c>
      <c r="J198" s="19"/>
    </row>
    <row r="199" spans="3:10" x14ac:dyDescent="0.25">
      <c r="C199" s="19" t="s">
        <v>19</v>
      </c>
      <c r="E199" s="22">
        <v>2361319.6142241298</v>
      </c>
      <c r="F199" s="22">
        <v>2774539.6360162902</v>
      </c>
      <c r="G199" s="22">
        <v>2816157.7305565299</v>
      </c>
      <c r="H199" s="22">
        <v>2858400.0965148802</v>
      </c>
      <c r="I199" s="22">
        <v>2901276.0979626002</v>
      </c>
      <c r="J199" s="19"/>
    </row>
    <row r="200" spans="3:10" x14ac:dyDescent="0.25">
      <c r="C200" s="19" t="s">
        <v>20</v>
      </c>
      <c r="E200" s="22">
        <v>7622817.1806755699</v>
      </c>
      <c r="F200" s="22">
        <v>7883495.34421553</v>
      </c>
      <c r="G200" s="22">
        <v>7980683.5947748404</v>
      </c>
      <c r="H200" s="22">
        <v>8135666.7475126302</v>
      </c>
      <c r="I200" s="22">
        <v>8338314.4370614802</v>
      </c>
      <c r="J200" s="19"/>
    </row>
    <row r="201" spans="3:10" x14ac:dyDescent="0.25">
      <c r="C201" s="19" t="s">
        <v>21</v>
      </c>
      <c r="E201" s="22">
        <v>14199436.2684082</v>
      </c>
      <c r="F201" s="22">
        <v>14199436.2684082</v>
      </c>
      <c r="G201" s="22">
        <v>14199436.2684082</v>
      </c>
      <c r="H201" s="22">
        <v>14199436.2684082</v>
      </c>
      <c r="I201" s="22">
        <v>14199436.2684082</v>
      </c>
      <c r="J201" s="19"/>
    </row>
    <row r="202" spans="3:10" x14ac:dyDescent="0.25">
      <c r="C202" s="19" t="s">
        <v>602</v>
      </c>
      <c r="E202" s="22">
        <v>7546243.1685910802</v>
      </c>
      <c r="F202" s="22">
        <v>7546243.1685910802</v>
      </c>
      <c r="G202" s="22">
        <v>7546243.1685910802</v>
      </c>
      <c r="H202" s="22">
        <v>7546243.1685910802</v>
      </c>
      <c r="I202" s="22">
        <v>7546243.1685910802</v>
      </c>
      <c r="J202" s="19"/>
    </row>
    <row r="203" spans="3:10" x14ac:dyDescent="0.25">
      <c r="C203" s="19" t="s">
        <v>603</v>
      </c>
      <c r="E203" s="22">
        <v>6254054.1583358999</v>
      </c>
      <c r="F203" s="22">
        <v>6347864.9707109397</v>
      </c>
      <c r="G203" s="22">
        <v>6443082.9452716</v>
      </c>
      <c r="H203" s="22">
        <v>6539729.1894506803</v>
      </c>
      <c r="I203" s="22">
        <v>6637825.1272924403</v>
      </c>
      <c r="J203" s="19"/>
    </row>
    <row r="204" spans="3:10" x14ac:dyDescent="0.25">
      <c r="C204" s="19" t="s">
        <v>24</v>
      </c>
      <c r="E204" s="22">
        <v>3778731.8749449598</v>
      </c>
      <c r="F204" s="22">
        <v>3778731.8749449598</v>
      </c>
      <c r="G204" s="22">
        <v>3778731.8749449598</v>
      </c>
      <c r="H204" s="22">
        <v>3778731.8749449598</v>
      </c>
      <c r="I204" s="22">
        <v>3778731.8749449598</v>
      </c>
      <c r="J204" s="19"/>
    </row>
    <row r="205" spans="3:10" x14ac:dyDescent="0.25">
      <c r="C205" s="19" t="s">
        <v>604</v>
      </c>
      <c r="E205" s="22">
        <v>21267707.6011368</v>
      </c>
      <c r="F205" s="22">
        <v>21267707.6011368</v>
      </c>
      <c r="G205" s="22">
        <v>20367707.6011368</v>
      </c>
      <c r="H205" s="22">
        <v>20367707.6011368</v>
      </c>
      <c r="I205" s="22">
        <v>20367707.6011368</v>
      </c>
      <c r="J205" s="19"/>
    </row>
    <row r="206" spans="3:10" x14ac:dyDescent="0.25">
      <c r="C206" s="19" t="s">
        <v>26</v>
      </c>
      <c r="E206" s="22">
        <v>8156641.9654150596</v>
      </c>
      <c r="F206" s="22">
        <v>8156641.9654150596</v>
      </c>
      <c r="G206" s="22">
        <v>8156641.9654150596</v>
      </c>
      <c r="H206" s="22">
        <v>8156641.9654150596</v>
      </c>
      <c r="I206" s="22">
        <v>8156641.9654150596</v>
      </c>
      <c r="J206" s="19"/>
    </row>
    <row r="207" spans="3:10" x14ac:dyDescent="0.25">
      <c r="C207" s="19" t="s">
        <v>417</v>
      </c>
      <c r="E207" s="22">
        <v>502364.27705685003</v>
      </c>
      <c r="F207" s="22">
        <v>3091069.7115459102</v>
      </c>
      <c r="G207" s="22">
        <v>14229222.4158563</v>
      </c>
      <c r="H207" s="22">
        <v>17569432.952573702</v>
      </c>
      <c r="I207" s="22">
        <v>16254691.631369701</v>
      </c>
      <c r="J207" s="19"/>
    </row>
    <row r="208" spans="3:10" ht="39.75" thickBot="1" x14ac:dyDescent="0.3">
      <c r="C208" s="209" t="s">
        <v>826</v>
      </c>
      <c r="D208" s="34"/>
      <c r="E208" s="205">
        <f>SUM(E189:E207)</f>
        <v>262488019.83909115</v>
      </c>
      <c r="F208" s="205">
        <f t="shared" ref="F208:I208" si="21">SUM(F189:F207)</f>
        <v>242652552.27266899</v>
      </c>
      <c r="G208" s="205">
        <f t="shared" si="21"/>
        <v>253869606.5185487</v>
      </c>
      <c r="H208" s="205">
        <f t="shared" si="21"/>
        <v>257726203.73700947</v>
      </c>
      <c r="I208" s="205">
        <f t="shared" si="21"/>
        <v>257137937.46147475</v>
      </c>
      <c r="J208" s="19"/>
    </row>
    <row r="209" spans="3:10" ht="15.75" thickTop="1" x14ac:dyDescent="0.25">
      <c r="C209" s="19"/>
      <c r="D209" s="19"/>
      <c r="E209" s="19"/>
      <c r="F209" s="19"/>
      <c r="G209" s="19"/>
      <c r="H209" s="19"/>
      <c r="I209" s="19"/>
      <c r="J209" s="19"/>
    </row>
    <row r="210" spans="3:10" x14ac:dyDescent="0.25">
      <c r="C210" s="19"/>
      <c r="D210" s="19"/>
      <c r="E210" s="19"/>
      <c r="F210" s="19"/>
      <c r="G210" s="19"/>
      <c r="H210" s="19"/>
      <c r="I210" s="19"/>
      <c r="J210" s="19"/>
    </row>
    <row r="211" spans="3:10" x14ac:dyDescent="0.25">
      <c r="C211" s="203" t="s">
        <v>825</v>
      </c>
      <c r="D211" s="19"/>
      <c r="E211" s="19"/>
      <c r="F211" s="19"/>
      <c r="G211" s="19"/>
      <c r="H211" s="19"/>
      <c r="I211" s="19"/>
      <c r="J211" s="19"/>
    </row>
    <row r="212" spans="3:10" x14ac:dyDescent="0.25">
      <c r="C212" s="207" t="s">
        <v>824</v>
      </c>
      <c r="E212" s="19">
        <v>7198545.4807546902</v>
      </c>
      <c r="F212" s="19">
        <v>7328119.2994082803</v>
      </c>
      <c r="G212" s="19">
        <v>7460025.4467976298</v>
      </c>
      <c r="H212" s="19">
        <v>7594305.9048399804</v>
      </c>
      <c r="I212" s="19">
        <v>7731003.4111270998</v>
      </c>
      <c r="J212" s="19"/>
    </row>
    <row r="213" spans="3:10" x14ac:dyDescent="0.25">
      <c r="C213" s="19"/>
      <c r="E213" s="19">
        <v>8854462.2861090004</v>
      </c>
      <c r="F213" s="19">
        <v>8765023.2731180005</v>
      </c>
      <c r="G213" s="19">
        <v>8675584.2601270005</v>
      </c>
      <c r="H213" s="19">
        <v>8586145.2471360005</v>
      </c>
      <c r="I213" s="19">
        <v>8496706.2341450006</v>
      </c>
      <c r="J213" s="19"/>
    </row>
    <row r="214" spans="3:10" s="15" customFormat="1" x14ac:dyDescent="0.25">
      <c r="C214" s="48"/>
      <c r="E214" s="210">
        <f>SUM(E212:E213)</f>
        <v>16053007.766863691</v>
      </c>
      <c r="F214" s="210">
        <f t="shared" ref="F214:I214" si="22">SUM(F212:F213)</f>
        <v>16093142.57252628</v>
      </c>
      <c r="G214" s="210">
        <f t="shared" si="22"/>
        <v>16135609.70692463</v>
      </c>
      <c r="H214" s="210">
        <f t="shared" si="22"/>
        <v>16180451.151975982</v>
      </c>
      <c r="I214" s="210">
        <f t="shared" si="22"/>
        <v>16227709.6452721</v>
      </c>
      <c r="J214" s="48"/>
    </row>
    <row r="215" spans="3:10" x14ac:dyDescent="0.25">
      <c r="C215" s="19"/>
      <c r="E215" s="19"/>
      <c r="F215" s="19"/>
      <c r="G215" s="19"/>
      <c r="H215" s="19"/>
      <c r="I215" s="19"/>
      <c r="J215" s="19"/>
    </row>
    <row r="216" spans="3:10" x14ac:dyDescent="0.25">
      <c r="C216" s="207" t="s">
        <v>15</v>
      </c>
      <c r="E216" s="19">
        <v>21571161.586125501</v>
      </c>
      <c r="F216" s="19">
        <v>21537161.517143801</v>
      </c>
      <c r="G216" s="19">
        <v>21512167.1321995</v>
      </c>
      <c r="H216" s="19">
        <v>21496924.909219701</v>
      </c>
      <c r="I216" s="19">
        <v>21491301.308244199</v>
      </c>
      <c r="J216" s="19"/>
    </row>
    <row r="217" spans="3:10" x14ac:dyDescent="0.25">
      <c r="C217" s="19"/>
      <c r="E217" s="19">
        <v>3640224.9450376402</v>
      </c>
      <c r="F217" s="19">
        <v>3603454.9960978702</v>
      </c>
      <c r="G217" s="19">
        <v>3566685.0471580899</v>
      </c>
      <c r="H217" s="19">
        <v>3529915.0982183199</v>
      </c>
      <c r="I217" s="19">
        <v>3493145.1492785402</v>
      </c>
      <c r="J217" s="19"/>
    </row>
    <row r="218" spans="3:10" s="15" customFormat="1" x14ac:dyDescent="0.25">
      <c r="C218" s="48"/>
      <c r="E218" s="48">
        <f>SUM(E216:E217)</f>
        <v>25211386.531163141</v>
      </c>
      <c r="F218" s="48">
        <f t="shared" ref="F218:I218" si="23">SUM(F216:F217)</f>
        <v>25140616.513241671</v>
      </c>
      <c r="G218" s="48">
        <f t="shared" si="23"/>
        <v>25078852.179357588</v>
      </c>
      <c r="H218" s="48">
        <f t="shared" si="23"/>
        <v>25026840.007438019</v>
      </c>
      <c r="I218" s="48">
        <f t="shared" si="23"/>
        <v>24984446.457522739</v>
      </c>
      <c r="J218" s="48"/>
    </row>
    <row r="219" spans="3:10" x14ac:dyDescent="0.25">
      <c r="C219" s="19"/>
      <c r="E219" s="19"/>
      <c r="F219" s="19"/>
      <c r="G219" s="19"/>
      <c r="H219" s="19"/>
      <c r="I219" s="19"/>
      <c r="J219" s="19"/>
    </row>
    <row r="220" spans="3:10" x14ac:dyDescent="0.25">
      <c r="C220" s="207" t="s">
        <v>16</v>
      </c>
      <c r="E220" s="19">
        <v>1753667.11304816</v>
      </c>
      <c r="F220" s="19">
        <v>1750903.01513083</v>
      </c>
      <c r="G220" s="19">
        <v>1748871.0508013901</v>
      </c>
      <c r="H220" s="19">
        <v>1747631.90635092</v>
      </c>
      <c r="I220" s="19">
        <v>1747174.72540366</v>
      </c>
      <c r="J220" s="19"/>
    </row>
    <row r="221" spans="3:10" x14ac:dyDescent="0.25">
      <c r="C221" s="19"/>
      <c r="E221" s="19">
        <v>4916280.9230503403</v>
      </c>
      <c r="F221" s="19">
        <v>4997102.2950614896</v>
      </c>
      <c r="G221" s="19">
        <v>5129095.1011523902</v>
      </c>
      <c r="H221" s="19">
        <v>5231042.2881680196</v>
      </c>
      <c r="I221" s="19">
        <v>5333162.2539588697</v>
      </c>
      <c r="J221" s="19"/>
    </row>
    <row r="222" spans="3:10" s="15" customFormat="1" ht="15.75" customHeight="1" x14ac:dyDescent="0.25">
      <c r="C222" s="48"/>
      <c r="E222" s="48">
        <f>SUM(E220:E221)</f>
        <v>6669948.0360985007</v>
      </c>
      <c r="F222" s="48">
        <f t="shared" ref="F222:I222" si="24">SUM(F220:F221)</f>
        <v>6748005.3101923196</v>
      </c>
      <c r="G222" s="48">
        <f t="shared" si="24"/>
        <v>6877966.1519537801</v>
      </c>
      <c r="H222" s="48">
        <f t="shared" si="24"/>
        <v>6978674.1945189396</v>
      </c>
      <c r="I222" s="48">
        <f t="shared" si="24"/>
        <v>7080336.9793625297</v>
      </c>
      <c r="J222" s="48"/>
    </row>
    <row r="223" spans="3:10" x14ac:dyDescent="0.25">
      <c r="C223" s="19"/>
      <c r="E223" s="19"/>
      <c r="F223" s="19"/>
      <c r="G223" s="19"/>
      <c r="H223" s="19"/>
      <c r="I223" s="19"/>
      <c r="J223" s="19"/>
    </row>
    <row r="224" spans="3:10" x14ac:dyDescent="0.25">
      <c r="C224" s="207" t="s">
        <v>18</v>
      </c>
      <c r="E224" s="19">
        <v>15489577.9204379</v>
      </c>
      <c r="F224" s="19">
        <v>15469043.188678499</v>
      </c>
      <c r="G224" s="19">
        <v>15761801.035336901</v>
      </c>
      <c r="H224" s="19">
        <v>15768544.158939401</v>
      </c>
      <c r="I224" s="19">
        <v>15785720.664824899</v>
      </c>
      <c r="J224" s="19"/>
    </row>
    <row r="225" spans="2:10" x14ac:dyDescent="0.25">
      <c r="C225" s="19"/>
      <c r="E225" s="19">
        <v>13140192.5423963</v>
      </c>
      <c r="F225" s="19">
        <v>13064564.037357001</v>
      </c>
      <c r="G225" s="19">
        <v>13192932.9199023</v>
      </c>
      <c r="H225" s="19">
        <v>13117319.1823972</v>
      </c>
      <c r="I225" s="19">
        <v>13031385.808617599</v>
      </c>
      <c r="J225" s="19"/>
    </row>
    <row r="226" spans="2:10" s="15" customFormat="1" x14ac:dyDescent="0.25">
      <c r="C226" s="48"/>
      <c r="E226" s="48">
        <f>SUM(E224:E225)</f>
        <v>28629770.462834202</v>
      </c>
      <c r="F226" s="48">
        <f t="shared" ref="F226:I226" si="25">SUM(F224:F225)</f>
        <v>28533607.226035498</v>
      </c>
      <c r="G226" s="48">
        <f t="shared" si="25"/>
        <v>28954733.955239199</v>
      </c>
      <c r="H226" s="48">
        <f t="shared" si="25"/>
        <v>28885863.3413366</v>
      </c>
      <c r="I226" s="48">
        <f t="shared" si="25"/>
        <v>28817106.473442499</v>
      </c>
      <c r="J226" s="48"/>
    </row>
    <row r="227" spans="2:10" x14ac:dyDescent="0.25">
      <c r="C227" s="19"/>
      <c r="D227" s="19"/>
      <c r="E227" s="19"/>
      <c r="F227" s="19"/>
      <c r="G227" s="19"/>
      <c r="H227" s="19"/>
      <c r="I227" s="19"/>
      <c r="J227" s="19"/>
    </row>
    <row r="230" spans="2:10" s="94" customFormat="1" ht="18.75" x14ac:dyDescent="0.3">
      <c r="B230" s="2" t="s">
        <v>907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E04C-96F8-49E7-AAA4-F39ACA5CFEF8}">
  <dimension ref="A1:H43"/>
  <sheetViews>
    <sheetView topLeftCell="A13" workbookViewId="0">
      <selection activeCell="R9" sqref="R9"/>
    </sheetView>
  </sheetViews>
  <sheetFormatPr defaultRowHeight="15" x14ac:dyDescent="0.25"/>
  <cols>
    <col min="1" max="1" width="11.85546875" customWidth="1"/>
    <col min="2" max="2" width="48.5703125" customWidth="1"/>
    <col min="3" max="3" width="10.85546875" customWidth="1"/>
    <col min="4" max="4" width="12.28515625" customWidth="1"/>
    <col min="5" max="5" width="11.5703125" customWidth="1"/>
    <col min="6" max="6" width="11.42578125" customWidth="1"/>
    <col min="7" max="7" width="10.85546875" customWidth="1"/>
    <col min="8" max="8" width="10.28515625" customWidth="1"/>
    <col min="9" max="9" width="11" customWidth="1"/>
  </cols>
  <sheetData>
    <row r="1" spans="1:8" s="11" customFormat="1" ht="18.75" x14ac:dyDescent="0.3">
      <c r="B1" s="11" t="s">
        <v>837</v>
      </c>
      <c r="C1" s="50">
        <v>2015</v>
      </c>
      <c r="D1" s="50">
        <v>2016</v>
      </c>
      <c r="E1" s="50">
        <v>2017</v>
      </c>
      <c r="F1" s="50">
        <v>2018</v>
      </c>
      <c r="G1" s="50">
        <v>2019</v>
      </c>
      <c r="H1" s="50">
        <v>2020</v>
      </c>
    </row>
    <row r="2" spans="1:8" ht="39" x14ac:dyDescent="0.25">
      <c r="A2" s="35" t="s">
        <v>388</v>
      </c>
      <c r="B2" t="s">
        <v>383</v>
      </c>
      <c r="C2" s="14">
        <v>2170000</v>
      </c>
      <c r="D2" s="14">
        <v>2170000</v>
      </c>
      <c r="E2" s="14">
        <v>2170000</v>
      </c>
      <c r="F2" s="14">
        <v>2170000</v>
      </c>
      <c r="G2" s="14">
        <v>2170000</v>
      </c>
    </row>
    <row r="3" spans="1:8" x14ac:dyDescent="0.25">
      <c r="B3" t="s">
        <v>384</v>
      </c>
      <c r="C3" s="97">
        <v>2176376.1018609209</v>
      </c>
      <c r="D3" s="97">
        <v>2176376.1018609209</v>
      </c>
      <c r="E3" s="97">
        <v>2176376.1018609209</v>
      </c>
      <c r="F3" s="97">
        <v>2176376.1018609209</v>
      </c>
      <c r="G3" s="97">
        <v>2176376.1018609209</v>
      </c>
    </row>
    <row r="4" spans="1:8" x14ac:dyDescent="0.25">
      <c r="C4" s="97"/>
      <c r="D4" s="97"/>
      <c r="E4" s="97"/>
      <c r="F4" s="118"/>
      <c r="G4" s="118"/>
    </row>
    <row r="5" spans="1:8" x14ac:dyDescent="0.25">
      <c r="B5" t="s">
        <v>386</v>
      </c>
      <c r="C5" s="97">
        <v>1447000</v>
      </c>
      <c r="D5" s="97">
        <v>1621000</v>
      </c>
      <c r="E5" s="119">
        <v>2022000</v>
      </c>
      <c r="F5" s="119">
        <v>2547409</v>
      </c>
      <c r="G5" s="119">
        <v>3619492</v>
      </c>
    </row>
    <row r="6" spans="1:8" x14ac:dyDescent="0.25">
      <c r="B6" t="s">
        <v>385</v>
      </c>
      <c r="C6" s="14">
        <f>C5*Inputs!C259</f>
        <v>1459830.5418719214</v>
      </c>
      <c r="D6" s="14">
        <f>D5*Inputs!C258</f>
        <v>1640221.3438735181</v>
      </c>
      <c r="E6" s="14">
        <f>E5*Inputs!C256</f>
        <v>2025956.9471624265</v>
      </c>
      <c r="F6" s="14">
        <f>F5*Inputs!C253</f>
        <v>2547409</v>
      </c>
      <c r="G6" s="14">
        <f>G5*Inputs!C266</f>
        <v>3619492</v>
      </c>
    </row>
    <row r="7" spans="1:8" x14ac:dyDescent="0.25">
      <c r="C7" s="14"/>
      <c r="D7" s="14"/>
      <c r="E7" s="14"/>
    </row>
    <row r="8" spans="1:8" x14ac:dyDescent="0.25">
      <c r="B8" t="s">
        <v>356</v>
      </c>
      <c r="C8" s="14">
        <f>C6-C3</f>
        <v>-716545.55998899951</v>
      </c>
      <c r="D8" s="14">
        <f>D6-D3</f>
        <v>-536154.75798740285</v>
      </c>
      <c r="E8" s="14">
        <f t="shared" ref="E8:F8" si="0">E6-E3</f>
        <v>-150419.15469849436</v>
      </c>
      <c r="F8" s="14">
        <f t="shared" si="0"/>
        <v>371032.8981390791</v>
      </c>
      <c r="G8" s="14">
        <f>G6-G3</f>
        <v>1443115.8981390791</v>
      </c>
    </row>
    <row r="9" spans="1:8" x14ac:dyDescent="0.25">
      <c r="B9" t="s">
        <v>730</v>
      </c>
      <c r="C9" s="14">
        <f>(C8*(1+Inputs!$E$245)*(1+Inputs!$E$246)*(1+Inputs!$E$247)*(1+Inputs!$E$248)*(1+Inputs!$E$249))</f>
        <v>-707666.46738473559</v>
      </c>
      <c r="D9" s="14">
        <f>(D8*(1+Inputs!$E$245)*(1+Inputs!$E$246)*(1+Inputs!$E$247)*(1+Inputs!$E$248)*(1+Inputs!$E$249))</f>
        <v>-529510.98261258949</v>
      </c>
      <c r="E9" s="14">
        <f>(E8*(1+Inputs!$E$245)*(1+Inputs!$E$246)*(1+Inputs!$E$247)*(1+Inputs!$E$248)*(1+Inputs!$E$249))</f>
        <v>-148555.23190195436</v>
      </c>
      <c r="F9" s="14">
        <f>(F8*(1+Inputs!$E$245)*(1+Inputs!$E$246)*(1+Inputs!$E$247)*(1+Inputs!$E$248)*(1+Inputs!$E$249))</f>
        <v>366435.23450711707</v>
      </c>
      <c r="G9" s="14">
        <f>(G8*(1+Inputs!$E$245)*(1+Inputs!$E$246)*(1+Inputs!$E$247)*(1+Inputs!$E$248)*(1+Inputs!$E$249))</f>
        <v>1425233.4906359762</v>
      </c>
      <c r="H9" s="14">
        <f>SUM(C9:G9)</f>
        <v>405936.04324381391</v>
      </c>
    </row>
    <row r="10" spans="1:8" ht="15.75" thickBot="1" x14ac:dyDescent="0.3">
      <c r="B10" s="34" t="s">
        <v>387</v>
      </c>
      <c r="C10" s="34"/>
      <c r="D10" s="34"/>
      <c r="E10" s="34"/>
      <c r="F10" s="42"/>
      <c r="G10" s="42"/>
      <c r="H10" s="92">
        <f>H9</f>
        <v>405936.04324381391</v>
      </c>
    </row>
    <row r="11" spans="1:8" s="142" customFormat="1" ht="15.75" thickTop="1" x14ac:dyDescent="0.25"/>
    <row r="14" spans="1:8" s="11" customFormat="1" ht="18.75" x14ac:dyDescent="0.3">
      <c r="B14" s="11" t="s">
        <v>838</v>
      </c>
      <c r="C14" s="50">
        <v>2015</v>
      </c>
      <c r="D14" s="50">
        <v>2016</v>
      </c>
      <c r="E14" s="50">
        <v>2017</v>
      </c>
      <c r="F14" s="50">
        <v>2018</v>
      </c>
      <c r="G14" s="50">
        <v>2019</v>
      </c>
      <c r="H14" s="50">
        <v>2020</v>
      </c>
    </row>
    <row r="16" spans="1:8" x14ac:dyDescent="0.25">
      <c r="B16" t="s">
        <v>350</v>
      </c>
      <c r="E16" s="36"/>
      <c r="F16" s="118">
        <v>9.57</v>
      </c>
    </row>
    <row r="17" spans="2:8" x14ac:dyDescent="0.25">
      <c r="B17" t="s">
        <v>390</v>
      </c>
      <c r="C17" s="14"/>
      <c r="D17" s="81"/>
      <c r="F17" s="14">
        <v>299626000</v>
      </c>
    </row>
    <row r="18" spans="2:8" x14ac:dyDescent="0.25">
      <c r="B18" t="s">
        <v>391</v>
      </c>
      <c r="C18" s="14"/>
      <c r="D18" s="14"/>
      <c r="F18" s="14">
        <v>24100000</v>
      </c>
    </row>
    <row r="19" spans="2:8" x14ac:dyDescent="0.25">
      <c r="B19" t="s">
        <v>392</v>
      </c>
      <c r="C19" s="14"/>
      <c r="D19" s="14"/>
      <c r="F19" s="14">
        <v>31495604</v>
      </c>
    </row>
    <row r="20" spans="2:8" x14ac:dyDescent="0.25">
      <c r="B20" t="s">
        <v>393</v>
      </c>
      <c r="F20" s="77">
        <f>F17/F19</f>
        <v>9.5132641367982664</v>
      </c>
    </row>
    <row r="21" spans="2:8" x14ac:dyDescent="0.25">
      <c r="B21" t="s">
        <v>394</v>
      </c>
      <c r="F21" s="70">
        <v>0.05</v>
      </c>
    </row>
    <row r="22" spans="2:8" x14ac:dyDescent="0.25">
      <c r="B22" t="s">
        <v>731</v>
      </c>
      <c r="F22" s="14">
        <f>Inputs!C80</f>
        <v>33588207.468000002</v>
      </c>
    </row>
    <row r="23" spans="2:8" ht="15.75" thickBot="1" x14ac:dyDescent="0.3">
      <c r="B23" s="34" t="s">
        <v>395</v>
      </c>
      <c r="C23" s="34"/>
      <c r="D23" s="34"/>
      <c r="E23" s="42"/>
      <c r="F23" s="34"/>
      <c r="G23" s="34"/>
      <c r="H23" s="92">
        <f>MAX(0,(MIN(F16-F20,F21*F16))*(F18/F22)*(1+Inputs!E248)*(1+Inputs!E249))*F22</f>
        <v>1358720.0284116846</v>
      </c>
    </row>
    <row r="24" spans="2:8" s="142" customFormat="1" ht="15.75" thickTop="1" x14ac:dyDescent="0.25">
      <c r="E24" s="143"/>
    </row>
    <row r="27" spans="2:8" s="11" customFormat="1" ht="18.75" x14ac:dyDescent="0.3">
      <c r="B27" s="11" t="s">
        <v>839</v>
      </c>
      <c r="C27" s="11">
        <v>2015</v>
      </c>
      <c r="D27" s="11">
        <v>2016</v>
      </c>
      <c r="E27" s="11">
        <v>2017</v>
      </c>
      <c r="F27" s="11">
        <v>2018</v>
      </c>
      <c r="G27" s="11">
        <v>2019</v>
      </c>
      <c r="H27" s="11">
        <v>2020</v>
      </c>
    </row>
    <row r="28" spans="2:8" x14ac:dyDescent="0.25">
      <c r="B28" t="s">
        <v>396</v>
      </c>
      <c r="C28" s="97">
        <f>C35*Inputs!$C$252</f>
        <v>2206464.2507345742</v>
      </c>
      <c r="D28" s="97">
        <f>D35*Inputs!$C$252</f>
        <v>2206464.2507345742</v>
      </c>
      <c r="E28" s="97">
        <f>E35*Inputs!$C$252</f>
        <v>2206464.2507345742</v>
      </c>
      <c r="F28" s="97">
        <f>F35*Inputs!$C$252</f>
        <v>2206464.2507345742</v>
      </c>
      <c r="G28" s="97">
        <f>G35*Inputs!$C$252</f>
        <v>2206464.2507345742</v>
      </c>
    </row>
    <row r="29" spans="2:8" x14ac:dyDescent="0.25">
      <c r="B29" t="s">
        <v>397</v>
      </c>
      <c r="C29" s="14">
        <f>C36*Inputs!C259</f>
        <v>2522167.4876847295</v>
      </c>
      <c r="D29" s="14">
        <f>D36*Inputs!C258</f>
        <v>2428458.4980237158</v>
      </c>
      <c r="E29" s="14">
        <f>E36*Inputs!C256</f>
        <v>2705283.7573385518</v>
      </c>
      <c r="F29" s="14">
        <f>F36*Inputs!C253</f>
        <v>3200000</v>
      </c>
      <c r="G29" s="14"/>
    </row>
    <row r="30" spans="2:8" x14ac:dyDescent="0.25">
      <c r="B30" t="s">
        <v>398</v>
      </c>
      <c r="C30" s="14">
        <f>C29-C28</f>
        <v>315703.23695015535</v>
      </c>
      <c r="D30" s="14">
        <f t="shared" ref="D30:E30" si="1">D29-D28</f>
        <v>221994.24728914164</v>
      </c>
      <c r="E30" s="14">
        <f t="shared" si="1"/>
        <v>498819.50660397764</v>
      </c>
      <c r="F30" s="14">
        <f>F29-F28</f>
        <v>993535.74926542584</v>
      </c>
      <c r="G30" s="14"/>
    </row>
    <row r="31" spans="2:8" x14ac:dyDescent="0.25">
      <c r="B31" t="s">
        <v>399</v>
      </c>
      <c r="C31" s="14">
        <f>C30*((1+($C$33/(1+0.5*$C$33)))^($G$27-C27))</f>
        <v>392988.99387889664</v>
      </c>
      <c r="D31" s="14">
        <f t="shared" ref="D31:F31" si="2">D30*((1+($C$33/(1+0.5*$C$33)))^($G$27-D27))</f>
        <v>261618.06850733169</v>
      </c>
      <c r="E31" s="14">
        <f t="shared" si="2"/>
        <v>556537.07974573504</v>
      </c>
      <c r="F31" s="14">
        <f t="shared" si="2"/>
        <v>1049442.955526632</v>
      </c>
      <c r="G31" s="14"/>
    </row>
    <row r="32" spans="2:8" ht="15.75" thickBot="1" x14ac:dyDescent="0.3">
      <c r="B32" s="34" t="s">
        <v>400</v>
      </c>
      <c r="C32" s="34"/>
      <c r="D32" s="34"/>
      <c r="E32" s="34"/>
      <c r="F32" s="34"/>
      <c r="G32" s="34"/>
      <c r="H32" s="92">
        <f>SUM(C31:F31)</f>
        <v>2260587.0976585951</v>
      </c>
    </row>
    <row r="33" spans="2:7" ht="15.75" thickTop="1" x14ac:dyDescent="0.25">
      <c r="B33" s="15" t="s">
        <v>401</v>
      </c>
      <c r="C33" s="39">
        <v>5.79E-2</v>
      </c>
    </row>
    <row r="35" spans="2:7" x14ac:dyDescent="0.25">
      <c r="B35" t="s">
        <v>402</v>
      </c>
      <c r="C35" s="98">
        <v>2200000</v>
      </c>
      <c r="D35" s="98">
        <v>2200000</v>
      </c>
      <c r="E35" s="98">
        <v>2200000</v>
      </c>
      <c r="F35" s="98">
        <v>2200000</v>
      </c>
      <c r="G35" s="98">
        <v>2200000</v>
      </c>
    </row>
    <row r="36" spans="2:7" x14ac:dyDescent="0.25">
      <c r="B36" t="s">
        <v>403</v>
      </c>
      <c r="C36" s="98">
        <v>2500000</v>
      </c>
      <c r="D36" s="98">
        <v>2400000</v>
      </c>
      <c r="E36" s="98">
        <v>2700000</v>
      </c>
      <c r="F36" s="98">
        <v>3200000</v>
      </c>
    </row>
    <row r="37" spans="2:7" x14ac:dyDescent="0.25">
      <c r="C37" s="36"/>
    </row>
    <row r="43" spans="2:7" s="94" customFormat="1" x14ac:dyDescent="0.25">
      <c r="B43" s="47" t="s">
        <v>907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5FC73-0BC3-435F-88DA-1D9A32FCD471}">
  <dimension ref="A1:M120"/>
  <sheetViews>
    <sheetView workbookViewId="0">
      <selection activeCell="I3" sqref="I3"/>
    </sheetView>
  </sheetViews>
  <sheetFormatPr defaultRowHeight="15" x14ac:dyDescent="0.25"/>
  <cols>
    <col min="2" max="2" width="22.85546875" customWidth="1"/>
    <col min="3" max="3" width="33.28515625" customWidth="1"/>
    <col min="4" max="4" width="14.42578125" customWidth="1"/>
    <col min="5" max="5" width="16.7109375" bestFit="1" customWidth="1"/>
    <col min="6" max="6" width="12.140625" customWidth="1"/>
    <col min="7" max="7" width="13.85546875" customWidth="1"/>
    <col min="8" max="8" width="12.7109375" customWidth="1"/>
    <col min="9" max="9" width="12" customWidth="1"/>
  </cols>
  <sheetData>
    <row r="1" spans="3:13" s="11" customFormat="1" ht="18.75" x14ac:dyDescent="0.3">
      <c r="C1" s="11" t="s">
        <v>8</v>
      </c>
      <c r="D1" s="11">
        <v>2015</v>
      </c>
      <c r="E1" s="11">
        <v>2016</v>
      </c>
      <c r="F1" s="11">
        <v>2017</v>
      </c>
      <c r="G1" s="11">
        <v>2018</v>
      </c>
      <c r="H1" s="11">
        <v>2019</v>
      </c>
      <c r="I1" s="11">
        <v>2020</v>
      </c>
      <c r="J1" s="11">
        <v>2021</v>
      </c>
      <c r="K1" s="11">
        <v>2022</v>
      </c>
      <c r="L1" s="11">
        <v>2023</v>
      </c>
      <c r="M1" s="11">
        <v>2024</v>
      </c>
    </row>
    <row r="3" spans="3:13" ht="15.75" thickBot="1" x14ac:dyDescent="0.3">
      <c r="C3" s="41" t="s">
        <v>407</v>
      </c>
      <c r="D3" s="34"/>
      <c r="E3" s="34"/>
      <c r="F3" s="34"/>
      <c r="G3" s="34"/>
      <c r="H3" s="34"/>
      <c r="I3" s="42">
        <f>IF(Inputs!$C$273="Y",Inputs!$D$273,(Opex!I6+Opex!I13))</f>
        <v>273078500</v>
      </c>
      <c r="J3" s="42">
        <f>IF(Inputs!$C$273="Y",Inputs!$D$273,(Opex!J6+Opex!J13))</f>
        <v>273078500</v>
      </c>
      <c r="K3" s="42">
        <f>K6+K13</f>
        <v>283913801.85807091</v>
      </c>
      <c r="L3" s="42">
        <f>L6+L13</f>
        <v>289710070.00822151</v>
      </c>
      <c r="M3" s="42">
        <f>M6+M13</f>
        <v>291093667.72752303</v>
      </c>
    </row>
    <row r="4" spans="3:13" ht="15.75" thickTop="1" x14ac:dyDescent="0.25">
      <c r="C4" s="15" t="s">
        <v>408</v>
      </c>
    </row>
    <row r="5" spans="3:13" x14ac:dyDescent="0.25">
      <c r="C5" s="15"/>
    </row>
    <row r="6" spans="3:13" x14ac:dyDescent="0.25">
      <c r="C6" s="15" t="s">
        <v>27</v>
      </c>
      <c r="I6" s="14">
        <f>E41</f>
        <v>265073416.95098957</v>
      </c>
      <c r="J6" s="14">
        <f>F41</f>
        <v>270612280.36846775</v>
      </c>
      <c r="K6" s="14">
        <f>G41</f>
        <v>283913801.85807091</v>
      </c>
      <c r="L6" s="14">
        <f>H41</f>
        <v>289710070.00822151</v>
      </c>
      <c r="M6" s="14">
        <f>I41</f>
        <v>291093667.72752303</v>
      </c>
    </row>
    <row r="8" spans="3:13" s="7" customFormat="1" ht="18.75" x14ac:dyDescent="0.3">
      <c r="C8" s="11" t="s">
        <v>409</v>
      </c>
      <c r="D8" s="11">
        <v>2015</v>
      </c>
      <c r="E8" s="11">
        <v>2016</v>
      </c>
      <c r="F8" s="11">
        <v>2017</v>
      </c>
      <c r="G8" s="11">
        <v>2018</v>
      </c>
      <c r="H8" s="11">
        <v>2019</v>
      </c>
      <c r="I8" s="11">
        <v>2020</v>
      </c>
      <c r="J8" s="11">
        <v>2021</v>
      </c>
      <c r="K8" s="11">
        <v>2022</v>
      </c>
      <c r="L8" s="11">
        <v>2023</v>
      </c>
      <c r="M8" s="11">
        <v>2024</v>
      </c>
    </row>
    <row r="10" spans="3:13" x14ac:dyDescent="0.25">
      <c r="C10" s="15" t="s">
        <v>410</v>
      </c>
      <c r="E10" s="14">
        <f>E15</f>
        <v>140511655.23996082</v>
      </c>
      <c r="H10" t="s">
        <v>413</v>
      </c>
    </row>
    <row r="11" spans="3:13" x14ac:dyDescent="0.25">
      <c r="C11" s="15" t="s">
        <v>411</v>
      </c>
      <c r="E11" s="14">
        <f>E16</f>
        <v>169863588.93280634</v>
      </c>
      <c r="F11" s="14">
        <f>F16*Inputs!$C$256</f>
        <v>178465449.87189844</v>
      </c>
      <c r="G11" s="14">
        <f>G16*Inputs!$C$256</f>
        <v>182021510.76320937</v>
      </c>
      <c r="H11" t="s">
        <v>413</v>
      </c>
    </row>
    <row r="12" spans="3:13" x14ac:dyDescent="0.25">
      <c r="C12" s="15" t="s">
        <v>512</v>
      </c>
      <c r="E12" s="14">
        <f>E11-E10</f>
        <v>29351933.692845523</v>
      </c>
      <c r="F12" s="14">
        <f t="shared" ref="F12:G12" si="0">F11-F10</f>
        <v>178465449.87189844</v>
      </c>
      <c r="G12" s="14">
        <f t="shared" si="0"/>
        <v>182021510.76320937</v>
      </c>
      <c r="H12" t="s">
        <v>413</v>
      </c>
    </row>
    <row r="13" spans="3:13" ht="15.75" thickBot="1" x14ac:dyDescent="0.3">
      <c r="C13" s="41" t="s">
        <v>412</v>
      </c>
      <c r="D13" s="34"/>
      <c r="E13" s="34">
        <f>IF(E12&lt;0,E12,0)</f>
        <v>0</v>
      </c>
      <c r="F13" s="34">
        <f t="shared" ref="F13:G13" si="1">IF(F12&lt;0,F12,0)</f>
        <v>0</v>
      </c>
      <c r="G13" s="34">
        <f t="shared" si="1"/>
        <v>0</v>
      </c>
      <c r="H13" s="34" t="s">
        <v>413</v>
      </c>
      <c r="I13" s="34">
        <f>IF(SUM(E12:H12)&lt;0,SUM(E12:H12),0)</f>
        <v>0</v>
      </c>
      <c r="J13" s="34">
        <f t="shared" ref="J13:M13" si="2">IF(SUM(F12:I12)&lt;0,SUM(F12:I12),0)</f>
        <v>0</v>
      </c>
      <c r="K13" s="34">
        <f t="shared" si="2"/>
        <v>0</v>
      </c>
      <c r="L13" s="34">
        <f t="shared" si="2"/>
        <v>0</v>
      </c>
      <c r="M13" s="34">
        <f t="shared" si="2"/>
        <v>0</v>
      </c>
    </row>
    <row r="14" spans="3:13" ht="15.75" thickTop="1" x14ac:dyDescent="0.25"/>
    <row r="15" spans="3:13" x14ac:dyDescent="0.25">
      <c r="C15" t="s">
        <v>410</v>
      </c>
      <c r="E15" s="14">
        <f>'Rolling Schemes'!C42</f>
        <v>140511655.23996082</v>
      </c>
      <c r="F15" s="14">
        <f>'Rolling Schemes'!D42</f>
        <v>140451478.94221354</v>
      </c>
      <c r="G15" s="14">
        <f>'Rolling Schemes'!E42</f>
        <v>140672125.36728698</v>
      </c>
    </row>
    <row r="16" spans="3:13" x14ac:dyDescent="0.25">
      <c r="C16" t="s">
        <v>411</v>
      </c>
      <c r="E16" s="14">
        <f>'Rolling Schemes'!C43</f>
        <v>169863588.93280634</v>
      </c>
      <c r="F16" s="14">
        <f>'Rolling Schemes'!D43</f>
        <v>178116884.54011741</v>
      </c>
      <c r="G16" s="14">
        <f>'Rolling Schemes'!E43</f>
        <v>181666000</v>
      </c>
    </row>
    <row r="18" spans="1:9" s="11" customFormat="1" ht="18.75" x14ac:dyDescent="0.3">
      <c r="C18" s="11" t="s">
        <v>414</v>
      </c>
    </row>
    <row r="19" spans="1:9" x14ac:dyDescent="0.25">
      <c r="A19" s="18"/>
    </row>
    <row r="20" spans="1:9" x14ac:dyDescent="0.25">
      <c r="C20" s="15"/>
      <c r="E20" s="169">
        <v>2020</v>
      </c>
      <c r="F20" s="169">
        <v>2021</v>
      </c>
      <c r="G20" s="169">
        <v>2022</v>
      </c>
      <c r="H20" s="169">
        <v>2023</v>
      </c>
      <c r="I20" s="169">
        <v>2024</v>
      </c>
    </row>
    <row r="21" spans="1:9" x14ac:dyDescent="0.25">
      <c r="C21" t="s">
        <v>9</v>
      </c>
      <c r="E21" s="14">
        <f>E47*Inputs!$C$256</f>
        <v>39090228.820610851</v>
      </c>
      <c r="F21" s="14">
        <f>F47*Inputs!$C$256</f>
        <v>39985223.455410145</v>
      </c>
      <c r="G21" s="14">
        <f>G47*Inputs!$C$256</f>
        <v>40938678.787534401</v>
      </c>
      <c r="H21" s="14">
        <f>H47*Inputs!$C$256</f>
        <v>41873681.646636285</v>
      </c>
      <c r="I21" s="14">
        <f>I47*Inputs!$C$256</f>
        <v>42886953.516275175</v>
      </c>
    </row>
    <row r="22" spans="1:9" x14ac:dyDescent="0.25">
      <c r="C22" t="s">
        <v>10</v>
      </c>
      <c r="E22" s="14">
        <f>E48*Inputs!$C$256</f>
        <v>23636758.168868069</v>
      </c>
      <c r="F22" s="14">
        <f>F48*Inputs!$C$256</f>
        <v>23996832.375129774</v>
      </c>
      <c r="G22" s="14">
        <f>G48*Inputs!$C$256</f>
        <v>23949341.71149246</v>
      </c>
      <c r="H22" s="14">
        <f>H48*Inputs!$C$256</f>
        <v>23888177.814985294</v>
      </c>
      <c r="I22" s="14">
        <f>I48*Inputs!$C$256</f>
        <v>23821586.39954501</v>
      </c>
    </row>
    <row r="23" spans="1:9" x14ac:dyDescent="0.25">
      <c r="C23" t="s">
        <v>11</v>
      </c>
      <c r="E23" s="14">
        <f>E49*Inputs!$C$256</f>
        <v>6027766.5445662057</v>
      </c>
      <c r="F23" s="14">
        <f>F49*Inputs!$C$256</f>
        <v>6049289.5807446819</v>
      </c>
      <c r="G23" s="14">
        <f>G49*Inputs!$C$256</f>
        <v>6063996.380294702</v>
      </c>
      <c r="H23" s="14">
        <f>H49*Inputs!$C$256</f>
        <v>6064234.2367464351</v>
      </c>
      <c r="I23" s="14">
        <f>I49*Inputs!$C$256</f>
        <v>6067464.0687237363</v>
      </c>
    </row>
    <row r="24" spans="1:9" x14ac:dyDescent="0.25">
      <c r="C24" t="s">
        <v>12</v>
      </c>
      <c r="E24" s="14">
        <f>E50*Inputs!$C$256</f>
        <v>22443984.23561338</v>
      </c>
      <c r="F24" s="14">
        <f>F50*Inputs!$C$256</f>
        <v>22787729.574035488</v>
      </c>
      <c r="G24" s="14">
        <f>G50*Inputs!$C$256</f>
        <v>23143410.942457687</v>
      </c>
      <c r="H24" s="14">
        <f>H50*Inputs!$C$256</f>
        <v>23498572.726702441</v>
      </c>
      <c r="I24" s="14">
        <f>I50*Inputs!$C$256</f>
        <v>23865880.277642168</v>
      </c>
    </row>
    <row r="25" spans="1:9" x14ac:dyDescent="0.25">
      <c r="C25" t="s">
        <v>13</v>
      </c>
      <c r="E25" s="14">
        <f>E51*Inputs!$C$256</f>
        <v>6664650.3281277036</v>
      </c>
      <c r="F25" s="14">
        <f>F51*Inputs!$C$256</f>
        <v>6784752.8809158383</v>
      </c>
      <c r="G25" s="14">
        <f>G51*Inputs!$C$256</f>
        <v>6908417.748093565</v>
      </c>
      <c r="H25" s="14">
        <f>H51*Inputs!$C$256</f>
        <v>7031685.5941870064</v>
      </c>
      <c r="I25" s="14">
        <f>I51*Inputs!$C$256</f>
        <v>7158552.9134292612</v>
      </c>
    </row>
    <row r="26" spans="1:9" x14ac:dyDescent="0.25">
      <c r="C26" t="s">
        <v>14</v>
      </c>
      <c r="E26" s="14">
        <f>E52*Inputs!$C$256</f>
        <v>16084422.654861467</v>
      </c>
      <c r="F26" s="14">
        <f>F52*Inputs!$C$256</f>
        <v>16146488.561865954</v>
      </c>
      <c r="G26" s="14">
        <f>G52*Inputs!$C$256</f>
        <v>16213266.128770234</v>
      </c>
      <c r="H26" s="14">
        <f>H52*Inputs!$C$256</f>
        <v>16280470.357625848</v>
      </c>
      <c r="I26" s="14">
        <f>I52*Inputs!$C$256</f>
        <v>16352477.579228118</v>
      </c>
    </row>
    <row r="27" spans="1:9" x14ac:dyDescent="0.25">
      <c r="C27" t="s">
        <v>15</v>
      </c>
      <c r="E27" s="14">
        <f>E53*Inputs!$C$256</f>
        <v>25260723.882496141</v>
      </c>
      <c r="F27" s="14">
        <f>F53*Inputs!$C$256</f>
        <v>25218875.024501298</v>
      </c>
      <c r="G27" s="14">
        <f>G53*Inputs!$C$256</f>
        <v>25188146.38652046</v>
      </c>
      <c r="H27" s="14">
        <f>H53*Inputs!$C$256</f>
        <v>25163626.035563331</v>
      </c>
      <c r="I27" s="14">
        <f>I53*Inputs!$C$256</f>
        <v>25150856.004051853</v>
      </c>
    </row>
    <row r="28" spans="1:9" x14ac:dyDescent="0.25">
      <c r="C28" t="s">
        <v>16</v>
      </c>
      <c r="E28" s="14">
        <f>E54*Inputs!$C$256</f>
        <v>6683000.7719812766</v>
      </c>
      <c r="F28" s="14">
        <f>F54*Inputs!$C$256</f>
        <v>6761210.8000361398</v>
      </c>
      <c r="G28" s="14">
        <f>G54*Inputs!$C$256</f>
        <v>6891425.968298112</v>
      </c>
      <c r="H28" s="14">
        <f>H54*Inputs!$C$256</f>
        <v>6992331.091181403</v>
      </c>
      <c r="I28" s="14">
        <f>I54*Inputs!$C$256</f>
        <v>7094192.8247233173</v>
      </c>
    </row>
    <row r="29" spans="1:9" x14ac:dyDescent="0.25">
      <c r="C29" t="s">
        <v>17</v>
      </c>
      <c r="E29" s="14">
        <f>E55*Inputs!$C$256</f>
        <v>16016685.888001503</v>
      </c>
      <c r="F29" s="14">
        <f>F55*Inputs!$C$256</f>
        <v>15439952.775310177</v>
      </c>
      <c r="G29" s="14">
        <f>G55*Inputs!$C$256</f>
        <v>15277851.985150196</v>
      </c>
      <c r="H29" s="14">
        <f>H55*Inputs!$C$256</f>
        <v>15097502.568900283</v>
      </c>
      <c r="I29" s="14">
        <f>I55*Inputs!$C$256</f>
        <v>14914289.507441219</v>
      </c>
    </row>
    <row r="30" spans="1:9" x14ac:dyDescent="0.25">
      <c r="C30" t="s">
        <v>18</v>
      </c>
      <c r="E30" s="14">
        <f>E56*Inputs!$C$256</f>
        <v>28685797.41090237</v>
      </c>
      <c r="F30" s="14">
        <f>F56*Inputs!$C$256</f>
        <v>28797024.364657518</v>
      </c>
      <c r="G30" s="14">
        <f>G56*Inputs!$C$256</f>
        <v>29443145.75873673</v>
      </c>
      <c r="H30" s="14">
        <f>H56*Inputs!$C$256</f>
        <v>29574531.666908927</v>
      </c>
      <c r="I30" s="14">
        <f>I56*Inputs!$C$256</f>
        <v>29723210.758446589</v>
      </c>
    </row>
    <row r="31" spans="1:9" x14ac:dyDescent="0.25">
      <c r="C31" t="s">
        <v>19</v>
      </c>
      <c r="E31" s="14">
        <f>E57*Inputs!$C$256</f>
        <v>2365940.5919427681</v>
      </c>
      <c r="F31" s="14">
        <f>F57*Inputs!$C$256</f>
        <v>2779969.2634840324</v>
      </c>
      <c r="G31" s="14">
        <f>G57*Inputs!$C$256</f>
        <v>2821668.802436288</v>
      </c>
      <c r="H31" s="14">
        <f>H57*Inputs!$C$256</f>
        <v>2863993.8344728346</v>
      </c>
      <c r="I31" s="14">
        <f>I57*Inputs!$C$256</f>
        <v>2906953.7419899241</v>
      </c>
    </row>
    <row r="32" spans="1:9" x14ac:dyDescent="0.25">
      <c r="C32" t="s">
        <v>20</v>
      </c>
      <c r="E32" s="14">
        <f>E58*Inputs!$C$256</f>
        <v>7637734.6311269896</v>
      </c>
      <c r="F32" s="14">
        <f>F58*Inputs!$C$256</f>
        <v>7913423.514784012</v>
      </c>
      <c r="G32" s="14">
        <f>G58*Inputs!$C$256</f>
        <v>8027575.1748458203</v>
      </c>
      <c r="H32" s="14">
        <f>H58*Inputs!$C$256</f>
        <v>8198966.1924275542</v>
      </c>
      <c r="I32" s="14">
        <f>I58*Inputs!$C$256</f>
        <v>8418341.5337449759</v>
      </c>
    </row>
    <row r="33" spans="1:9" x14ac:dyDescent="0.25">
      <c r="C33" t="s">
        <v>21</v>
      </c>
      <c r="E33" s="14">
        <f>E59*Inputs!$C$256</f>
        <v>14227223.814921718</v>
      </c>
      <c r="F33" s="14">
        <f>F59*Inputs!$C$256</f>
        <v>14227223.814921718</v>
      </c>
      <c r="G33" s="14">
        <f>G59*Inputs!$C$256</f>
        <v>14227223.814921718</v>
      </c>
      <c r="H33" s="14">
        <f>H59*Inputs!$C$256</f>
        <v>14227223.814921718</v>
      </c>
      <c r="I33" s="14">
        <f>I59*Inputs!$C$256</f>
        <v>14227223.814921718</v>
      </c>
    </row>
    <row r="34" spans="1:9" x14ac:dyDescent="0.25">
      <c r="C34" t="s">
        <v>22</v>
      </c>
      <c r="E34" s="14">
        <f>E60*Inputs!$C$256</f>
        <v>7561010.767746835</v>
      </c>
      <c r="F34" s="14">
        <f>F60*Inputs!$C$256</f>
        <v>7651022.8006961988</v>
      </c>
      <c r="G34" s="14">
        <f>G60*Inputs!$C$256</f>
        <v>7748319.0444044713</v>
      </c>
      <c r="H34" s="14">
        <f>H60*Inputs!$C$256</f>
        <v>7835134.9440616695</v>
      </c>
      <c r="I34" s="14">
        <f>I60*Inputs!$C$256</f>
        <v>7929071.1668242626</v>
      </c>
    </row>
    <row r="35" spans="1:9" x14ac:dyDescent="0.25">
      <c r="C35" t="s">
        <v>23</v>
      </c>
      <c r="E35" s="14">
        <f>E61*Inputs!$C$256</f>
        <v>6266293.0118747177</v>
      </c>
      <c r="F35" s="14">
        <f>F61*Inputs!$C$256</f>
        <v>6360287.4070528392</v>
      </c>
      <c r="G35" s="14">
        <f>G61*Inputs!$C$256</f>
        <v>6455691.7181586279</v>
      </c>
      <c r="H35" s="14">
        <f>H61*Inputs!$C$256</f>
        <v>6552527.0939310137</v>
      </c>
      <c r="I35" s="14">
        <f>I61*Inputs!$C$256</f>
        <v>6650815.0003399793</v>
      </c>
    </row>
    <row r="36" spans="1:9" x14ac:dyDescent="0.25">
      <c r="C36" t="s">
        <v>24</v>
      </c>
      <c r="E36" s="14">
        <f>E62*Inputs!$C$256</f>
        <v>3786126.6535652042</v>
      </c>
      <c r="F36" s="14">
        <f>F62*Inputs!$C$256</f>
        <v>3848101.9410491516</v>
      </c>
      <c r="G36" s="14">
        <f>G62*Inputs!$C$256</f>
        <v>3915388.1166079598</v>
      </c>
      <c r="H36" s="14">
        <f>H62*Inputs!$C$256</f>
        <v>3975709.2220458984</v>
      </c>
      <c r="I36" s="14">
        <f>I62*Inputs!$C$256</f>
        <v>4041248.8427362991</v>
      </c>
    </row>
    <row r="37" spans="1:9" x14ac:dyDescent="0.25">
      <c r="C37" t="s">
        <v>25</v>
      </c>
      <c r="E37" s="14">
        <f>E63*Inputs!$C$256</f>
        <v>23653401.383111488</v>
      </c>
      <c r="F37" s="14">
        <f>F63*Inputs!$C$256</f>
        <v>23735985.711607784</v>
      </c>
      <c r="G37" s="14">
        <f>G63*Inputs!$C$256</f>
        <v>22925067.22050745</v>
      </c>
      <c r="H37" s="14">
        <f>H63*Inputs!$C$256</f>
        <v>23007651.54900365</v>
      </c>
      <c r="I37" s="14">
        <f>I63*Inputs!$C$256</f>
        <v>23098494.310349498</v>
      </c>
    </row>
    <row r="38" spans="1:9" x14ac:dyDescent="0.25">
      <c r="C38" t="s">
        <v>26</v>
      </c>
      <c r="E38" s="14">
        <f>E64*Inputs!$C$256</f>
        <v>8478320.0132676028</v>
      </c>
      <c r="F38" s="14">
        <f>F64*Inputs!$C$256</f>
        <v>8733174.2755711842</v>
      </c>
      <c r="G38" s="14">
        <f>G64*Inputs!$C$256</f>
        <v>9013594.9871364906</v>
      </c>
      <c r="H38" s="14">
        <f>H64*Inputs!$C$256</f>
        <v>9268601.4559602421</v>
      </c>
      <c r="I38" s="14">
        <f>I64*Inputs!$C$256</f>
        <v>9549185.0041229576</v>
      </c>
    </row>
    <row r="39" spans="1:9" x14ac:dyDescent="0.25">
      <c r="C39" t="s">
        <v>417</v>
      </c>
      <c r="E39" s="14">
        <f>E65*Inputs!$C$256</f>
        <v>503347.37740334088</v>
      </c>
      <c r="F39" s="14">
        <f>F65*Inputs!$C$256</f>
        <v>3395712.2466937834</v>
      </c>
      <c r="G39" s="14">
        <f>G65*Inputs!$C$256</f>
        <v>14761591.181703566</v>
      </c>
      <c r="H39" s="14">
        <f>H65*Inputs!$C$256</f>
        <v>18315448.161959726</v>
      </c>
      <c r="I39" s="14">
        <f>I65*Inputs!$C$256</f>
        <v>17236870.462987021</v>
      </c>
    </row>
    <row r="40" spans="1:9" x14ac:dyDescent="0.25">
      <c r="E40" s="81">
        <f>SUM(E21:E39)</f>
        <v>265073416.95098957</v>
      </c>
      <c r="F40" s="81">
        <f t="shared" ref="F40:H40" si="3">SUM(F21:F39)</f>
        <v>270612280.36846775</v>
      </c>
      <c r="G40" s="81">
        <f t="shared" si="3"/>
        <v>283913801.85807091</v>
      </c>
      <c r="H40" s="81">
        <f t="shared" si="3"/>
        <v>289710070.00822151</v>
      </c>
      <c r="I40" s="81">
        <f>SUM(I21:I39)</f>
        <v>291093667.72752303</v>
      </c>
    </row>
    <row r="41" spans="1:9" x14ac:dyDescent="0.25">
      <c r="C41" s="15" t="s">
        <v>840</v>
      </c>
      <c r="E41" s="17">
        <f>IF(Inputs!C10="",Opex!E40,Inputs!C10)</f>
        <v>265073416.95098957</v>
      </c>
      <c r="F41" s="17">
        <f>IF(Inputs!D10="",Opex!F40,Inputs!D10)</f>
        <v>270612280.36846775</v>
      </c>
      <c r="G41" s="17">
        <f>IF(Inputs!E10="",Opex!G40,Inputs!E10)</f>
        <v>283913801.85807091</v>
      </c>
      <c r="H41" s="17">
        <f>IF(Inputs!F10="",Opex!H40,Inputs!F10)</f>
        <v>289710070.00822151</v>
      </c>
      <c r="I41" s="17">
        <f>IF(Inputs!G10="",Opex!I40,Inputs!G10)</f>
        <v>291093667.72752303</v>
      </c>
    </row>
    <row r="43" spans="1:9" s="11" customFormat="1" ht="18.75" x14ac:dyDescent="0.3">
      <c r="C43" s="11" t="s">
        <v>841</v>
      </c>
    </row>
    <row r="44" spans="1:9" x14ac:dyDescent="0.25">
      <c r="A44" s="4"/>
    </row>
    <row r="45" spans="1:9" x14ac:dyDescent="0.25">
      <c r="D45" s="13"/>
    </row>
    <row r="46" spans="1:9" s="13" customFormat="1" x14ac:dyDescent="0.25">
      <c r="E46" s="169">
        <v>2020</v>
      </c>
      <c r="F46" s="169">
        <v>2021</v>
      </c>
      <c r="G46" s="169">
        <v>2022</v>
      </c>
      <c r="H46" s="169">
        <v>2023</v>
      </c>
      <c r="I46" s="169">
        <v>2024</v>
      </c>
    </row>
    <row r="47" spans="1:9" x14ac:dyDescent="0.25">
      <c r="C47" t="s">
        <v>9</v>
      </c>
      <c r="E47" s="14">
        <f>E75</f>
        <v>39013880.717445597</v>
      </c>
      <c r="F47" s="14">
        <f>F75</f>
        <v>39907127.315848798</v>
      </c>
      <c r="G47" s="14">
        <f>G75</f>
        <v>40858720.430527501</v>
      </c>
      <c r="H47" s="14">
        <f>H75</f>
        <v>41791897.112170197</v>
      </c>
      <c r="I47" s="14">
        <f>I75</f>
        <v>42803189.935188703</v>
      </c>
    </row>
    <row r="48" spans="1:9" x14ac:dyDescent="0.25">
      <c r="C48" t="s">
        <v>10</v>
      </c>
      <c r="E48" s="14">
        <f>E77</f>
        <v>23590592.6255695</v>
      </c>
      <c r="F48" s="14">
        <f>F77</f>
        <v>23949963.561897099</v>
      </c>
      <c r="G48" s="14">
        <f>G77</f>
        <v>23902565.653462201</v>
      </c>
      <c r="H48" s="14">
        <f>H77</f>
        <v>23841521.217690401</v>
      </c>
      <c r="I48" s="14">
        <f>I77</f>
        <v>23775059.863608401</v>
      </c>
    </row>
    <row r="49" spans="3:9" x14ac:dyDescent="0.25">
      <c r="C49" t="s">
        <v>11</v>
      </c>
      <c r="E49" s="14">
        <f>E92</f>
        <v>6015993.5630338499</v>
      </c>
      <c r="F49" s="14">
        <f>F92</f>
        <v>6037474.5620322898</v>
      </c>
      <c r="G49" s="14">
        <f>G92</f>
        <v>6052152.6373644397</v>
      </c>
      <c r="H49" s="14">
        <f>H92</f>
        <v>6052390.0292527899</v>
      </c>
      <c r="I49" s="14">
        <f>I92</f>
        <v>6055613.5529645104</v>
      </c>
    </row>
    <row r="50" spans="3:9" x14ac:dyDescent="0.25">
      <c r="C50" t="s">
        <v>12</v>
      </c>
      <c r="E50" s="14">
        <f>E79</f>
        <v>22400148.328903198</v>
      </c>
      <c r="F50" s="14">
        <f>F79</f>
        <v>22743222.2897112</v>
      </c>
      <c r="G50" s="14">
        <f>G79</f>
        <v>23098208.9679607</v>
      </c>
      <c r="H50" s="14">
        <f>H79</f>
        <v>23452677.076845601</v>
      </c>
      <c r="I50" s="14">
        <f>I79</f>
        <v>23819267.2302249</v>
      </c>
    </row>
    <row r="51" spans="3:9" x14ac:dyDescent="0.25">
      <c r="C51" t="s">
        <v>13</v>
      </c>
      <c r="E51" s="14">
        <f>E82</f>
        <v>6651633.4329555798</v>
      </c>
      <c r="F51" s="14">
        <f>F82</f>
        <v>6771501.4104452999</v>
      </c>
      <c r="G51" s="14">
        <f>G82</f>
        <v>6894924.7446793197</v>
      </c>
      <c r="H51" s="14">
        <f>H82</f>
        <v>7017951.8332608603</v>
      </c>
      <c r="I51" s="14">
        <f>I82</f>
        <v>7144571.3647702197</v>
      </c>
    </row>
    <row r="52" spans="3:9" x14ac:dyDescent="0.25">
      <c r="C52" t="s">
        <v>14</v>
      </c>
      <c r="E52" s="14">
        <f>E80+E90</f>
        <v>16053007.766863691</v>
      </c>
      <c r="F52" s="14">
        <f>F80+F90</f>
        <v>16114952.45139356</v>
      </c>
      <c r="G52" s="14">
        <f>G80+G90</f>
        <v>16181599.59336248</v>
      </c>
      <c r="H52" s="14">
        <f>H80+H90</f>
        <v>16248672.563958611</v>
      </c>
      <c r="I52" s="14">
        <f>I80+I90</f>
        <v>16320539.146456189</v>
      </c>
    </row>
    <row r="53" spans="3:9" x14ac:dyDescent="0.25">
      <c r="C53" t="s">
        <v>15</v>
      </c>
      <c r="E53" s="14">
        <f>E78+E89</f>
        <v>25211386.531163141</v>
      </c>
      <c r="F53" s="14">
        <f>F78+F89</f>
        <v>25169619.409219071</v>
      </c>
      <c r="G53" s="14">
        <f>G78+G89</f>
        <v>25138950.788109288</v>
      </c>
      <c r="H53" s="14">
        <f>H78+H89</f>
        <v>25114478.328462623</v>
      </c>
      <c r="I53" s="14">
        <f>I78+I89</f>
        <v>25101733.23841894</v>
      </c>
    </row>
    <row r="54" spans="3:9" x14ac:dyDescent="0.25">
      <c r="C54" t="s">
        <v>16</v>
      </c>
      <c r="E54" s="14">
        <f>E83+E91</f>
        <v>6669948.0360985007</v>
      </c>
      <c r="F54" s="14">
        <f>F83+F91</f>
        <v>6748005.3101923196</v>
      </c>
      <c r="G54" s="14">
        <f>G83+G91</f>
        <v>6877966.1519537801</v>
      </c>
      <c r="H54" s="14">
        <f>H83+H91</f>
        <v>6978674.1945189396</v>
      </c>
      <c r="I54" s="14">
        <f>I83+I91</f>
        <v>7080336.9793625297</v>
      </c>
    </row>
    <row r="55" spans="3:9" x14ac:dyDescent="0.25">
      <c r="C55" t="s">
        <v>17</v>
      </c>
      <c r="E55" s="14">
        <f>E81</f>
        <v>15985403.298376501</v>
      </c>
      <c r="F55" s="14">
        <f>F81</f>
        <v>15409796.617545901</v>
      </c>
      <c r="G55" s="14">
        <f>G81</f>
        <v>15248012.430491701</v>
      </c>
      <c r="H55" s="14">
        <f>H81</f>
        <v>15068015.2591954</v>
      </c>
      <c r="I55" s="14">
        <f>I81</f>
        <v>14885160.035746999</v>
      </c>
    </row>
    <row r="56" spans="3:9" x14ac:dyDescent="0.25">
      <c r="C56" t="s">
        <v>18</v>
      </c>
      <c r="E56" s="14">
        <f>E76+E88</f>
        <v>28629770.462834202</v>
      </c>
      <c r="F56" s="14">
        <f>F76+F88</f>
        <v>28740780.176445298</v>
      </c>
      <c r="G56" s="14">
        <f>G76+G88</f>
        <v>29385639.614676699</v>
      </c>
      <c r="H56" s="14">
        <f>H76+H88</f>
        <v>29516768.909746997</v>
      </c>
      <c r="I56" s="14">
        <f>I76+I88</f>
        <v>29665157.612434</v>
      </c>
    </row>
    <row r="57" spans="3:9" x14ac:dyDescent="0.25">
      <c r="C57" t="s">
        <v>19</v>
      </c>
      <c r="E57" s="14">
        <f>E84</f>
        <v>2361319.6142241298</v>
      </c>
      <c r="F57" s="14">
        <f>F84</f>
        <v>2774539.6360162902</v>
      </c>
      <c r="G57" s="14">
        <f>G84</f>
        <v>2816157.7305565299</v>
      </c>
      <c r="H57" s="14">
        <f>H84</f>
        <v>2858400.0965148802</v>
      </c>
      <c r="I57" s="14">
        <f>I84</f>
        <v>2901276.0979626002</v>
      </c>
    </row>
    <row r="58" spans="3:9" x14ac:dyDescent="0.25">
      <c r="C58" t="s">
        <v>20</v>
      </c>
      <c r="E58" s="14">
        <f>E99</f>
        <v>7622817.1806755699</v>
      </c>
      <c r="F58" s="14">
        <f>F99</f>
        <v>7897967.6094816998</v>
      </c>
      <c r="G58" s="14">
        <f>G99</f>
        <v>8011896.3170824498</v>
      </c>
      <c r="H58" s="14">
        <f>H99</f>
        <v>8182952.5865829699</v>
      </c>
      <c r="I58" s="14">
        <f>I99</f>
        <v>8401899.4604368806</v>
      </c>
    </row>
    <row r="59" spans="3:9" x14ac:dyDescent="0.25">
      <c r="C59" t="s">
        <v>21</v>
      </c>
      <c r="E59" s="14">
        <f>E93</f>
        <v>14199436.2684082</v>
      </c>
      <c r="F59" s="14">
        <f>F93</f>
        <v>14199436.2684082</v>
      </c>
      <c r="G59" s="14">
        <f>G93</f>
        <v>14199436.2684082</v>
      </c>
      <c r="H59" s="14">
        <f>H93</f>
        <v>14199436.2684082</v>
      </c>
      <c r="I59" s="14">
        <f>I93</f>
        <v>14199436.2684082</v>
      </c>
    </row>
    <row r="60" spans="3:9" x14ac:dyDescent="0.25">
      <c r="C60" t="s">
        <v>22</v>
      </c>
      <c r="E60" s="14">
        <f>E95</f>
        <v>7546243.1685910802</v>
      </c>
      <c r="F60" s="14">
        <f>F95</f>
        <v>7636079.3967885897</v>
      </c>
      <c r="G60" s="14">
        <f>G95</f>
        <v>7733185.6087708697</v>
      </c>
      <c r="H60" s="14">
        <f>H95</f>
        <v>7819831.9461240498</v>
      </c>
      <c r="I60" s="14">
        <f>I95</f>
        <v>7913584.6997015597</v>
      </c>
    </row>
    <row r="61" spans="3:9" x14ac:dyDescent="0.25">
      <c r="C61" t="s">
        <v>23</v>
      </c>
      <c r="E61" s="14">
        <f>E94</f>
        <v>6254054.1583358999</v>
      </c>
      <c r="F61" s="14">
        <f>F94</f>
        <v>6347864.9707109397</v>
      </c>
      <c r="G61" s="14">
        <f>G94</f>
        <v>6443082.9452716</v>
      </c>
      <c r="H61" s="14">
        <f>H94</f>
        <v>6539729.1894506803</v>
      </c>
      <c r="I61" s="14">
        <f>I94</f>
        <v>6637825.1272924403</v>
      </c>
    </row>
    <row r="62" spans="3:9" x14ac:dyDescent="0.25">
      <c r="C62" t="s">
        <v>24</v>
      </c>
      <c r="E62" s="14">
        <f>E96</f>
        <v>3778731.8749449598</v>
      </c>
      <c r="F62" s="14">
        <f>F96</f>
        <v>3840586.1169455401</v>
      </c>
      <c r="G62" s="14">
        <f>G96</f>
        <v>3907740.87419271</v>
      </c>
      <c r="H62" s="14">
        <f>H96</f>
        <v>3967944.16497159</v>
      </c>
      <c r="I62" s="14">
        <f>I96</f>
        <v>4033355.7785903299</v>
      </c>
    </row>
    <row r="63" spans="3:9" x14ac:dyDescent="0.25">
      <c r="C63" t="s">
        <v>25</v>
      </c>
      <c r="E63" s="14">
        <f>E98</f>
        <v>23607203.333535101</v>
      </c>
      <c r="F63" s="14">
        <f>F98</f>
        <v>23689626.364514802</v>
      </c>
      <c r="G63" s="14">
        <f>G98</f>
        <v>22880291.698592398</v>
      </c>
      <c r="H63" s="14">
        <f>H98</f>
        <v>22962714.729572002</v>
      </c>
      <c r="I63" s="14">
        <f>I98</f>
        <v>23053380.063649599</v>
      </c>
    </row>
    <row r="64" spans="3:9" x14ac:dyDescent="0.25">
      <c r="C64" t="s">
        <v>26</v>
      </c>
      <c r="E64" s="14">
        <f>E97</f>
        <v>8461760.7944916897</v>
      </c>
      <c r="F64" s="14">
        <f>F97</f>
        <v>8716117.2945642099</v>
      </c>
      <c r="G64" s="14">
        <f>G97</f>
        <v>8995990.3094272409</v>
      </c>
      <c r="H64" s="14">
        <f>H97</f>
        <v>9250498.7187415697</v>
      </c>
      <c r="I64" s="14">
        <f>I97</f>
        <v>9530534.2521617804</v>
      </c>
    </row>
    <row r="65" spans="1:9" x14ac:dyDescent="0.25">
      <c r="C65" t="s">
        <v>417</v>
      </c>
      <c r="E65" s="14">
        <f>E102</f>
        <v>502364.27705685003</v>
      </c>
      <c r="F65" s="14">
        <f>F102</f>
        <v>3389079.99621196</v>
      </c>
      <c r="G65" s="14">
        <f>G102</f>
        <v>14732759.948926801</v>
      </c>
      <c r="H65" s="14">
        <f>H102</f>
        <v>18279675.802268401</v>
      </c>
      <c r="I65" s="14">
        <f>I102</f>
        <v>17203204.700364001</v>
      </c>
    </row>
    <row r="66" spans="1:9" x14ac:dyDescent="0.25">
      <c r="E66" s="14">
        <f>SUM(E47:E65)</f>
        <v>264555695.43350726</v>
      </c>
      <c r="F66" s="14">
        <f>SUM(F47:F65)</f>
        <v>270083740.75837308</v>
      </c>
      <c r="G66" s="14">
        <f>SUM(G47:G65)</f>
        <v>283359282.71381694</v>
      </c>
      <c r="H66" s="14">
        <f>SUM(H47:H65)</f>
        <v>289144230.02773678</v>
      </c>
      <c r="I66" s="14">
        <f>SUM(I47:I65)</f>
        <v>290525125.40774274</v>
      </c>
    </row>
    <row r="68" spans="1:9" s="118" customFormat="1" ht="18.75" x14ac:dyDescent="0.3">
      <c r="C68" s="87"/>
    </row>
    <row r="69" spans="1:9" s="118" customFormat="1" x14ac:dyDescent="0.25">
      <c r="A69" s="146"/>
      <c r="D69" s="141"/>
      <c r="E69" s="141"/>
      <c r="F69" s="141"/>
    </row>
    <row r="70" spans="1:9" s="118" customFormat="1" x14ac:dyDescent="0.25">
      <c r="D70" s="97"/>
      <c r="E70" s="97"/>
      <c r="F70" s="97"/>
    </row>
    <row r="71" spans="1:9" s="7" customFormat="1" ht="18.75" x14ac:dyDescent="0.3">
      <c r="C71" s="232" t="s">
        <v>888</v>
      </c>
      <c r="D71" s="232"/>
      <c r="E71" s="158"/>
      <c r="F71" s="158"/>
    </row>
    <row r="72" spans="1:9" s="118" customFormat="1" x14ac:dyDescent="0.25">
      <c r="D72" s="97"/>
      <c r="E72" s="97"/>
      <c r="F72" s="97"/>
    </row>
    <row r="73" spans="1:9" s="160" customFormat="1" ht="15.75" x14ac:dyDescent="0.25">
      <c r="D73" s="120"/>
      <c r="E73" s="193">
        <v>2020</v>
      </c>
      <c r="F73" s="193">
        <v>2021</v>
      </c>
      <c r="G73" s="193">
        <v>2022</v>
      </c>
      <c r="H73" s="193">
        <v>2023</v>
      </c>
      <c r="I73" s="193">
        <v>2024</v>
      </c>
    </row>
    <row r="74" spans="1:9" s="118" customFormat="1" x14ac:dyDescent="0.25">
      <c r="C74" s="141" t="s">
        <v>889</v>
      </c>
      <c r="E74" s="97"/>
      <c r="F74" s="97"/>
      <c r="G74" s="97"/>
    </row>
    <row r="75" spans="1:9" s="118" customFormat="1" x14ac:dyDescent="0.25">
      <c r="C75" s="118" t="s">
        <v>890</v>
      </c>
      <c r="D75" s="97"/>
      <c r="E75" s="97">
        <v>39013880.717445597</v>
      </c>
      <c r="F75" s="97">
        <v>39907127.315848798</v>
      </c>
      <c r="G75" s="97">
        <v>40858720.430527501</v>
      </c>
      <c r="H75" s="97">
        <v>41791897.112170197</v>
      </c>
      <c r="I75" s="97">
        <v>42803189.935188703</v>
      </c>
    </row>
    <row r="76" spans="1:9" s="118" customFormat="1" x14ac:dyDescent="0.25">
      <c r="C76" s="118" t="s">
        <v>18</v>
      </c>
      <c r="D76" s="97"/>
      <c r="E76" s="97">
        <v>15489577.9204379</v>
      </c>
      <c r="F76" s="97">
        <v>15580626.6187327</v>
      </c>
      <c r="G76" s="97">
        <v>15993886.987748601</v>
      </c>
      <c r="H76" s="97">
        <v>16108350.1385534</v>
      </c>
      <c r="I76" s="97">
        <v>16242481.3315184</v>
      </c>
    </row>
    <row r="77" spans="1:9" s="118" customFormat="1" x14ac:dyDescent="0.25">
      <c r="C77" s="118" t="s">
        <v>891</v>
      </c>
      <c r="D77" s="97"/>
      <c r="E77" s="97">
        <v>23590592.6255695</v>
      </c>
      <c r="F77" s="97">
        <v>23949963.561897099</v>
      </c>
      <c r="G77" s="97">
        <v>23902565.653462201</v>
      </c>
      <c r="H77" s="97">
        <v>23841521.217690401</v>
      </c>
      <c r="I77" s="97">
        <v>23775059.863608401</v>
      </c>
    </row>
    <row r="78" spans="1:9" s="118" customFormat="1" x14ac:dyDescent="0.25">
      <c r="C78" s="118" t="s">
        <v>15</v>
      </c>
      <c r="D78" s="97"/>
      <c r="E78" s="97">
        <v>21571161.586125501</v>
      </c>
      <c r="F78" s="97">
        <v>21566164.413121201</v>
      </c>
      <c r="G78" s="97">
        <v>21572265.740951199</v>
      </c>
      <c r="H78" s="97">
        <v>21584563.230244301</v>
      </c>
      <c r="I78" s="97">
        <v>21608588.0891404</v>
      </c>
    </row>
    <row r="79" spans="1:9" s="118" customFormat="1" x14ac:dyDescent="0.25">
      <c r="C79" s="118" t="s">
        <v>892</v>
      </c>
      <c r="D79" s="97"/>
      <c r="E79" s="97">
        <v>22400148.328903198</v>
      </c>
      <c r="F79" s="97">
        <v>22743222.2897112</v>
      </c>
      <c r="G79" s="97">
        <v>23098208.9679607</v>
      </c>
      <c r="H79" s="97">
        <v>23452677.076845601</v>
      </c>
      <c r="I79" s="97">
        <v>23819267.2302249</v>
      </c>
    </row>
    <row r="80" spans="1:9" s="118" customFormat="1" x14ac:dyDescent="0.25">
      <c r="C80" s="118" t="s">
        <v>196</v>
      </c>
      <c r="D80" s="97"/>
      <c r="E80" s="97">
        <v>7198545.4807546902</v>
      </c>
      <c r="F80" s="97">
        <v>7349929.17827556</v>
      </c>
      <c r="G80" s="97">
        <v>7506015.3332354799</v>
      </c>
      <c r="H80" s="97">
        <v>7662527.3168226099</v>
      </c>
      <c r="I80" s="97">
        <v>7823832.9123111898</v>
      </c>
    </row>
    <row r="81" spans="3:9" s="118" customFormat="1" x14ac:dyDescent="0.25">
      <c r="C81" s="118" t="s">
        <v>17</v>
      </c>
      <c r="D81" s="97"/>
      <c r="E81" s="97">
        <v>15985403.298376501</v>
      </c>
      <c r="F81" s="97">
        <v>15409796.617545901</v>
      </c>
      <c r="G81" s="97">
        <v>15248012.430491701</v>
      </c>
      <c r="H81" s="97">
        <v>15068015.2591954</v>
      </c>
      <c r="I81" s="97">
        <v>14885160.035746999</v>
      </c>
    </row>
    <row r="82" spans="3:9" s="118" customFormat="1" x14ac:dyDescent="0.25">
      <c r="C82" s="118" t="s">
        <v>893</v>
      </c>
      <c r="D82" s="97"/>
      <c r="E82" s="97">
        <v>6651633.4329555798</v>
      </c>
      <c r="F82" s="97">
        <v>6771501.4104452999</v>
      </c>
      <c r="G82" s="97">
        <v>6894924.7446793197</v>
      </c>
      <c r="H82" s="97">
        <v>7017951.8332608603</v>
      </c>
      <c r="I82" s="97">
        <v>7144571.3647702197</v>
      </c>
    </row>
    <row r="83" spans="3:9" s="118" customFormat="1" x14ac:dyDescent="0.25">
      <c r="C83" s="118" t="s">
        <v>526</v>
      </c>
      <c r="D83" s="159"/>
      <c r="E83" s="159">
        <v>1753667.11304816</v>
      </c>
      <c r="F83" s="159">
        <v>1750903.01513083</v>
      </c>
      <c r="G83" s="159">
        <v>1748871.0508013901</v>
      </c>
      <c r="H83" s="159">
        <v>1747631.90635092</v>
      </c>
      <c r="I83" s="159">
        <v>1747174.72540366</v>
      </c>
    </row>
    <row r="84" spans="3:9" s="118" customFormat="1" x14ac:dyDescent="0.25">
      <c r="C84" s="118" t="s">
        <v>894</v>
      </c>
      <c r="D84" s="159"/>
      <c r="E84" s="97">
        <v>2361319.6142241298</v>
      </c>
      <c r="F84" s="97">
        <v>2774539.6360162902</v>
      </c>
      <c r="G84" s="97">
        <v>2816157.7305565299</v>
      </c>
      <c r="H84" s="97">
        <v>2858400.0965148802</v>
      </c>
      <c r="I84" s="97">
        <v>2901276.0979626002</v>
      </c>
    </row>
    <row r="85" spans="3:9" s="141" customFormat="1" x14ac:dyDescent="0.25">
      <c r="C85" s="141" t="s">
        <v>901</v>
      </c>
      <c r="D85" s="147"/>
      <c r="E85" s="147">
        <f t="shared" ref="E85:I85" si="4">SUM(E75:E84)</f>
        <v>156015930.11784077</v>
      </c>
      <c r="F85" s="147">
        <f t="shared" si="4"/>
        <v>157803774.05672485</v>
      </c>
      <c r="G85" s="147">
        <f t="shared" si="4"/>
        <v>159639629.07041463</v>
      </c>
      <c r="H85" s="147">
        <f t="shared" si="4"/>
        <v>161133535.18764856</v>
      </c>
      <c r="I85" s="147">
        <f t="shared" si="4"/>
        <v>162750601.58587548</v>
      </c>
    </row>
    <row r="87" spans="3:9" s="118" customFormat="1" x14ac:dyDescent="0.25">
      <c r="C87" s="141" t="s">
        <v>895</v>
      </c>
      <c r="E87" s="97"/>
      <c r="F87" s="97"/>
      <c r="G87" s="97"/>
      <c r="H87" s="97"/>
      <c r="I87" s="97"/>
    </row>
    <row r="88" spans="3:9" s="118" customFormat="1" x14ac:dyDescent="0.25">
      <c r="C88" s="118" t="s">
        <v>18</v>
      </c>
      <c r="D88" s="159"/>
      <c r="E88" s="97">
        <v>13140192.5423963</v>
      </c>
      <c r="F88" s="97">
        <v>13160153.5577126</v>
      </c>
      <c r="G88" s="97">
        <v>13391752.6269281</v>
      </c>
      <c r="H88" s="97">
        <v>13408418.771193599</v>
      </c>
      <c r="I88" s="97">
        <v>13422676.280915599</v>
      </c>
    </row>
    <row r="89" spans="3:9" s="118" customFormat="1" x14ac:dyDescent="0.25">
      <c r="C89" s="118" t="s">
        <v>896</v>
      </c>
      <c r="D89" s="159"/>
      <c r="E89" s="97">
        <v>3640224.9450376402</v>
      </c>
      <c r="F89" s="97">
        <v>3603454.9960978702</v>
      </c>
      <c r="G89" s="97">
        <v>3566685.0471580899</v>
      </c>
      <c r="H89" s="97">
        <v>3529915.0982183199</v>
      </c>
      <c r="I89" s="97">
        <v>3493145.1492785402</v>
      </c>
    </row>
    <row r="90" spans="3:9" s="118" customFormat="1" x14ac:dyDescent="0.25">
      <c r="C90" s="118" t="s">
        <v>196</v>
      </c>
      <c r="D90" s="159"/>
      <c r="E90" s="97">
        <v>8854462.2861090004</v>
      </c>
      <c r="F90" s="97">
        <v>8765023.2731180005</v>
      </c>
      <c r="G90" s="97">
        <v>8675584.2601270005</v>
      </c>
      <c r="H90" s="97">
        <v>8586145.2471360005</v>
      </c>
      <c r="I90" s="97">
        <v>8496706.2341450006</v>
      </c>
    </row>
    <row r="91" spans="3:9" s="118" customFormat="1" x14ac:dyDescent="0.25">
      <c r="C91" s="118" t="s">
        <v>897</v>
      </c>
      <c r="D91" s="159"/>
      <c r="E91" s="97">
        <v>4916280.9230503403</v>
      </c>
      <c r="F91" s="97">
        <v>4997102.2950614896</v>
      </c>
      <c r="G91" s="97">
        <v>5129095.1011523902</v>
      </c>
      <c r="H91" s="97">
        <v>5231042.2881680196</v>
      </c>
      <c r="I91" s="97">
        <v>5333162.2539588697</v>
      </c>
    </row>
    <row r="92" spans="3:9" s="118" customFormat="1" x14ac:dyDescent="0.25">
      <c r="C92" s="118" t="s">
        <v>898</v>
      </c>
      <c r="D92" s="159"/>
      <c r="E92" s="159">
        <v>6015993.5630338499</v>
      </c>
      <c r="F92" s="159">
        <v>6037474.5620322898</v>
      </c>
      <c r="G92" s="159">
        <v>6052152.6373644397</v>
      </c>
      <c r="H92" s="159">
        <v>6052390.0292527899</v>
      </c>
      <c r="I92" s="159">
        <v>6055613.5529645104</v>
      </c>
    </row>
    <row r="93" spans="3:9" s="118" customFormat="1" x14ac:dyDescent="0.25">
      <c r="C93" s="118" t="s">
        <v>21</v>
      </c>
      <c r="D93" s="159"/>
      <c r="E93" s="159">
        <v>14199436.2684082</v>
      </c>
      <c r="F93" s="159">
        <v>14199436.2684082</v>
      </c>
      <c r="G93" s="159">
        <v>14199436.2684082</v>
      </c>
      <c r="H93" s="159">
        <v>14199436.2684082</v>
      </c>
      <c r="I93" s="159">
        <v>14199436.2684082</v>
      </c>
    </row>
    <row r="94" spans="3:9" s="118" customFormat="1" x14ac:dyDescent="0.25">
      <c r="C94" s="118" t="s">
        <v>603</v>
      </c>
      <c r="D94" s="159"/>
      <c r="E94" s="159">
        <v>6254054.1583358999</v>
      </c>
      <c r="F94" s="159">
        <v>6347864.9707109397</v>
      </c>
      <c r="G94" s="159">
        <v>6443082.9452716</v>
      </c>
      <c r="H94" s="159">
        <v>6539729.1894506803</v>
      </c>
      <c r="I94" s="159">
        <v>6637825.1272924403</v>
      </c>
    </row>
    <row r="95" spans="3:9" s="118" customFormat="1" x14ac:dyDescent="0.25">
      <c r="C95" s="118" t="s">
        <v>899</v>
      </c>
      <c r="D95" s="159"/>
      <c r="E95" s="159">
        <v>7546243.1685910802</v>
      </c>
      <c r="F95" s="159">
        <v>7636079.3967885897</v>
      </c>
      <c r="G95" s="159">
        <v>7733185.6087708697</v>
      </c>
      <c r="H95" s="159">
        <v>7819831.9461240498</v>
      </c>
      <c r="I95" s="97">
        <v>7913584.6997015597</v>
      </c>
    </row>
    <row r="96" spans="3:9" s="118" customFormat="1" x14ac:dyDescent="0.25">
      <c r="C96" s="118" t="s">
        <v>24</v>
      </c>
      <c r="D96" s="159"/>
      <c r="E96" s="159">
        <v>3778731.8749449598</v>
      </c>
      <c r="F96" s="159">
        <v>3840586.1169455401</v>
      </c>
      <c r="G96" s="159">
        <v>3907740.87419271</v>
      </c>
      <c r="H96" s="159">
        <v>3967944.16497159</v>
      </c>
      <c r="I96" s="97">
        <v>4033355.7785903299</v>
      </c>
    </row>
    <row r="97" spans="3:9" s="118" customFormat="1" x14ac:dyDescent="0.25">
      <c r="C97" s="118" t="s">
        <v>26</v>
      </c>
      <c r="D97" s="97"/>
      <c r="E97" s="159">
        <v>8461760.7944916897</v>
      </c>
      <c r="F97" s="159">
        <v>8716117.2945642099</v>
      </c>
      <c r="G97" s="159">
        <v>8995990.3094272409</v>
      </c>
      <c r="H97" s="159">
        <v>9250498.7187415697</v>
      </c>
      <c r="I97" s="97">
        <v>9530534.2521617804</v>
      </c>
    </row>
    <row r="98" spans="3:9" s="118" customFormat="1" x14ac:dyDescent="0.25">
      <c r="C98" s="118" t="s">
        <v>604</v>
      </c>
      <c r="D98" s="97"/>
      <c r="E98" s="159">
        <v>23607203.333535101</v>
      </c>
      <c r="F98" s="159">
        <v>23689626.364514802</v>
      </c>
      <c r="G98" s="159">
        <v>22880291.698592398</v>
      </c>
      <c r="H98" s="159">
        <v>22962714.729572002</v>
      </c>
      <c r="I98" s="97">
        <v>23053380.063649599</v>
      </c>
    </row>
    <row r="99" spans="3:9" s="118" customFormat="1" x14ac:dyDescent="0.25">
      <c r="C99" s="118" t="s">
        <v>20</v>
      </c>
      <c r="D99" s="97"/>
      <c r="E99" s="159">
        <v>7622817.1806755699</v>
      </c>
      <c r="F99" s="159">
        <v>7897967.6094816998</v>
      </c>
      <c r="G99" s="159">
        <v>8011896.3170824498</v>
      </c>
      <c r="H99" s="159">
        <v>8182952.5865829699</v>
      </c>
      <c r="I99" s="97">
        <v>8401899.4604368806</v>
      </c>
    </row>
    <row r="100" spans="3:9" s="15" customFormat="1" x14ac:dyDescent="0.25">
      <c r="C100" s="141" t="s">
        <v>902</v>
      </c>
      <c r="D100" s="17"/>
      <c r="E100" s="17">
        <f t="shared" ref="E100:I100" si="5">SUM(E88:E99)</f>
        <v>108037401.03860964</v>
      </c>
      <c r="F100" s="17">
        <f t="shared" si="5"/>
        <v>108890886.70543623</v>
      </c>
      <c r="G100" s="17">
        <f t="shared" si="5"/>
        <v>108986893.69447549</v>
      </c>
      <c r="H100" s="17">
        <f t="shared" si="5"/>
        <v>109731019.03781979</v>
      </c>
      <c r="I100" s="17">
        <f t="shared" si="5"/>
        <v>110571319.12150332</v>
      </c>
    </row>
    <row r="101" spans="3:9" s="118" customFormat="1" x14ac:dyDescent="0.25">
      <c r="E101" s="145"/>
      <c r="F101" s="145"/>
      <c r="G101" s="145"/>
      <c r="H101" s="145"/>
      <c r="I101" s="145"/>
    </row>
    <row r="102" spans="3:9" s="118" customFormat="1" x14ac:dyDescent="0.25">
      <c r="C102" s="141" t="s">
        <v>900</v>
      </c>
      <c r="D102" s="97"/>
      <c r="E102" s="97">
        <v>502364.27705685003</v>
      </c>
      <c r="F102" s="97">
        <v>3389079.99621196</v>
      </c>
      <c r="G102" s="97">
        <v>14732759.948926801</v>
      </c>
      <c r="H102" s="97">
        <v>18279675.802268401</v>
      </c>
      <c r="I102" s="97">
        <v>17203204.700364001</v>
      </c>
    </row>
    <row r="103" spans="3:9" s="118" customFormat="1" x14ac:dyDescent="0.25">
      <c r="D103" s="145"/>
      <c r="E103" s="145"/>
      <c r="F103" s="145"/>
      <c r="G103" s="145"/>
      <c r="H103" s="145"/>
    </row>
    <row r="104" spans="3:9" s="118" customFormat="1" x14ac:dyDescent="0.25">
      <c r="D104" s="145"/>
      <c r="E104" s="145"/>
      <c r="F104" s="145"/>
      <c r="G104" s="145"/>
      <c r="H104" s="145"/>
    </row>
    <row r="105" spans="3:9" s="118" customFormat="1" x14ac:dyDescent="0.25">
      <c r="D105" s="145"/>
      <c r="E105" s="145"/>
      <c r="F105" s="145"/>
      <c r="G105" s="145"/>
      <c r="H105" s="145"/>
    </row>
    <row r="106" spans="3:9" s="118" customFormat="1" x14ac:dyDescent="0.25">
      <c r="D106" s="145"/>
      <c r="E106" s="145"/>
      <c r="F106" s="145"/>
      <c r="G106" s="145"/>
      <c r="H106" s="145"/>
    </row>
    <row r="107" spans="3:9" s="94" customFormat="1" x14ac:dyDescent="0.25">
      <c r="C107" s="47" t="s">
        <v>907</v>
      </c>
      <c r="D107" s="218"/>
      <c r="E107" s="218"/>
      <c r="F107" s="218"/>
      <c r="G107" s="218"/>
      <c r="H107" s="218"/>
    </row>
    <row r="108" spans="3:9" s="118" customFormat="1" x14ac:dyDescent="0.25">
      <c r="D108" s="145"/>
      <c r="E108" s="145"/>
      <c r="F108" s="145"/>
      <c r="G108" s="145"/>
      <c r="H108" s="145"/>
    </row>
    <row r="109" spans="3:9" s="118" customFormat="1" x14ac:dyDescent="0.25">
      <c r="D109" s="145"/>
      <c r="E109" s="145"/>
      <c r="F109" s="145"/>
      <c r="G109" s="145"/>
      <c r="H109" s="145"/>
    </row>
    <row r="110" spans="3:9" s="118" customFormat="1" x14ac:dyDescent="0.25">
      <c r="D110" s="145"/>
      <c r="E110" s="145"/>
      <c r="F110" s="145"/>
      <c r="G110" s="145"/>
      <c r="H110" s="145"/>
    </row>
    <row r="111" spans="3:9" s="118" customFormat="1" x14ac:dyDescent="0.25">
      <c r="D111" s="145"/>
      <c r="E111" s="145"/>
      <c r="F111" s="145"/>
      <c r="G111" s="145"/>
      <c r="H111" s="145"/>
    </row>
    <row r="112" spans="3:9" s="118" customFormat="1" x14ac:dyDescent="0.25">
      <c r="D112" s="145"/>
      <c r="E112" s="145"/>
      <c r="F112" s="145"/>
      <c r="G112" s="145"/>
      <c r="H112" s="145"/>
    </row>
    <row r="113" spans="4:8" s="118" customFormat="1" x14ac:dyDescent="0.25">
      <c r="D113" s="145"/>
      <c r="E113" s="145"/>
      <c r="F113" s="145"/>
      <c r="G113" s="145"/>
      <c r="H113" s="145"/>
    </row>
    <row r="114" spans="4:8" s="118" customFormat="1" x14ac:dyDescent="0.25">
      <c r="D114" s="145"/>
      <c r="E114" s="145"/>
      <c r="F114" s="145"/>
      <c r="G114" s="145"/>
      <c r="H114" s="145"/>
    </row>
    <row r="115" spans="4:8" s="118" customFormat="1" x14ac:dyDescent="0.25">
      <c r="D115" s="145"/>
      <c r="E115" s="145"/>
      <c r="F115" s="145"/>
      <c r="G115" s="145"/>
      <c r="H115" s="145"/>
    </row>
    <row r="116" spans="4:8" s="118" customFormat="1" x14ac:dyDescent="0.25">
      <c r="D116" s="145"/>
      <c r="E116" s="145"/>
      <c r="F116" s="145"/>
      <c r="G116" s="145"/>
      <c r="H116" s="145"/>
    </row>
    <row r="117" spans="4:8" s="118" customFormat="1" x14ac:dyDescent="0.25">
      <c r="D117" s="145"/>
      <c r="E117" s="145"/>
      <c r="F117" s="145"/>
      <c r="G117" s="145"/>
      <c r="H117" s="145"/>
    </row>
    <row r="118" spans="4:8" s="118" customFormat="1" x14ac:dyDescent="0.25">
      <c r="D118" s="145"/>
      <c r="E118" s="145"/>
      <c r="F118" s="145"/>
      <c r="G118" s="145"/>
      <c r="H118" s="145"/>
    </row>
    <row r="119" spans="4:8" s="118" customFormat="1" x14ac:dyDescent="0.25">
      <c r="D119" s="145"/>
      <c r="E119" s="145"/>
      <c r="F119" s="145"/>
      <c r="G119" s="145"/>
      <c r="H119" s="145"/>
    </row>
    <row r="120" spans="4:8" s="118" customFormat="1" x14ac:dyDescent="0.25"/>
  </sheetData>
  <mergeCells count="1">
    <mergeCell ref="C71:D71"/>
  </mergeCells>
  <pageMargins left="0.7" right="0.7" top="0.75" bottom="0.75" header="0.3" footer="0.3"/>
  <pageSetup paperSize="9" orientation="portrait" r:id="rId1"/>
  <ignoredErrors>
    <ignoredError sqref="E49 F49:I4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6142-045D-4F5C-9BAF-0D58E5D19E13}">
  <dimension ref="B1:N99"/>
  <sheetViews>
    <sheetView workbookViewId="0">
      <pane ySplit="1" topLeftCell="A11" activePane="bottomLeft" state="frozen"/>
      <selection pane="bottomLeft" activeCell="E18" sqref="E18"/>
    </sheetView>
  </sheetViews>
  <sheetFormatPr defaultRowHeight="15" x14ac:dyDescent="0.25"/>
  <cols>
    <col min="1" max="1" width="14.5703125" customWidth="1"/>
    <col min="2" max="2" width="46.140625" customWidth="1"/>
    <col min="4" max="4" width="16.7109375" bestFit="1" customWidth="1"/>
    <col min="5" max="9" width="12.5703125" bestFit="1" customWidth="1"/>
    <col min="11" max="11" width="17.28515625" customWidth="1"/>
    <col min="12" max="12" width="12.85546875" customWidth="1"/>
    <col min="13" max="13" width="15" customWidth="1"/>
  </cols>
  <sheetData>
    <row r="1" spans="2:13" s="2" customFormat="1" ht="21" x14ac:dyDescent="0.35">
      <c r="B1" s="6" t="s">
        <v>906</v>
      </c>
      <c r="E1" s="2">
        <v>2019</v>
      </c>
      <c r="F1" s="2">
        <v>2020</v>
      </c>
      <c r="G1" s="2">
        <v>2021</v>
      </c>
      <c r="H1" s="2">
        <v>2022</v>
      </c>
      <c r="I1" s="2">
        <v>2023</v>
      </c>
      <c r="J1" s="2">
        <v>2024</v>
      </c>
    </row>
    <row r="3" spans="2:13" s="199" customFormat="1" x14ac:dyDescent="0.25">
      <c r="B3" s="197" t="s">
        <v>552</v>
      </c>
      <c r="C3" s="155"/>
      <c r="D3" s="155"/>
      <c r="E3" s="155">
        <f t="shared" ref="E3:J3" si="0">E20+E28+E36+E44+E52+E59+E67+E73</f>
        <v>248116560.30097923</v>
      </c>
      <c r="F3" s="155">
        <f t="shared" si="0"/>
        <v>257140842.07909498</v>
      </c>
      <c r="G3" s="155">
        <f t="shared" si="0"/>
        <v>267199485.15396404</v>
      </c>
      <c r="H3" s="155">
        <f t="shared" si="0"/>
        <v>275870876.37101132</v>
      </c>
      <c r="I3" s="155">
        <f t="shared" si="0"/>
        <v>285310775.08937925</v>
      </c>
      <c r="J3" s="155">
        <f t="shared" si="0"/>
        <v>295765728.66021156</v>
      </c>
    </row>
    <row r="4" spans="2:13" ht="36" customHeight="1" x14ac:dyDescent="0.25">
      <c r="B4" t="s">
        <v>518</v>
      </c>
      <c r="E4" s="77"/>
      <c r="F4" s="77">
        <f>F9/Inputs!C81</f>
        <v>6.2611991550116999</v>
      </c>
      <c r="G4" s="77">
        <f>G9/Inputs!D81</f>
        <v>7.2774856665737966</v>
      </c>
      <c r="H4" s="77">
        <f>H9/Inputs!E81</f>
        <v>7.5885721957466243</v>
      </c>
      <c r="I4" s="77">
        <f>I9/Inputs!F81</f>
        <v>7.7727281999342477</v>
      </c>
      <c r="J4" s="77">
        <f>J9/Inputs!G81</f>
        <v>7.827894411791994</v>
      </c>
    </row>
    <row r="5" spans="2:13" ht="28.5" customHeight="1" x14ac:dyDescent="0.25">
      <c r="M5" s="196" t="s">
        <v>797</v>
      </c>
    </row>
    <row r="6" spans="2:13" ht="27.75" customHeight="1" x14ac:dyDescent="0.25">
      <c r="B6" s="21" t="s">
        <v>519</v>
      </c>
      <c r="E6">
        <v>0</v>
      </c>
      <c r="F6" s="14">
        <f>'Rolling Schemes'!G19</f>
        <v>32100917.693633407</v>
      </c>
      <c r="G6" s="14">
        <f>'Rolling Schemes'!H19</f>
        <v>10246409.204433808</v>
      </c>
      <c r="H6" s="14">
        <f>'Rolling Schemes'!I19</f>
        <v>2809218.9107209649</v>
      </c>
      <c r="I6">
        <v>0</v>
      </c>
      <c r="J6">
        <v>0</v>
      </c>
      <c r="M6" s="194">
        <f>SUM(E6:J6)</f>
        <v>45156545.80878818</v>
      </c>
    </row>
    <row r="7" spans="2:13" ht="32.25" customHeight="1" x14ac:dyDescent="0.25">
      <c r="B7" s="21" t="s">
        <v>520</v>
      </c>
      <c r="E7">
        <v>0</v>
      </c>
      <c r="F7" s="14">
        <f>'Rolling Schemes'!G33</f>
        <v>14737468.168462291</v>
      </c>
      <c r="G7" s="14">
        <f>'Rolling Schemes'!H33</f>
        <v>4831708.2570369989</v>
      </c>
      <c r="H7" s="14">
        <f>'Rolling Schemes'!I33</f>
        <v>2449960.8054725528</v>
      </c>
      <c r="I7">
        <v>0</v>
      </c>
      <c r="J7">
        <v>0</v>
      </c>
      <c r="M7" s="194">
        <f>SUM(E7:J7)</f>
        <v>22019137.230971843</v>
      </c>
    </row>
    <row r="8" spans="2:13" x14ac:dyDescent="0.25">
      <c r="M8" s="195">
        <f>SUM(M6:M7)</f>
        <v>67175683.039760023</v>
      </c>
    </row>
    <row r="9" spans="2:13" s="142" customFormat="1" ht="15.75" thickBot="1" x14ac:dyDescent="0.3">
      <c r="B9" s="198" t="s">
        <v>521</v>
      </c>
      <c r="C9" s="34"/>
      <c r="D9" s="34"/>
      <c r="E9" s="42">
        <f t="shared" ref="E9:J9" si="1">E3-(E6+E7)</f>
        <v>248116560.30097923</v>
      </c>
      <c r="F9" s="42">
        <f t="shared" si="1"/>
        <v>210302456.21699929</v>
      </c>
      <c r="G9" s="42">
        <f t="shared" si="1"/>
        <v>252121367.69249323</v>
      </c>
      <c r="H9" s="42">
        <f t="shared" si="1"/>
        <v>270611696.65481782</v>
      </c>
      <c r="I9" s="42">
        <f t="shared" si="1"/>
        <v>285310775.08937925</v>
      </c>
      <c r="J9" s="42">
        <f t="shared" si="1"/>
        <v>295765728.66021156</v>
      </c>
    </row>
    <row r="10" spans="2:13" ht="15.75" thickTop="1" x14ac:dyDescent="0.25"/>
    <row r="12" spans="2:13" s="7" customFormat="1" ht="18.75" x14ac:dyDescent="0.3">
      <c r="B12" s="170" t="s">
        <v>833</v>
      </c>
    </row>
    <row r="15" spans="2:13" x14ac:dyDescent="0.25">
      <c r="D15" s="86" t="s">
        <v>64</v>
      </c>
    </row>
    <row r="16" spans="2:13" x14ac:dyDescent="0.25">
      <c r="B16" s="13" t="s">
        <v>30</v>
      </c>
    </row>
    <row r="17" spans="2:10" x14ac:dyDescent="0.25">
      <c r="D17" s="77">
        <f>Inputs!C30</f>
        <v>1.11087</v>
      </c>
    </row>
    <row r="18" spans="2:10" x14ac:dyDescent="0.25">
      <c r="B18" t="s">
        <v>522</v>
      </c>
      <c r="D18" s="77"/>
      <c r="E18" s="14">
        <f>Inputs!D30*(1+(Inputs!E30*CR!D17))</f>
        <v>101933326.65788014</v>
      </c>
      <c r="F18" s="14">
        <f>E18*(1+(Inputs!C84*CR!$D$17))</f>
        <v>106105340.16689865</v>
      </c>
      <c r="G18" s="14">
        <f>F18*(1+(Inputs!D84*CR!$D$17))</f>
        <v>109810448.90504661</v>
      </c>
      <c r="H18" s="14">
        <f>G18*(1+(Inputs!E84*CR!$D$17))</f>
        <v>113389304.37322754</v>
      </c>
      <c r="I18" s="14">
        <f>H18*(1+(Inputs!F84*CR!$D$17))</f>
        <v>117084799.07373878</v>
      </c>
      <c r="J18" s="14">
        <f>I18*(1+(Inputs!G84*CR!$D$17))</f>
        <v>120900734.42036736</v>
      </c>
    </row>
    <row r="19" spans="2:10" x14ac:dyDescent="0.25">
      <c r="B19" t="s">
        <v>523</v>
      </c>
      <c r="D19" s="77"/>
      <c r="E19" s="14"/>
      <c r="F19" s="14">
        <f>Inputs!D52</f>
        <v>0</v>
      </c>
      <c r="G19" s="14">
        <f>Inputs!E52</f>
        <v>0</v>
      </c>
      <c r="H19" s="14">
        <f>Inputs!F52</f>
        <v>0</v>
      </c>
      <c r="I19" s="14">
        <f>Inputs!G52</f>
        <v>0</v>
      </c>
      <c r="J19" s="14">
        <f>Inputs!H52</f>
        <v>0</v>
      </c>
    </row>
    <row r="20" spans="2:10" s="142" customFormat="1" x14ac:dyDescent="0.25">
      <c r="B20" s="200" t="s">
        <v>524</v>
      </c>
      <c r="C20" s="200"/>
      <c r="D20" s="229"/>
      <c r="E20" s="154">
        <f>E18+E19</f>
        <v>101933326.65788014</v>
      </c>
      <c r="F20" s="154">
        <f t="shared" ref="F20:I20" si="2">F18+F19</f>
        <v>106105340.16689865</v>
      </c>
      <c r="G20" s="154">
        <f t="shared" si="2"/>
        <v>109810448.90504661</v>
      </c>
      <c r="H20" s="154">
        <f t="shared" si="2"/>
        <v>113389304.37322754</v>
      </c>
      <c r="I20" s="154">
        <f t="shared" si="2"/>
        <v>117084799.07373878</v>
      </c>
      <c r="J20" s="154">
        <f>J18+J19</f>
        <v>120900734.42036736</v>
      </c>
    </row>
    <row r="21" spans="2:10" x14ac:dyDescent="0.25">
      <c r="B21" t="s">
        <v>525</v>
      </c>
      <c r="D21" s="77"/>
      <c r="E21" s="77"/>
      <c r="F21" s="77">
        <f>F20/Inputs!C81</f>
        <v>3.1590057393800137</v>
      </c>
      <c r="G21" s="77">
        <f>G20/Inputs!D81</f>
        <v>3.1696796477845894</v>
      </c>
      <c r="H21" s="77">
        <f>H20/Inputs!E81</f>
        <v>3.1796959743366155</v>
      </c>
      <c r="I21" s="77">
        <f>I20/Inputs!F81</f>
        <v>3.1897439529193661</v>
      </c>
      <c r="J21" s="77">
        <f>J20/Inputs!G81</f>
        <v>3.1998236835546443</v>
      </c>
    </row>
    <row r="22" spans="2:10" x14ac:dyDescent="0.25">
      <c r="D22" s="77"/>
    </row>
    <row r="23" spans="2:10" x14ac:dyDescent="0.25">
      <c r="D23" s="77"/>
    </row>
    <row r="24" spans="2:10" x14ac:dyDescent="0.25">
      <c r="B24" s="13" t="s">
        <v>526</v>
      </c>
      <c r="D24" s="77"/>
    </row>
    <row r="25" spans="2:10" x14ac:dyDescent="0.25">
      <c r="D25" s="77">
        <f>Inputs!C31</f>
        <v>1.466858</v>
      </c>
    </row>
    <row r="26" spans="2:10" x14ac:dyDescent="0.25">
      <c r="B26" t="s">
        <v>522</v>
      </c>
      <c r="D26" s="77"/>
      <c r="E26" s="14">
        <f>Inputs!D31*(1+(Inputs!E30*CR!D25))</f>
        <v>49384960.669863716</v>
      </c>
      <c r="F26" s="14">
        <f>E26*(1+($D$25*Inputs!C84))</f>
        <v>52053963.631219029</v>
      </c>
      <c r="G26" s="14">
        <f>F26*(1+($D$25*Inputs!D84))</f>
        <v>54454135.580549575</v>
      </c>
      <c r="H26" s="14">
        <f>G26*(1+($D$25*Inputs!E84))</f>
        <v>56797588.303829849</v>
      </c>
      <c r="I26" s="14">
        <f>H26*(1+($D$25*Inputs!F84))</f>
        <v>59241892.33266665</v>
      </c>
      <c r="J26" s="14">
        <f>I26*(1+($D$25*Inputs!G84))</f>
        <v>61791387.838180713</v>
      </c>
    </row>
    <row r="27" spans="2:10" x14ac:dyDescent="0.25">
      <c r="B27" t="s">
        <v>527</v>
      </c>
      <c r="D27" s="77"/>
      <c r="E27" s="14"/>
      <c r="F27" s="14">
        <f>Inputs!D59</f>
        <v>0</v>
      </c>
      <c r="G27" s="14">
        <f>Inputs!E59</f>
        <v>0</v>
      </c>
      <c r="H27" s="14">
        <f>Inputs!F59</f>
        <v>0</v>
      </c>
      <c r="I27" s="14">
        <f>Inputs!G59</f>
        <v>0</v>
      </c>
      <c r="J27" s="14">
        <f>Inputs!H59</f>
        <v>0</v>
      </c>
    </row>
    <row r="28" spans="2:10" s="142" customFormat="1" x14ac:dyDescent="0.25">
      <c r="B28" s="200" t="s">
        <v>528</v>
      </c>
      <c r="C28" s="200"/>
      <c r="D28" s="229"/>
      <c r="E28" s="154">
        <f>E26+E27</f>
        <v>49384960.669863716</v>
      </c>
      <c r="F28" s="154">
        <f t="shared" ref="F28:J28" si="3">F26+F27</f>
        <v>52053963.631219029</v>
      </c>
      <c r="G28" s="154">
        <f>G26+G27</f>
        <v>54454135.580549575</v>
      </c>
      <c r="H28" s="154">
        <f t="shared" si="3"/>
        <v>56797588.303829849</v>
      </c>
      <c r="I28" s="154">
        <f t="shared" si="3"/>
        <v>59241892.33266665</v>
      </c>
      <c r="J28" s="154">
        <f t="shared" si="3"/>
        <v>61791387.838180713</v>
      </c>
    </row>
    <row r="29" spans="2:10" x14ac:dyDescent="0.25">
      <c r="B29" t="s">
        <v>529</v>
      </c>
      <c r="D29" s="77"/>
      <c r="E29" s="77"/>
      <c r="F29" s="77">
        <f>F28/Inputs!C81</f>
        <v>1.5497690277402161</v>
      </c>
      <c r="G29" s="77">
        <f>G28/Inputs!D81</f>
        <v>1.5718191393299941</v>
      </c>
      <c r="H29" s="77">
        <f>H28/Inputs!E81</f>
        <v>1.5927345518168434</v>
      </c>
      <c r="I29" s="77">
        <f>I28/Inputs!F81</f>
        <v>1.6139282752547108</v>
      </c>
      <c r="J29" s="77">
        <f>J28/Inputs!G81</f>
        <v>1.6354040129884619</v>
      </c>
    </row>
    <row r="30" spans="2:10" x14ac:dyDescent="0.25">
      <c r="D30" s="77"/>
    </row>
    <row r="31" spans="2:10" x14ac:dyDescent="0.25">
      <c r="D31" s="77"/>
    </row>
    <row r="32" spans="2:10" x14ac:dyDescent="0.25">
      <c r="B32" s="13" t="s">
        <v>32</v>
      </c>
      <c r="D32" s="77"/>
    </row>
    <row r="33" spans="2:10" x14ac:dyDescent="0.25">
      <c r="D33" s="77">
        <f>Inputs!C32</f>
        <v>1.009922</v>
      </c>
    </row>
    <row r="34" spans="2:10" x14ac:dyDescent="0.25">
      <c r="B34" t="s">
        <v>63</v>
      </c>
      <c r="D34" s="77"/>
      <c r="E34" s="14">
        <f>Inputs!D32*(1+(Inputs!L38*CR!D33))</f>
        <v>28347693.082800001</v>
      </c>
      <c r="F34" s="14">
        <f>E34*(1+($D$33*Inputs!C83))</f>
        <v>29349706.644074865</v>
      </c>
      <c r="G34" s="14">
        <f>F34*(1+($D$33*Inputs!D83))</f>
        <v>30238934.077076785</v>
      </c>
      <c r="H34" s="14">
        <f>G34*(1+($D$33*Inputs!E83))</f>
        <v>31094025.090944488</v>
      </c>
      <c r="I34" s="14">
        <f>H34*(1+($D$33*Inputs!F83))</f>
        <v>31973296.211165596</v>
      </c>
      <c r="J34" s="14">
        <f>I34*(1+($D$33*Inputs!G83))</f>
        <v>32877431.19833843</v>
      </c>
    </row>
    <row r="35" spans="2:10" x14ac:dyDescent="0.25">
      <c r="B35" t="s">
        <v>527</v>
      </c>
      <c r="D35" s="77"/>
      <c r="E35" s="14"/>
      <c r="F35" s="14">
        <f>Inputs!D65</f>
        <v>-1900000</v>
      </c>
      <c r="G35" s="14">
        <f>Inputs!E65</f>
        <v>-3600000</v>
      </c>
      <c r="H35" s="14">
        <f>Inputs!F65</f>
        <v>-4600000</v>
      </c>
      <c r="I35" s="14">
        <f>Inputs!G65</f>
        <v>-4600000</v>
      </c>
      <c r="J35" s="14">
        <f>Inputs!H65</f>
        <v>-4600000</v>
      </c>
    </row>
    <row r="36" spans="2:10" s="152" customFormat="1" x14ac:dyDescent="0.25">
      <c r="B36" s="200" t="s">
        <v>530</v>
      </c>
      <c r="C36" s="200"/>
      <c r="D36" s="229"/>
      <c r="E36" s="154">
        <f>E34+E35</f>
        <v>28347693.082800001</v>
      </c>
      <c r="F36" s="154">
        <f t="shared" ref="F36:J36" si="4">F34+F35</f>
        <v>27449706.644074865</v>
      </c>
      <c r="G36" s="154">
        <f t="shared" si="4"/>
        <v>26638934.077076785</v>
      </c>
      <c r="H36" s="154">
        <f t="shared" si="4"/>
        <v>26494025.090944488</v>
      </c>
      <c r="I36" s="154">
        <f t="shared" si="4"/>
        <v>27373296.211165596</v>
      </c>
      <c r="J36" s="154">
        <f t="shared" si="4"/>
        <v>28277431.19833843</v>
      </c>
    </row>
    <row r="37" spans="2:10" x14ac:dyDescent="0.25">
      <c r="B37" t="s">
        <v>529</v>
      </c>
      <c r="D37" s="77"/>
      <c r="E37" s="77"/>
      <c r="F37" s="77">
        <f>F36/Inputs!C81</f>
        <v>0.81724238098227242</v>
      </c>
      <c r="G37" s="77">
        <f>G36/Inputs!D81</f>
        <v>0.7689330844626493</v>
      </c>
      <c r="H37" s="77">
        <f>H36/Inputs!E81</f>
        <v>0.74295318585215842</v>
      </c>
      <c r="I37" s="77">
        <f>I36/Inputs!F81</f>
        <v>0.74573135669000656</v>
      </c>
      <c r="J37" s="77">
        <f>J36/Inputs!G81</f>
        <v>0.74840566099396044</v>
      </c>
    </row>
    <row r="38" spans="2:10" x14ac:dyDescent="0.25">
      <c r="D38" s="77"/>
    </row>
    <row r="39" spans="2:10" x14ac:dyDescent="0.25">
      <c r="D39" s="77"/>
    </row>
    <row r="40" spans="2:10" x14ac:dyDescent="0.25">
      <c r="B40" s="13" t="s">
        <v>54</v>
      </c>
      <c r="D40" s="77"/>
    </row>
    <row r="41" spans="2:10" x14ac:dyDescent="0.25">
      <c r="D41" s="77">
        <f>Inputs!C33</f>
        <v>0.73707800000000001</v>
      </c>
    </row>
    <row r="42" spans="2:10" x14ac:dyDescent="0.25">
      <c r="B42" t="s">
        <v>63</v>
      </c>
      <c r="D42" s="77"/>
      <c r="E42" s="14">
        <f>Inputs!D33*(1+(Inputs!E30*CR!D41))</f>
        <v>30018651.784199081</v>
      </c>
      <c r="F42" s="14">
        <f>E42*(1+($D$41*Inputs!C84))</f>
        <v>30833864.417826369</v>
      </c>
      <c r="G42" s="14">
        <f>F42*(1+($D$41*Inputs!D84))</f>
        <v>31548265.140075333</v>
      </c>
      <c r="H42" s="14">
        <f>G42*(1+($D$41*Inputs!E84))</f>
        <v>32230487.870575026</v>
      </c>
      <c r="I42" s="14">
        <f>H42*(1+($D$41*Inputs!F84))</f>
        <v>32927463.483743358</v>
      </c>
      <c r="J42" s="14">
        <f>I42*(1+($D$41*Inputs!G84))</f>
        <v>33639511.006691709</v>
      </c>
    </row>
    <row r="43" spans="2:10" x14ac:dyDescent="0.25">
      <c r="B43" t="s">
        <v>527</v>
      </c>
      <c r="D43" s="77"/>
      <c r="E43" s="14"/>
      <c r="F43" s="14">
        <f>Inputs!D68</f>
        <v>0</v>
      </c>
      <c r="G43" s="14">
        <f>Inputs!E68</f>
        <v>0</v>
      </c>
      <c r="H43" s="14">
        <f>Inputs!F68</f>
        <v>0</v>
      </c>
      <c r="I43" s="14">
        <f>Inputs!G68</f>
        <v>0</v>
      </c>
      <c r="J43" s="14">
        <f>Inputs!H68</f>
        <v>0</v>
      </c>
    </row>
    <row r="44" spans="2:10" s="152" customFormat="1" x14ac:dyDescent="0.25">
      <c r="B44" s="200" t="s">
        <v>532</v>
      </c>
      <c r="C44" s="200"/>
      <c r="D44" s="229"/>
      <c r="E44" s="154">
        <f>E42+E43</f>
        <v>30018651.784199081</v>
      </c>
      <c r="F44" s="154">
        <f t="shared" ref="F44:J44" si="5">F42+F43</f>
        <v>30833864.417826369</v>
      </c>
      <c r="G44" s="154">
        <f t="shared" si="5"/>
        <v>31548265.140075333</v>
      </c>
      <c r="H44" s="154">
        <f t="shared" si="5"/>
        <v>32230487.870575026</v>
      </c>
      <c r="I44" s="154">
        <f t="shared" si="5"/>
        <v>32927463.483743358</v>
      </c>
      <c r="J44" s="154">
        <f t="shared" si="5"/>
        <v>33639511.006691709</v>
      </c>
    </row>
    <row r="45" spans="2:10" x14ac:dyDescent="0.25">
      <c r="B45" t="s">
        <v>533</v>
      </c>
      <c r="D45" s="77"/>
      <c r="E45" s="77"/>
      <c r="F45" s="77">
        <f>CR!F44/Inputs!C81</f>
        <v>0.91799672391574516</v>
      </c>
      <c r="G45" s="77">
        <f>CR!G44/Inputs!D81</f>
        <v>0.91064097209799477</v>
      </c>
      <c r="H45" s="77">
        <f>CR!H44/Inputs!E81</f>
        <v>0.90381674973190795</v>
      </c>
      <c r="I45" s="77">
        <f>CR!I44/Inputs!F81</f>
        <v>0.89704366718088413</v>
      </c>
      <c r="J45" s="77">
        <f>CR!J44/Inputs!G81</f>
        <v>0.89032134120994855</v>
      </c>
    </row>
    <row r="46" spans="2:10" x14ac:dyDescent="0.25">
      <c r="D46" s="77"/>
    </row>
    <row r="47" spans="2:10" x14ac:dyDescent="0.25">
      <c r="D47" s="77"/>
    </row>
    <row r="48" spans="2:10" x14ac:dyDescent="0.25">
      <c r="B48" s="13" t="s">
        <v>534</v>
      </c>
      <c r="D48" s="77"/>
    </row>
    <row r="49" spans="2:10" x14ac:dyDescent="0.25">
      <c r="D49" s="77">
        <f>Inputs!C34</f>
        <v>1</v>
      </c>
    </row>
    <row r="50" spans="2:10" x14ac:dyDescent="0.25">
      <c r="B50" t="s">
        <v>63</v>
      </c>
      <c r="D50" s="77"/>
      <c r="E50" s="14">
        <f>Inputs!D34*(1+(Inputs!E30*CR!D49))</f>
        <v>14296826.156722168</v>
      </c>
      <c r="F50" s="14">
        <f>E50*(1+(Inputs!C84*CR!D49))</f>
        <v>14823577.808376851</v>
      </c>
      <c r="G50" s="14">
        <f>F50*(1+(Inputs!D84*CR!D49))</f>
        <v>15289543.042620037</v>
      </c>
      <c r="H50" s="14">
        <f>G50*(1+(Inputs!E84*CR!D49))</f>
        <v>15738114.628436051</v>
      </c>
      <c r="I50" s="14">
        <f>H50*(1+(Inputs!F84*CR!D49))</f>
        <v>16199846.61198538</v>
      </c>
      <c r="J50" s="14">
        <f>I50*(1+(Inputs!G84*CR!D49))</f>
        <v>16675125.099017862</v>
      </c>
    </row>
    <row r="51" spans="2:10" x14ac:dyDescent="0.25">
      <c r="B51" t="s">
        <v>535</v>
      </c>
      <c r="D51" s="77"/>
      <c r="E51" s="14"/>
      <c r="F51" s="14">
        <f>Inputs!D73</f>
        <v>0</v>
      </c>
      <c r="G51" s="14">
        <f>Inputs!E73</f>
        <v>2400000</v>
      </c>
      <c r="H51" s="14">
        <f>Inputs!F73</f>
        <v>2800000</v>
      </c>
      <c r="I51" s="14">
        <f>Inputs!G73</f>
        <v>3200000</v>
      </c>
      <c r="J51" s="14">
        <f>Inputs!H73</f>
        <v>3300000</v>
      </c>
    </row>
    <row r="52" spans="2:10" s="152" customFormat="1" x14ac:dyDescent="0.25">
      <c r="B52" s="200" t="s">
        <v>536</v>
      </c>
      <c r="C52" s="200"/>
      <c r="D52" s="229"/>
      <c r="E52" s="154">
        <f>E50+E51</f>
        <v>14296826.156722168</v>
      </c>
      <c r="F52" s="154">
        <f t="shared" ref="F52:J52" si="6">F50+F51</f>
        <v>14823577.808376851</v>
      </c>
      <c r="G52" s="154">
        <f>G50+G51</f>
        <v>17689543.042620037</v>
      </c>
      <c r="H52" s="154">
        <f t="shared" si="6"/>
        <v>18538114.628436051</v>
      </c>
      <c r="I52" s="154">
        <f t="shared" si="6"/>
        <v>19399846.611985378</v>
      </c>
      <c r="J52" s="154">
        <f t="shared" si="6"/>
        <v>19975125.099017862</v>
      </c>
    </row>
    <row r="53" spans="2:10" x14ac:dyDescent="0.25">
      <c r="B53" t="s">
        <v>537</v>
      </c>
      <c r="D53" s="77"/>
      <c r="E53" s="77"/>
      <c r="F53" s="77">
        <f>F52/Inputs!C81</f>
        <v>0.44133280474998554</v>
      </c>
      <c r="G53" s="77">
        <f>G52/Inputs!D81</f>
        <v>0.51060882748313186</v>
      </c>
      <c r="H53" s="77">
        <f>H52/Inputs!E81</f>
        <v>0.5198512221382543</v>
      </c>
      <c r="I53" s="77">
        <f>I52/Inputs!F81</f>
        <v>0.52851048050372351</v>
      </c>
      <c r="J53" s="77">
        <f>J52/Inputs!G81</f>
        <v>0.52867237473982209</v>
      </c>
    </row>
    <row r="54" spans="2:10" x14ac:dyDescent="0.25">
      <c r="D54" s="77"/>
    </row>
    <row r="55" spans="2:10" x14ac:dyDescent="0.25">
      <c r="D55" s="77"/>
    </row>
    <row r="56" spans="2:10" x14ac:dyDescent="0.25">
      <c r="B56" s="13" t="s">
        <v>35</v>
      </c>
      <c r="D56" s="77"/>
    </row>
    <row r="57" spans="2:10" x14ac:dyDescent="0.25">
      <c r="D57" s="77">
        <f>Inputs!C35</f>
        <v>0</v>
      </c>
    </row>
    <row r="58" spans="2:10" x14ac:dyDescent="0.25">
      <c r="B58" t="s">
        <v>63</v>
      </c>
      <c r="D58" s="77"/>
      <c r="E58" s="14">
        <v>15932625.932792626</v>
      </c>
      <c r="F58" s="14">
        <f>Inputs!K30*Inputs!K31</f>
        <v>17536837.685128771</v>
      </c>
      <c r="G58" s="14">
        <f>Inputs!L30*Inputs!L31</f>
        <v>18202189.287709128</v>
      </c>
      <c r="H58" s="14">
        <f>Inputs!M30*Inputs!M31</f>
        <v>19352266.026260536</v>
      </c>
      <c r="I58" s="14">
        <f>Inputs!N30*Inputs!N31</f>
        <v>20098784.489761047</v>
      </c>
      <c r="J58" s="14">
        <f>Inputs!O30*Inputs!O31</f>
        <v>21878707.099644352</v>
      </c>
    </row>
    <row r="59" spans="2:10" s="152" customFormat="1" x14ac:dyDescent="0.25">
      <c r="B59" s="200" t="s">
        <v>539</v>
      </c>
      <c r="C59" s="200"/>
      <c r="D59" s="229"/>
      <c r="E59" s="154">
        <f>E58</f>
        <v>15932625.932792626</v>
      </c>
      <c r="F59" s="154">
        <f t="shared" ref="F59:J59" si="7">F58</f>
        <v>17536837.685128771</v>
      </c>
      <c r="G59" s="154">
        <f t="shared" si="7"/>
        <v>18202189.287709128</v>
      </c>
      <c r="H59" s="154">
        <f t="shared" si="7"/>
        <v>19352266.026260536</v>
      </c>
      <c r="I59" s="154">
        <f t="shared" si="7"/>
        <v>20098784.489761047</v>
      </c>
      <c r="J59" s="154">
        <f t="shared" si="7"/>
        <v>21878707.099644352</v>
      </c>
    </row>
    <row r="60" spans="2:10" x14ac:dyDescent="0.25">
      <c r="B60" t="s">
        <v>538</v>
      </c>
      <c r="D60" s="77"/>
      <c r="E60" s="77"/>
      <c r="F60" s="77">
        <f>F59/Inputs!C81</f>
        <v>0.52211293805530956</v>
      </c>
      <c r="G60" s="77">
        <f>G59/Inputs!D81</f>
        <v>0.52540636620348768</v>
      </c>
      <c r="H60" s="77">
        <f>H59/Inputs!E81</f>
        <v>0.54268189330669192</v>
      </c>
      <c r="I60" s="77">
        <f>I59/Inputs!F81</f>
        <v>0.54755166165395264</v>
      </c>
      <c r="J60" s="77">
        <f>J59/Inputs!G81</f>
        <v>0.57905359697470415</v>
      </c>
    </row>
    <row r="61" spans="2:10" x14ac:dyDescent="0.25">
      <c r="D61" s="77"/>
    </row>
    <row r="62" spans="2:10" x14ac:dyDescent="0.25">
      <c r="D62" s="77"/>
    </row>
    <row r="63" spans="2:10" x14ac:dyDescent="0.25">
      <c r="B63" s="13" t="s">
        <v>36</v>
      </c>
      <c r="D63" s="77"/>
    </row>
    <row r="64" spans="2:10" x14ac:dyDescent="0.25">
      <c r="D64" s="77">
        <f>Inputs!C36</f>
        <v>0.74781730000000002</v>
      </c>
    </row>
    <row r="65" spans="2:14" x14ac:dyDescent="0.25">
      <c r="B65" t="s">
        <v>63</v>
      </c>
      <c r="E65" s="14">
        <f>Inputs!D36*(1+(Inputs!E30*CR!D64))</f>
        <v>4902476.016721501</v>
      </c>
      <c r="F65" s="14">
        <f>E65*(1+($D$64*Inputs!C84))</f>
        <v>5037551.7255704394</v>
      </c>
      <c r="G65" s="14">
        <f>F65*(1+($D$64*Inputs!D84))</f>
        <v>5155969.1208865903</v>
      </c>
      <c r="H65" s="14">
        <f>G65*(1+($D$64*Inputs!E84))</f>
        <v>5269090.0777378343</v>
      </c>
      <c r="I65" s="14">
        <f>H65*(1+($D$64*Inputs!F84))</f>
        <v>5384692.8863183893</v>
      </c>
      <c r="J65" s="14">
        <f>I65*(1+($D$64*Inputs!G84))</f>
        <v>5502831.9979711156</v>
      </c>
    </row>
    <row r="66" spans="2:14" x14ac:dyDescent="0.25">
      <c r="B66" t="s">
        <v>527</v>
      </c>
      <c r="E66" s="14"/>
      <c r="F66" s="14">
        <f>Inputs!D76</f>
        <v>0</v>
      </c>
      <c r="G66" s="14">
        <f>Inputs!E76</f>
        <v>400000</v>
      </c>
      <c r="H66" s="14">
        <f>Inputs!F76</f>
        <v>500000</v>
      </c>
      <c r="I66" s="14">
        <f>Inputs!G76</f>
        <v>500000</v>
      </c>
      <c r="J66" s="14">
        <f>Inputs!H76</f>
        <v>500000</v>
      </c>
    </row>
    <row r="67" spans="2:14" s="152" customFormat="1" x14ac:dyDescent="0.25">
      <c r="B67" s="200" t="s">
        <v>540</v>
      </c>
      <c r="C67" s="200"/>
      <c r="D67" s="200"/>
      <c r="E67" s="154">
        <f>E65+E66</f>
        <v>4902476.016721501</v>
      </c>
      <c r="F67" s="154">
        <f t="shared" ref="F67:J67" si="8">F65+F66</f>
        <v>5037551.7255704394</v>
      </c>
      <c r="G67" s="154">
        <f t="shared" si="8"/>
        <v>5555969.1208865903</v>
      </c>
      <c r="H67" s="154">
        <f t="shared" si="8"/>
        <v>5769090.0777378343</v>
      </c>
      <c r="I67" s="154">
        <f t="shared" si="8"/>
        <v>5884692.8863183893</v>
      </c>
      <c r="J67" s="154">
        <f t="shared" si="8"/>
        <v>6002831.9979711156</v>
      </c>
    </row>
    <row r="68" spans="2:14" x14ac:dyDescent="0.25">
      <c r="B68" t="s">
        <v>541</v>
      </c>
      <c r="E68" s="77"/>
      <c r="F68" s="77">
        <f>F67/Inputs!C81</f>
        <v>0.14997977282264294</v>
      </c>
      <c r="G68" s="77">
        <f>G67/Inputs!D81</f>
        <v>0.16037310130133275</v>
      </c>
      <c r="H68" s="77">
        <f>H67/Inputs!E81</f>
        <v>0.1617785080979782</v>
      </c>
      <c r="I68" s="77">
        <f>I67/Inputs!F81</f>
        <v>0.16031682761056049</v>
      </c>
      <c r="J68" s="77">
        <f>J67/Inputs!G81</f>
        <v>0.15887417134061488</v>
      </c>
    </row>
    <row r="71" spans="2:14" x14ac:dyDescent="0.25">
      <c r="B71" s="13" t="s">
        <v>37</v>
      </c>
    </row>
    <row r="72" spans="2:14" x14ac:dyDescent="0.25">
      <c r="D72">
        <f>Inputs!C37</f>
        <v>0</v>
      </c>
    </row>
    <row r="73" spans="2:14" s="152" customFormat="1" x14ac:dyDescent="0.25">
      <c r="B73" s="200" t="s">
        <v>37</v>
      </c>
      <c r="C73" s="200"/>
      <c r="D73" s="200"/>
      <c r="E73" s="154">
        <f>Inputs!D37*(1+(Inputs!E30*CR!D72))</f>
        <v>3300000</v>
      </c>
      <c r="F73" s="154">
        <f>E73*(1+($D$72*Inputs!C84))</f>
        <v>3300000</v>
      </c>
      <c r="G73" s="154">
        <f>F73*(1+($D$72*Inputs!D84))</f>
        <v>3300000</v>
      </c>
      <c r="H73" s="154">
        <f>G73*(1+($D$72*Inputs!E84))</f>
        <v>3300000</v>
      </c>
      <c r="I73" s="154">
        <f>H73*(1+($D$72*Inputs!F84))</f>
        <v>3300000</v>
      </c>
      <c r="J73" s="154">
        <f>I73*(1+($D$72*Inputs!G84))</f>
        <v>3300000</v>
      </c>
    </row>
    <row r="74" spans="2:14" x14ac:dyDescent="0.25">
      <c r="B74" t="s">
        <v>542</v>
      </c>
      <c r="E74" s="77"/>
      <c r="F74" s="77">
        <f>F73/Inputs!C81</f>
        <v>9.8248767908914472E-2</v>
      </c>
      <c r="G74" s="77">
        <f>G73/Inputs!D81</f>
        <v>9.525453125807623E-2</v>
      </c>
      <c r="H74" s="77">
        <f>H73/Inputs!E81</f>
        <v>9.2539563350459569E-2</v>
      </c>
      <c r="I74" s="77">
        <f>I73/Inputs!F81</f>
        <v>8.9901978121042392E-2</v>
      </c>
      <c r="J74" s="77">
        <f>J73/Inputs!G81</f>
        <v>8.7339569989836635E-2</v>
      </c>
    </row>
    <row r="78" spans="2:14" x14ac:dyDescent="0.25">
      <c r="D78" s="85"/>
      <c r="E78" s="14"/>
      <c r="F78" s="14"/>
      <c r="G78" s="14"/>
      <c r="H78" s="14"/>
      <c r="I78" s="14"/>
      <c r="J78" s="14"/>
      <c r="N78" s="76"/>
    </row>
    <row r="79" spans="2:14" x14ac:dyDescent="0.25">
      <c r="J79" s="58"/>
    </row>
    <row r="81" spans="2:5" s="8" customFormat="1" ht="18.75" x14ac:dyDescent="0.3">
      <c r="B81" s="11" t="s">
        <v>543</v>
      </c>
    </row>
    <row r="83" spans="2:5" x14ac:dyDescent="0.25">
      <c r="B83" s="15" t="s">
        <v>544</v>
      </c>
      <c r="C83" s="15">
        <v>2016</v>
      </c>
      <c r="D83" s="15">
        <v>2017</v>
      </c>
      <c r="E83" s="15">
        <v>2018</v>
      </c>
    </row>
    <row r="84" spans="2:5" x14ac:dyDescent="0.25">
      <c r="B84" t="s">
        <v>545</v>
      </c>
      <c r="C84" s="77">
        <v>3.09</v>
      </c>
      <c r="D84" s="77">
        <v>3.17</v>
      </c>
      <c r="E84" s="77">
        <v>3.15</v>
      </c>
    </row>
    <row r="85" spans="2:5" x14ac:dyDescent="0.25">
      <c r="B85" t="s">
        <v>546</v>
      </c>
      <c r="C85" s="77">
        <v>1.38</v>
      </c>
      <c r="D85" s="77">
        <v>1.48</v>
      </c>
      <c r="E85" s="77">
        <v>1.53</v>
      </c>
    </row>
    <row r="86" spans="2:5" x14ac:dyDescent="0.25">
      <c r="B86" t="s">
        <v>547</v>
      </c>
      <c r="C86" s="77">
        <v>0.17</v>
      </c>
      <c r="D86" s="77">
        <v>0.15</v>
      </c>
      <c r="E86" s="77">
        <v>0.15</v>
      </c>
    </row>
    <row r="87" spans="2:5" x14ac:dyDescent="0.25">
      <c r="B87" t="s">
        <v>548</v>
      </c>
      <c r="C87" s="77">
        <v>0.76</v>
      </c>
      <c r="D87" s="77">
        <v>0.95</v>
      </c>
      <c r="E87" s="77">
        <v>1</v>
      </c>
    </row>
    <row r="90" spans="2:5" x14ac:dyDescent="0.25">
      <c r="B90" s="15" t="s">
        <v>549</v>
      </c>
      <c r="C90" s="15">
        <v>2016</v>
      </c>
      <c r="D90" s="15">
        <v>2017</v>
      </c>
      <c r="E90" s="15">
        <v>2018</v>
      </c>
    </row>
    <row r="91" spans="2:5" x14ac:dyDescent="0.25">
      <c r="B91" t="s">
        <v>550</v>
      </c>
      <c r="C91" s="14">
        <v>46860000</v>
      </c>
      <c r="D91" s="14">
        <v>51602000</v>
      </c>
      <c r="E91" s="14">
        <v>54855000</v>
      </c>
    </row>
    <row r="92" spans="2:5" x14ac:dyDescent="0.25">
      <c r="B92" s="49" t="s">
        <v>551</v>
      </c>
    </row>
    <row r="94" spans="2:5" s="88" customFormat="1" ht="18.75" x14ac:dyDescent="0.3">
      <c r="B94" s="87"/>
    </row>
    <row r="97" spans="2:9" s="94" customFormat="1" ht="18.75" x14ac:dyDescent="0.3">
      <c r="B97" s="2" t="s">
        <v>907</v>
      </c>
    </row>
    <row r="99" spans="2:9" x14ac:dyDescent="0.25">
      <c r="D99" s="44"/>
      <c r="E99" s="44"/>
      <c r="F99" s="44"/>
      <c r="G99" s="44"/>
      <c r="H99" s="44"/>
      <c r="I99" s="4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FACC0-977A-4DDA-A0C5-F15D2F7D0BB8}">
  <dimension ref="A1:BW61"/>
  <sheetViews>
    <sheetView topLeftCell="A22" workbookViewId="0">
      <selection activeCell="F51" sqref="F51"/>
    </sheetView>
  </sheetViews>
  <sheetFormatPr defaultRowHeight="15" x14ac:dyDescent="0.25"/>
  <cols>
    <col min="2" max="2" width="44.28515625" customWidth="1"/>
    <col min="3" max="3" width="11.85546875" customWidth="1"/>
    <col min="4" max="4" width="15" customWidth="1"/>
    <col min="5" max="5" width="11.85546875" customWidth="1"/>
    <col min="6" max="6" width="17.85546875" bestFit="1" customWidth="1"/>
    <col min="7" max="7" width="9.140625" customWidth="1"/>
  </cols>
  <sheetData>
    <row r="1" spans="1:75" s="8" customFormat="1" ht="26.25" x14ac:dyDescent="0.4">
      <c r="B1" s="89" t="s">
        <v>353</v>
      </c>
      <c r="C1" s="8">
        <v>2017</v>
      </c>
      <c r="D1" s="8">
        <v>2018</v>
      </c>
      <c r="E1" s="8">
        <v>2019</v>
      </c>
      <c r="F1" s="8">
        <v>2020</v>
      </c>
      <c r="G1" s="8">
        <v>2021</v>
      </c>
      <c r="H1" s="8">
        <v>2022</v>
      </c>
      <c r="I1" s="8">
        <v>2023</v>
      </c>
      <c r="J1" s="8">
        <v>2024</v>
      </c>
      <c r="K1" s="8">
        <v>2025</v>
      </c>
      <c r="L1" s="8">
        <v>2026</v>
      </c>
      <c r="M1" s="8">
        <v>2027</v>
      </c>
      <c r="N1" s="8">
        <v>2028</v>
      </c>
      <c r="O1" s="8">
        <v>2029</v>
      </c>
      <c r="P1" s="8">
        <v>2030</v>
      </c>
      <c r="Q1" s="8">
        <v>2031</v>
      </c>
      <c r="R1" s="8">
        <v>2032</v>
      </c>
      <c r="S1" s="8">
        <v>2033</v>
      </c>
      <c r="T1" s="8">
        <v>2034</v>
      </c>
      <c r="U1" s="8">
        <v>2035</v>
      </c>
      <c r="V1" s="8">
        <v>2036</v>
      </c>
      <c r="W1" s="8">
        <v>2037</v>
      </c>
      <c r="X1" s="8">
        <v>2038</v>
      </c>
      <c r="Y1" s="8">
        <v>2039</v>
      </c>
      <c r="Z1" s="8">
        <v>2040</v>
      </c>
      <c r="AA1" s="8">
        <v>2041</v>
      </c>
      <c r="AB1" s="8">
        <v>2042</v>
      </c>
      <c r="AC1" s="8">
        <v>2043</v>
      </c>
      <c r="AD1" s="8">
        <v>2044</v>
      </c>
      <c r="AE1" s="8">
        <v>2045</v>
      </c>
      <c r="AF1" s="8">
        <v>2046</v>
      </c>
      <c r="AG1" s="8">
        <v>2047</v>
      </c>
      <c r="AH1" s="8">
        <v>2048</v>
      </c>
      <c r="AI1" s="8">
        <v>2049</v>
      </c>
      <c r="AJ1" s="8">
        <v>2050</v>
      </c>
      <c r="AK1" s="8">
        <v>2051</v>
      </c>
      <c r="AL1" s="8">
        <v>2052</v>
      </c>
      <c r="AM1" s="8">
        <v>2053</v>
      </c>
      <c r="AN1" s="8">
        <v>2054</v>
      </c>
      <c r="AO1" s="8">
        <v>2055</v>
      </c>
      <c r="AP1" s="8">
        <v>2056</v>
      </c>
      <c r="AQ1" s="8">
        <v>2057</v>
      </c>
      <c r="AR1" s="8">
        <v>2058</v>
      </c>
      <c r="AS1" s="8">
        <v>2059</v>
      </c>
      <c r="AT1" s="8">
        <v>2060</v>
      </c>
      <c r="AU1" s="8">
        <v>2061</v>
      </c>
      <c r="AV1" s="8">
        <v>2062</v>
      </c>
      <c r="AW1" s="8">
        <v>2063</v>
      </c>
      <c r="AX1" s="8">
        <v>2064</v>
      </c>
      <c r="AY1" s="8">
        <v>2065</v>
      </c>
      <c r="AZ1" s="8">
        <v>2066</v>
      </c>
      <c r="BA1" s="8">
        <v>2067</v>
      </c>
      <c r="BB1" s="8">
        <v>2068</v>
      </c>
      <c r="BC1" s="8">
        <v>2069</v>
      </c>
      <c r="BD1" s="8">
        <v>2070</v>
      </c>
      <c r="BE1" s="8">
        <v>2071</v>
      </c>
      <c r="BF1" s="8">
        <v>2072</v>
      </c>
      <c r="BG1" s="8">
        <v>2073</v>
      </c>
      <c r="BH1" s="8">
        <v>2074</v>
      </c>
      <c r="BI1" s="8">
        <v>2075</v>
      </c>
      <c r="BJ1" s="8">
        <v>2076</v>
      </c>
      <c r="BK1" s="8">
        <v>2077</v>
      </c>
      <c r="BL1" s="8">
        <v>2078</v>
      </c>
      <c r="BM1" s="8">
        <v>2079</v>
      </c>
      <c r="BN1" s="8">
        <v>2080</v>
      </c>
      <c r="BO1" s="8">
        <v>2081</v>
      </c>
      <c r="BP1" s="8">
        <v>2082</v>
      </c>
      <c r="BQ1" s="8">
        <v>2083</v>
      </c>
      <c r="BR1" s="8">
        <v>2084</v>
      </c>
      <c r="BS1" s="8">
        <v>2085</v>
      </c>
      <c r="BT1" s="8">
        <v>2086</v>
      </c>
      <c r="BU1" s="8">
        <v>2087</v>
      </c>
      <c r="BV1" s="8">
        <v>2088</v>
      </c>
      <c r="BW1" s="8">
        <v>2089</v>
      </c>
    </row>
    <row r="3" spans="1:75" s="34" customFormat="1" ht="15.75" thickBot="1" x14ac:dyDescent="0.3">
      <c r="B3" s="34" t="s">
        <v>346</v>
      </c>
      <c r="F3" s="42">
        <f>F14</f>
        <v>189631443.25300241</v>
      </c>
      <c r="G3" s="42">
        <f t="shared" ref="G3:I3" si="0">G14</f>
        <v>238873026.66880479</v>
      </c>
      <c r="H3" s="42">
        <f t="shared" si="0"/>
        <v>254151069.45965812</v>
      </c>
      <c r="I3" s="42">
        <f t="shared" si="0"/>
        <v>270900542.94097716</v>
      </c>
      <c r="J3" s="42">
        <f>J14</f>
        <v>288048770.97236538</v>
      </c>
    </row>
    <row r="4" spans="1:75" ht="15.75" thickTop="1" x14ac:dyDescent="0.25"/>
    <row r="6" spans="1:75" s="11" customFormat="1" ht="18.75" x14ac:dyDescent="0.3">
      <c r="B6" s="11" t="s">
        <v>554</v>
      </c>
      <c r="C6" s="8">
        <v>2017</v>
      </c>
      <c r="D6" s="8">
        <v>2018</v>
      </c>
      <c r="E6" s="8">
        <v>2019</v>
      </c>
      <c r="F6" s="8">
        <v>2020</v>
      </c>
      <c r="G6" s="8">
        <v>2021</v>
      </c>
      <c r="H6" s="8">
        <v>2022</v>
      </c>
      <c r="I6" s="8">
        <v>2023</v>
      </c>
      <c r="J6" s="8">
        <v>2024</v>
      </c>
      <c r="K6" s="8">
        <v>2025</v>
      </c>
      <c r="L6" s="8">
        <v>2026</v>
      </c>
      <c r="M6" s="8">
        <v>2027</v>
      </c>
      <c r="N6" s="8">
        <v>2028</v>
      </c>
      <c r="O6" s="8">
        <v>2029</v>
      </c>
      <c r="P6" s="8">
        <v>2030</v>
      </c>
      <c r="Q6" s="8">
        <v>2031</v>
      </c>
      <c r="R6" s="8">
        <v>2032</v>
      </c>
      <c r="S6" s="8">
        <v>2033</v>
      </c>
      <c r="T6" s="8">
        <v>2034</v>
      </c>
      <c r="U6" s="8">
        <v>2035</v>
      </c>
      <c r="V6" s="8">
        <v>2036</v>
      </c>
      <c r="W6" s="8">
        <v>2037</v>
      </c>
      <c r="X6" s="8">
        <v>2038</v>
      </c>
      <c r="Y6" s="8">
        <v>2039</v>
      </c>
      <c r="Z6" s="8">
        <v>2040</v>
      </c>
      <c r="AA6" s="8">
        <v>2041</v>
      </c>
      <c r="AB6" s="8">
        <v>2042</v>
      </c>
      <c r="AC6" s="8">
        <v>2043</v>
      </c>
      <c r="AD6" s="8">
        <v>2044</v>
      </c>
      <c r="AE6" s="8">
        <v>2045</v>
      </c>
      <c r="AF6" s="8">
        <v>2046</v>
      </c>
      <c r="AG6" s="8">
        <v>2047</v>
      </c>
      <c r="AH6" s="8">
        <v>2048</v>
      </c>
      <c r="AI6" s="8">
        <v>2049</v>
      </c>
      <c r="AJ6" s="8">
        <v>2050</v>
      </c>
      <c r="AK6" s="8">
        <v>2051</v>
      </c>
      <c r="AL6" s="8">
        <v>2052</v>
      </c>
      <c r="AM6" s="8">
        <v>2053</v>
      </c>
      <c r="AN6" s="8">
        <v>2054</v>
      </c>
      <c r="AO6" s="8">
        <v>2055</v>
      </c>
      <c r="AP6" s="8">
        <v>2056</v>
      </c>
      <c r="AQ6" s="8">
        <v>2057</v>
      </c>
      <c r="AR6" s="8">
        <v>2058</v>
      </c>
      <c r="AS6" s="8">
        <v>2059</v>
      </c>
      <c r="AT6" s="8">
        <v>2060</v>
      </c>
      <c r="AU6" s="8">
        <v>2061</v>
      </c>
      <c r="AV6" s="8">
        <v>2062</v>
      </c>
      <c r="AW6" s="8">
        <v>2063</v>
      </c>
      <c r="AX6" s="8">
        <v>2064</v>
      </c>
      <c r="AY6" s="8">
        <v>2065</v>
      </c>
      <c r="AZ6" s="8">
        <v>2066</v>
      </c>
      <c r="BA6" s="8">
        <v>2067</v>
      </c>
      <c r="BB6" s="8">
        <v>2068</v>
      </c>
      <c r="BC6" s="8">
        <v>2069</v>
      </c>
      <c r="BD6" s="8">
        <v>2070</v>
      </c>
      <c r="BE6" s="8">
        <v>2071</v>
      </c>
      <c r="BF6" s="8">
        <v>2072</v>
      </c>
      <c r="BG6" s="8">
        <v>2073</v>
      </c>
      <c r="BH6" s="8">
        <v>2074</v>
      </c>
      <c r="BI6" s="8">
        <v>2075</v>
      </c>
      <c r="BJ6" s="8">
        <v>2076</v>
      </c>
      <c r="BK6" s="8">
        <v>2077</v>
      </c>
      <c r="BL6" s="8">
        <v>2078</v>
      </c>
      <c r="BM6" s="8">
        <v>2079</v>
      </c>
      <c r="BN6" s="8">
        <v>2080</v>
      </c>
      <c r="BO6" s="8">
        <v>2081</v>
      </c>
      <c r="BP6" s="8">
        <v>2082</v>
      </c>
      <c r="BQ6" s="8">
        <v>2083</v>
      </c>
      <c r="BR6" s="8">
        <v>2084</v>
      </c>
      <c r="BS6" s="8">
        <v>2085</v>
      </c>
      <c r="BT6" s="8">
        <v>2086</v>
      </c>
      <c r="BU6" s="8">
        <v>2087</v>
      </c>
      <c r="BV6" s="8">
        <v>2088</v>
      </c>
      <c r="BW6" s="8">
        <v>2089</v>
      </c>
    </row>
    <row r="8" spans="1:75" x14ac:dyDescent="0.25">
      <c r="B8" s="15" t="s">
        <v>554</v>
      </c>
    </row>
    <row r="9" spans="1:75" s="14" customFormat="1" x14ac:dyDescent="0.25">
      <c r="B9" s="14" t="s">
        <v>342</v>
      </c>
      <c r="F9" s="14">
        <f>F28</f>
        <v>1756150668.5764403</v>
      </c>
      <c r="G9" s="14">
        <f>F15</f>
        <v>2060130956.3314495</v>
      </c>
      <c r="H9" s="14">
        <f t="shared" ref="H9:BS9" si="1">G15</f>
        <v>2326016104.5629358</v>
      </c>
      <c r="I9" s="14">
        <f t="shared" si="1"/>
        <v>2586927230.4643273</v>
      </c>
      <c r="J9" s="14">
        <f t="shared" si="1"/>
        <v>2841165084.811913</v>
      </c>
      <c r="K9" s="14">
        <f t="shared" si="1"/>
        <v>3088056694.367353</v>
      </c>
      <c r="L9" s="14">
        <f t="shared" si="1"/>
        <v>2951197783.4159789</v>
      </c>
      <c r="M9" s="14">
        <f t="shared" si="1"/>
        <v>2816534016.8132234</v>
      </c>
      <c r="N9" s="14">
        <f t="shared" si="1"/>
        <v>2686419035.5190096</v>
      </c>
      <c r="O9" s="14">
        <f t="shared" si="1"/>
        <v>2558907097.0007477</v>
      </c>
      <c r="P9" s="14">
        <f t="shared" si="1"/>
        <v>2434437760.4880695</v>
      </c>
      <c r="Q9" s="14">
        <f t="shared" si="1"/>
        <v>2313688688.0640078</v>
      </c>
      <c r="R9" s="14">
        <f t="shared" si="1"/>
        <v>2192375665.7202911</v>
      </c>
      <c r="S9" s="14">
        <f t="shared" si="1"/>
        <v>2070139859.1815577</v>
      </c>
      <c r="T9" s="14">
        <f t="shared" si="1"/>
        <v>1947129360.0979111</v>
      </c>
      <c r="U9" s="14">
        <f t="shared" si="1"/>
        <v>1823086335.9383092</v>
      </c>
      <c r="V9" s="14">
        <f t="shared" si="1"/>
        <v>1713706703.0977755</v>
      </c>
      <c r="W9" s="14">
        <f t="shared" si="1"/>
        <v>1617950695.9212208</v>
      </c>
      <c r="X9" s="14">
        <f t="shared" si="1"/>
        <v>1527436320.3518136</v>
      </c>
      <c r="Y9" s="14">
        <f t="shared" si="1"/>
        <v>1440289640.5764236</v>
      </c>
      <c r="Z9" s="14">
        <f t="shared" si="1"/>
        <v>1356620815.0116124</v>
      </c>
      <c r="AA9" s="14">
        <f t="shared" si="1"/>
        <v>1275728852.9902411</v>
      </c>
      <c r="AB9" s="14">
        <f t="shared" si="1"/>
        <v>1197475363.6865849</v>
      </c>
      <c r="AC9" s="14">
        <f t="shared" si="1"/>
        <v>1120697717.0682518</v>
      </c>
      <c r="AD9" s="14">
        <f t="shared" si="1"/>
        <v>1045445037.5335886</v>
      </c>
      <c r="AE9" s="14">
        <f t="shared" si="1"/>
        <v>971767815.48318672</v>
      </c>
      <c r="AF9" s="14">
        <f t="shared" si="1"/>
        <v>895907735.44901717</v>
      </c>
      <c r="AG9" s="14">
        <f t="shared" si="1"/>
        <v>817739796.45222068</v>
      </c>
      <c r="AH9" s="14">
        <f t="shared" si="1"/>
        <v>737131797.39217544</v>
      </c>
      <c r="AI9" s="14">
        <f t="shared" si="1"/>
        <v>653943920.34182882</v>
      </c>
      <c r="AJ9" s="14">
        <f t="shared" si="1"/>
        <v>568028289.62858212</v>
      </c>
      <c r="AK9" s="14">
        <f t="shared" si="1"/>
        <v>479152577.5566926</v>
      </c>
      <c r="AL9" s="14">
        <f t="shared" si="1"/>
        <v>397796467.33838487</v>
      </c>
      <c r="AM9" s="14">
        <f t="shared" si="1"/>
        <v>368079231.6598835</v>
      </c>
      <c r="AN9" s="14">
        <f t="shared" si="1"/>
        <v>338493265.96289867</v>
      </c>
      <c r="AO9" s="14">
        <f t="shared" si="1"/>
        <v>309049286.19619071</v>
      </c>
      <c r="AP9" s="14">
        <f t="shared" si="1"/>
        <v>278398660.32788414</v>
      </c>
      <c r="AQ9" s="14">
        <f t="shared" si="1"/>
        <v>246491694.26813582</v>
      </c>
      <c r="AR9" s="14">
        <f t="shared" si="1"/>
        <v>213276630.36422992</v>
      </c>
      <c r="AS9" s="14">
        <f t="shared" si="1"/>
        <v>178699560.53650886</v>
      </c>
      <c r="AT9" s="14">
        <f t="shared" si="1"/>
        <v>142704335.6773119</v>
      </c>
      <c r="AU9" s="14">
        <f t="shared" si="1"/>
        <v>112776260.14581214</v>
      </c>
      <c r="AV9" s="14">
        <f t="shared" si="1"/>
        <v>88366482.008550853</v>
      </c>
      <c r="AW9" s="14">
        <f t="shared" si="1"/>
        <v>69701881.34370777</v>
      </c>
      <c r="AX9" s="14">
        <f t="shared" si="1"/>
        <v>57018729.53726247</v>
      </c>
      <c r="AY9" s="14">
        <f t="shared" si="1"/>
        <v>50563082.410600975</v>
      </c>
      <c r="AZ9" s="14">
        <f t="shared" si="1"/>
        <v>43845333.657393351</v>
      </c>
      <c r="BA9" s="14">
        <f t="shared" si="1"/>
        <v>36854841.350379743</v>
      </c>
      <c r="BB9" s="14">
        <f t="shared" si="1"/>
        <v>29580531.455410279</v>
      </c>
      <c r="BC9" s="14">
        <f t="shared" si="1"/>
        <v>22010880.2852832</v>
      </c>
      <c r="BD9" s="14">
        <f t="shared" si="1"/>
        <v>14133896.241069926</v>
      </c>
      <c r="BE9" s="14">
        <f t="shared" si="1"/>
        <v>8590885.6108548231</v>
      </c>
      <c r="BF9" s="14">
        <f t="shared" si="1"/>
        <v>4351814.9662472531</v>
      </c>
      <c r="BG9" s="14">
        <f t="shared" si="1"/>
        <v>1469770.5838920213</v>
      </c>
      <c r="BH9" s="14">
        <f t="shared" si="1"/>
        <v>4.1211023926734924E-7</v>
      </c>
      <c r="BI9" s="14">
        <f t="shared" si="1"/>
        <v>4.1211023926734924E-7</v>
      </c>
      <c r="BJ9" s="14">
        <f t="shared" si="1"/>
        <v>4.1211023926734924E-7</v>
      </c>
      <c r="BK9" s="14">
        <f t="shared" si="1"/>
        <v>4.1211023926734924E-7</v>
      </c>
      <c r="BL9" s="14">
        <f t="shared" si="1"/>
        <v>4.1211023926734924E-7</v>
      </c>
      <c r="BM9" s="14">
        <f t="shared" si="1"/>
        <v>4.1211023926734924E-7</v>
      </c>
      <c r="BN9" s="14">
        <f t="shared" si="1"/>
        <v>4.1211023926734924E-7</v>
      </c>
      <c r="BO9" s="14">
        <f t="shared" si="1"/>
        <v>4.1211023926734924E-7</v>
      </c>
      <c r="BP9" s="14">
        <f t="shared" si="1"/>
        <v>4.1211023926734924E-7</v>
      </c>
      <c r="BQ9" s="14">
        <f t="shared" si="1"/>
        <v>4.1211023926734924E-7</v>
      </c>
      <c r="BR9" s="14">
        <f t="shared" si="1"/>
        <v>4.1211023926734924E-7</v>
      </c>
      <c r="BS9" s="14">
        <f t="shared" si="1"/>
        <v>4.1211023926734924E-7</v>
      </c>
      <c r="BT9" s="14">
        <f t="shared" ref="BT9:BW9" si="2">BS15</f>
        <v>4.1211023926734924E-7</v>
      </c>
      <c r="BU9" s="14">
        <f t="shared" si="2"/>
        <v>4.1211023926734924E-7</v>
      </c>
      <c r="BV9" s="14">
        <f t="shared" si="2"/>
        <v>4.1211023926734924E-7</v>
      </c>
      <c r="BW9" s="14">
        <f t="shared" si="2"/>
        <v>4.1211023926734924E-7</v>
      </c>
    </row>
    <row r="10" spans="1:75" s="14" customFormat="1" x14ac:dyDescent="0.25">
      <c r="B10" s="14" t="s">
        <v>365</v>
      </c>
      <c r="E10" s="162">
        <f>SUM(F10:J10)/5</f>
        <v>410928422.56438982</v>
      </c>
      <c r="F10" s="14">
        <f>'2020-2024 Capex'!D12*Inputs!$C$256</f>
        <v>410928422.56438982</v>
      </c>
      <c r="G10" s="14">
        <f>'2020-2024 Capex'!E12*Inputs!$C$256</f>
        <v>410928422.56438982</v>
      </c>
      <c r="H10" s="14">
        <f>'2020-2024 Capex'!F12*Inputs!$C$256</f>
        <v>410928422.56438982</v>
      </c>
      <c r="I10" s="14">
        <f>'2020-2024 Capex'!G12*Inputs!$C$256</f>
        <v>410928422.56438982</v>
      </c>
      <c r="J10" s="14">
        <f>'2020-2024 Capex'!H12*Inputs!$C$256</f>
        <v>410928422.56438982</v>
      </c>
    </row>
    <row r="11" spans="1:75" s="14" customFormat="1" x14ac:dyDescent="0.25">
      <c r="B11" s="14" t="s">
        <v>471</v>
      </c>
      <c r="F11" s="14">
        <f>F29+F22</f>
        <v>-92063569.800070822</v>
      </c>
      <c r="G11" s="14">
        <f t="shared" ref="G11:J11" si="3">G29+G22</f>
        <v>-103936382.62661146</v>
      </c>
      <c r="H11" s="14">
        <f t="shared" si="3"/>
        <v>-116549087.44736509</v>
      </c>
      <c r="I11" s="14">
        <f t="shared" si="3"/>
        <v>-131072269.03508812</v>
      </c>
      <c r="J11" s="14">
        <f t="shared" si="3"/>
        <v>-146181879.35764554</v>
      </c>
      <c r="K11" s="14">
        <f>K44*$C$17</f>
        <v>-136858910.95137402</v>
      </c>
      <c r="L11" s="14">
        <f t="shared" ref="L11:BW11" si="4">L44*$C$17</f>
        <v>-134663766.60275564</v>
      </c>
      <c r="M11" s="14">
        <f t="shared" si="4"/>
        <v>-130114981.29421394</v>
      </c>
      <c r="N11" s="14">
        <f t="shared" si="4"/>
        <v>-127511938.51826203</v>
      </c>
      <c r="O11" s="14">
        <f t="shared" si="4"/>
        <v>-124469336.51267809</v>
      </c>
      <c r="P11" s="14">
        <f t="shared" si="4"/>
        <v>-120749072.42406189</v>
      </c>
      <c r="Q11" s="14">
        <f t="shared" si="4"/>
        <v>-121313022.34371646</v>
      </c>
      <c r="R11" s="14">
        <f t="shared" si="4"/>
        <v>-122235806.53873356</v>
      </c>
      <c r="S11" s="14">
        <f t="shared" si="4"/>
        <v>-123010499.08364643</v>
      </c>
      <c r="T11" s="14">
        <f t="shared" si="4"/>
        <v>-124043024.15960191</v>
      </c>
      <c r="U11" s="14">
        <f t="shared" si="4"/>
        <v>-109379632.84053369</v>
      </c>
      <c r="V11" s="14">
        <f t="shared" si="4"/>
        <v>-95756007.176554561</v>
      </c>
      <c r="W11" s="14">
        <f t="shared" si="4"/>
        <v>-90514375.569407135</v>
      </c>
      <c r="X11" s="14">
        <f t="shared" si="4"/>
        <v>-87146679.77538991</v>
      </c>
      <c r="Y11" s="14">
        <f t="shared" si="4"/>
        <v>-83668825.56481126</v>
      </c>
      <c r="Z11" s="14">
        <f t="shared" si="4"/>
        <v>-80891962.02137126</v>
      </c>
      <c r="AA11" s="14">
        <f t="shared" si="4"/>
        <v>-78253489.303656086</v>
      </c>
      <c r="AB11" s="14">
        <f t="shared" si="4"/>
        <v>-76777646.618333146</v>
      </c>
      <c r="AC11" s="14">
        <f t="shared" si="4"/>
        <v>-75252679.534663245</v>
      </c>
      <c r="AD11" s="14">
        <f t="shared" si="4"/>
        <v>-73677222.050401911</v>
      </c>
      <c r="AE11" s="14">
        <f t="shared" si="4"/>
        <v>-75860080.034169525</v>
      </c>
      <c r="AF11" s="14">
        <f t="shared" si="4"/>
        <v>-78167938.996796519</v>
      </c>
      <c r="AG11" s="14">
        <f t="shared" si="4"/>
        <v>-80607999.060045183</v>
      </c>
      <c r="AH11" s="14">
        <f t="shared" si="4"/>
        <v>-83187877.050346673</v>
      </c>
      <c r="AI11" s="14">
        <f t="shared" si="4"/>
        <v>-85915630.713246673</v>
      </c>
      <c r="AJ11" s="14">
        <f t="shared" si="4"/>
        <v>-88875712.07188952</v>
      </c>
      <c r="AK11" s="14">
        <f t="shared" si="4"/>
        <v>-81356110.218307719</v>
      </c>
      <c r="AL11" s="14">
        <f t="shared" si="4"/>
        <v>-29717235.678501386</v>
      </c>
      <c r="AM11" s="14">
        <f t="shared" si="4"/>
        <v>-29585965.696984839</v>
      </c>
      <c r="AN11" s="14">
        <f t="shared" si="4"/>
        <v>-29443979.766707964</v>
      </c>
      <c r="AO11" s="14">
        <f t="shared" si="4"/>
        <v>-30650625.868306585</v>
      </c>
      <c r="AP11" s="14">
        <f t="shared" si="4"/>
        <v>-31906966.059748322</v>
      </c>
      <c r="AQ11" s="14">
        <f t="shared" si="4"/>
        <v>-33215063.903905902</v>
      </c>
      <c r="AR11" s="14">
        <f t="shared" si="4"/>
        <v>-34577069.827721067</v>
      </c>
      <c r="AS11" s="14">
        <f t="shared" si="4"/>
        <v>-35995224.859196976</v>
      </c>
      <c r="AT11" s="14">
        <f t="shared" si="4"/>
        <v>-29928075.531499755</v>
      </c>
      <c r="AU11" s="14">
        <f t="shared" si="4"/>
        <v>-24409778.137261294</v>
      </c>
      <c r="AV11" s="14">
        <f t="shared" si="4"/>
        <v>-18664600.664843086</v>
      </c>
      <c r="AW11" s="14">
        <f t="shared" si="4"/>
        <v>-12683151.806445302</v>
      </c>
      <c r="AX11" s="14">
        <f t="shared" si="4"/>
        <v>-6455647.1266614962</v>
      </c>
      <c r="AY11" s="14">
        <f t="shared" si="4"/>
        <v>-6717748.7532076212</v>
      </c>
      <c r="AZ11" s="14">
        <f t="shared" si="4"/>
        <v>-6990492.3070136085</v>
      </c>
      <c r="BA11" s="14">
        <f t="shared" si="4"/>
        <v>-7274309.8949694624</v>
      </c>
      <c r="BB11" s="14">
        <f t="shared" si="4"/>
        <v>-7569651.170127078</v>
      </c>
      <c r="BC11" s="14">
        <f t="shared" si="4"/>
        <v>-7876984.0442132745</v>
      </c>
      <c r="BD11" s="14">
        <f t="shared" si="4"/>
        <v>-5543010.6302151037</v>
      </c>
      <c r="BE11" s="14">
        <f t="shared" si="4"/>
        <v>-4239070.64460757</v>
      </c>
      <c r="BF11" s="14">
        <f t="shared" si="4"/>
        <v>-2882044.3823552318</v>
      </c>
      <c r="BG11" s="14">
        <f t="shared" si="4"/>
        <v>-1469770.5838916092</v>
      </c>
      <c r="BH11" s="14">
        <f t="shared" si="4"/>
        <v>0</v>
      </c>
      <c r="BI11" s="14">
        <f t="shared" si="4"/>
        <v>0</v>
      </c>
      <c r="BJ11" s="14">
        <f t="shared" si="4"/>
        <v>0</v>
      </c>
      <c r="BK11" s="14">
        <f t="shared" si="4"/>
        <v>0</v>
      </c>
      <c r="BL11" s="14">
        <f t="shared" si="4"/>
        <v>0</v>
      </c>
      <c r="BM11" s="14">
        <f t="shared" si="4"/>
        <v>0</v>
      </c>
      <c r="BN11" s="14">
        <f t="shared" si="4"/>
        <v>0</v>
      </c>
      <c r="BO11" s="14">
        <f t="shared" si="4"/>
        <v>0</v>
      </c>
      <c r="BP11" s="14">
        <f t="shared" si="4"/>
        <v>0</v>
      </c>
      <c r="BQ11" s="14">
        <f t="shared" si="4"/>
        <v>0</v>
      </c>
      <c r="BR11" s="14">
        <f t="shared" si="4"/>
        <v>0</v>
      </c>
      <c r="BS11" s="14">
        <f t="shared" si="4"/>
        <v>0</v>
      </c>
      <c r="BT11" s="14">
        <f t="shared" si="4"/>
        <v>0</v>
      </c>
      <c r="BU11" s="14">
        <f t="shared" si="4"/>
        <v>0</v>
      </c>
      <c r="BV11" s="14">
        <f t="shared" si="4"/>
        <v>0</v>
      </c>
      <c r="BW11" s="14">
        <f t="shared" si="4"/>
        <v>0</v>
      </c>
    </row>
    <row r="12" spans="1:75" s="14" customFormat="1" x14ac:dyDescent="0.25">
      <c r="B12" s="14" t="s">
        <v>555</v>
      </c>
      <c r="F12" s="14">
        <f>-Inputs!C289</f>
        <v>-14884565.009309873</v>
      </c>
      <c r="G12" s="14">
        <f>-Inputs!D289</f>
        <v>-41106891.706292003</v>
      </c>
      <c r="H12" s="14">
        <f>-Inputs!E289</f>
        <v>-33468209.215632904</v>
      </c>
      <c r="I12" s="14">
        <f>-Inputs!F289</f>
        <v>-25618299.181715745</v>
      </c>
      <c r="J12" s="14">
        <f>-Inputs!G289</f>
        <v>-17854933.65130401</v>
      </c>
    </row>
    <row r="13" spans="1:75" s="14" customFormat="1" x14ac:dyDescent="0.25">
      <c r="B13" s="14" t="s">
        <v>480</v>
      </c>
      <c r="F13" s="14">
        <f>(AVERAGE((F9+F10),F15)*(Inputs!$C$20/(1+0.5*Inputs!$C$20)))</f>
        <v>82683308.443621725</v>
      </c>
      <c r="G13" s="14">
        <f>(AVERAGE((G9+G10),G15)*(Inputs!$C$20/(1+0.5*Inputs!$C$20)))</f>
        <v>93829752.33590132</v>
      </c>
      <c r="H13" s="14">
        <f>(AVERAGE((H9+H10),H15)*(Inputs!$C$20/(1+0.5*Inputs!$C$20)))</f>
        <v>104133772.79666011</v>
      </c>
      <c r="I13" s="14">
        <f>(AVERAGE((I9+I10),I15)*(Inputs!$C$20/(1+0.5*Inputs!$C$20)))</f>
        <v>114209974.72417331</v>
      </c>
      <c r="J13" s="14">
        <f>(AVERAGE((J9+J10),J15)*(Inputs!$C$20/(1+0.5*Inputs!$C$20)))</f>
        <v>124011957.9634158</v>
      </c>
      <c r="K13" s="14">
        <f>(AVERAGE((K9+K10),K15)*(Inputs!$C$20/(1+0.5*Inputs!$C$20)))</f>
        <v>118126503.0950316</v>
      </c>
      <c r="L13" s="14">
        <f>(AVERAGE((L9+L10),L15)*(Inputs!$C$20/(1+0.5*Inputs!$C$20)))</f>
        <v>112815578.62108201</v>
      </c>
      <c r="M13" s="14">
        <f>(AVERAGE((M9+M10),M15)*(Inputs!$C$20/(1+0.5*Inputs!$C$20)))</f>
        <v>107636563.94335806</v>
      </c>
      <c r="N13" s="14">
        <f>(AVERAGE((N9+N10),N15)*(Inputs!$C$20/(1+0.5*Inputs!$C$20)))</f>
        <v>102597437.46631615</v>
      </c>
      <c r="O13" s="14">
        <f>(AVERAGE((O9+O10),O15)*(Inputs!$C$20/(1+0.5*Inputs!$C$20)))</f>
        <v>97668738.572382867</v>
      </c>
      <c r="P13" s="14">
        <f>(AVERAGE((P9+P10),P15)*(Inputs!$C$20/(1+0.5*Inputs!$C$20)))</f>
        <v>92872319.867262065</v>
      </c>
      <c r="Q13" s="14">
        <f>(AVERAGE((Q9+Q10),Q15)*(Inputs!$C$20/(1+0.5*Inputs!$C$20)))</f>
        <v>88137637.980289981</v>
      </c>
      <c r="R13" s="14">
        <f>(AVERAGE((R9+R10),R15)*(Inputs!$C$20/(1+0.5*Inputs!$C$20)))</f>
        <v>83373875.897634089</v>
      </c>
      <c r="S13" s="14">
        <f>(AVERAGE((S9+S10),S15)*(Inputs!$C$20/(1+0.5*Inputs!$C$20)))</f>
        <v>78576911.539414093</v>
      </c>
      <c r="T13" s="14">
        <f>(AVERAGE((T9+T10),T15)*(Inputs!$C$20/(1+0.5*Inputs!$C$20)))</f>
        <v>73744598.397884801</v>
      </c>
      <c r="U13" s="14">
        <f>(AVERAGE((U9+U10),U15)*(Inputs!$C$20/(1+0.5*Inputs!$C$20)))</f>
        <v>69178902.033207402</v>
      </c>
      <c r="V13" s="14">
        <f>(AVERAGE((V9+V10),V15)*(Inputs!$C$20/(1+0.5*Inputs!$C$20)))</f>
        <v>65166493.563830562</v>
      </c>
      <c r="W13" s="14">
        <f>(AVERAGE((W9+W10),W15)*(Inputs!$C$20/(1+0.5*Inputs!$C$20)))</f>
        <v>61523085.4205079</v>
      </c>
      <c r="X13" s="14">
        <f>(AVERAGE((X9+X10),X15)*(Inputs!$C$20/(1+0.5*Inputs!$C$20)))</f>
        <v>58048073.847265385</v>
      </c>
      <c r="Y13" s="14">
        <f>(AVERAGE((Y9+Y10),Y15)*(Inputs!$C$20/(1+0.5*Inputs!$C$20)))</f>
        <v>54706959.742125914</v>
      </c>
      <c r="Z13" s="14">
        <f>(AVERAGE((Z9+Z10),Z15)*(Inputs!$C$20/(1+0.5*Inputs!$C$20)))</f>
        <v>51488186.554867372</v>
      </c>
      <c r="AA13" s="14">
        <f>(AVERAGE((AA9+AA10),AA15)*(Inputs!$C$20/(1+0.5*Inputs!$C$20)))</f>
        <v>48375336.166187249</v>
      </c>
      <c r="AB13" s="14">
        <f>(AVERAGE((AB9+AB10),AB15)*(Inputs!$C$20/(1+0.5*Inputs!$C$20)))</f>
        <v>45342960.891278006</v>
      </c>
      <c r="AC13" s="14">
        <f>(AVERAGE((AC9+AC10),AC15)*(Inputs!$C$20/(1+0.5*Inputs!$C$20)))</f>
        <v>42369280.802300818</v>
      </c>
      <c r="AD13" s="14">
        <f>(AVERAGE((AD9+AD10),AD15)*(Inputs!$C$20/(1+0.5*Inputs!$C$20)))</f>
        <v>39456244.343041003</v>
      </c>
      <c r="AE13" s="14">
        <f>(AVERAGE((AE9+AE10),AE15)*(Inputs!$C$20/(1+0.5*Inputs!$C$20)))</f>
        <v>36531327.262216255</v>
      </c>
      <c r="AF13" s="14">
        <f>(AVERAGE((AF9+AF10),AF15)*(Inputs!$C$20/(1+0.5*Inputs!$C$20)))</f>
        <v>33518572.735359281</v>
      </c>
      <c r="AG13" s="14">
        <f>(AVERAGE((AG9+AG10),AG15)*(Inputs!$C$20/(1+0.5*Inputs!$C$20)))</f>
        <v>30412949.945777442</v>
      </c>
      <c r="AH13" s="14">
        <f>(AVERAGE((AH9+AH10),AH15)*(Inputs!$C$20/(1+0.5*Inputs!$C$20)))</f>
        <v>27209138.260496482</v>
      </c>
      <c r="AI13" s="14">
        <f>(AVERAGE((AI9+AI10),AI15)*(Inputs!$C$20/(1+0.5*Inputs!$C$20)))</f>
        <v>23901510.455325946</v>
      </c>
      <c r="AJ13" s="14">
        <f>(AVERAGE((AJ9+AJ10),AJ15)*(Inputs!$C$20/(1+0.5*Inputs!$C$20)))</f>
        <v>20482629.835135281</v>
      </c>
      <c r="AK13" s="14">
        <f>(AVERAGE((AK9+AK10),AK15)*(Inputs!$C$20/(1+0.5*Inputs!$C$20)))</f>
        <v>17152932.44341075</v>
      </c>
      <c r="AL13" s="14">
        <f>(AVERAGE((AL9+AL10),AL15)*(Inputs!$C$20/(1+0.5*Inputs!$C$20)))</f>
        <v>14980361.97364131</v>
      </c>
      <c r="AM13" s="14">
        <f>(AVERAGE((AM9+AM10),AM15)*(Inputs!$C$20/(1+0.5*Inputs!$C$20)))</f>
        <v>13820404.262536895</v>
      </c>
      <c r="AN13" s="14">
        <f>(AVERAGE((AN9+AN10),AN15)*(Inputs!$C$20/(1+0.5*Inputs!$C$20)))</f>
        <v>12665791.377590895</v>
      </c>
      <c r="AO13" s="14">
        <f>(AVERAGE((AO9+AO10),AO15)*(Inputs!$C$20/(1+0.5*Inputs!$C$20)))</f>
        <v>11490353.971425356</v>
      </c>
      <c r="AP13" s="14">
        <f>(AVERAGE((AP9+AP10),AP15)*(Inputs!$C$20/(1+0.5*Inputs!$C$20)))</f>
        <v>10266741.089455953</v>
      </c>
      <c r="AQ13" s="14">
        <f>(AVERAGE((AQ9+AQ10),AQ15)*(Inputs!$C$20/(1+0.5*Inputs!$C$20)))</f>
        <v>8992968.3576799799</v>
      </c>
      <c r="AR13" s="14">
        <f>(AVERAGE((AR9+AR10),AR15)*(Inputs!$C$20/(1+0.5*Inputs!$C$20)))</f>
        <v>7666968.9773711842</v>
      </c>
      <c r="AS13" s="14">
        <f>(AVERAGE((AS9+AS10),AS15)*(Inputs!$C$20/(1+0.5*Inputs!$C$20)))</f>
        <v>6286590.2539004115</v>
      </c>
      <c r="AT13" s="14">
        <f>(AVERAGE((AT9+AT10),AT15)*(Inputs!$C$20/(1+0.5*Inputs!$C$20)))</f>
        <v>4997144.8469741903</v>
      </c>
      <c r="AU13" s="14">
        <f>(AVERAGE((AU9+AU10),AU15)*(Inputs!$C$20/(1+0.5*Inputs!$C$20)))</f>
        <v>3934308.2562670144</v>
      </c>
      <c r="AV13" s="14">
        <f>(AVERAGE((AV9+AV10),AV15)*(Inputs!$C$20/(1+0.5*Inputs!$C$20)))</f>
        <v>3091782.7823692923</v>
      </c>
      <c r="AW13" s="14">
        <f>(AVERAGE((AW9+AW10),AW15)*(Inputs!$C$20/(1+0.5*Inputs!$C$20)))</f>
        <v>2478627.5671114824</v>
      </c>
      <c r="AX13" s="14">
        <f>(AVERAGE((AX9+AX10),AX15)*(Inputs!$C$20/(1+0.5*Inputs!$C$20)))</f>
        <v>2104276.8256874122</v>
      </c>
      <c r="AY13" s="14">
        <f>(AVERAGE((AY9+AY10),AY15)*(Inputs!$C$20/(1+0.5*Inputs!$C$20)))</f>
        <v>1846608.0695685935</v>
      </c>
      <c r="AZ13" s="14">
        <f>(AVERAGE((AZ9+AZ10),AZ15)*(Inputs!$C$20/(1+0.5*Inputs!$C$20)))</f>
        <v>1578477.8581352746</v>
      </c>
      <c r="BA13" s="14">
        <f>(AVERAGE((BA9+BA10),BA15)*(Inputs!$C$20/(1+0.5*Inputs!$C$20)))</f>
        <v>1299461.4319089279</v>
      </c>
      <c r="BB13" s="14">
        <f>(AVERAGE((BB9+BB10),BB15)*(Inputs!$C$20/(1+0.5*Inputs!$C$20)))</f>
        <v>1009116.7843784842</v>
      </c>
      <c r="BC13" s="14">
        <f>(AVERAGE((BC9+BC10),BC15)*(Inputs!$C$20/(1+0.5*Inputs!$C$20)))</f>
        <v>706983.96166551788</v>
      </c>
      <c r="BD13" s="14">
        <f>(AVERAGE((BD9+BD10),BD15)*(Inputs!$C$20/(1+0.5*Inputs!$C$20)))</f>
        <v>444491.7867992536</v>
      </c>
      <c r="BE13" s="14">
        <f>(AVERAGE((BE9+BE10),BE15)*(Inputs!$C$20/(1+0.5*Inputs!$C$20)))</f>
        <v>253156.40620931069</v>
      </c>
      <c r="BF13" s="14">
        <f>(AVERAGE((BF9+BF10),BF15)*(Inputs!$C$20/(1+0.5*Inputs!$C$20)))</f>
        <v>113868.94624763814</v>
      </c>
      <c r="BG13" s="14">
        <f>(AVERAGE((BG9+BG10),BG15)*(Inputs!$C$20/(1+0.5*Inputs!$C$20)))</f>
        <v>28748.392714009558</v>
      </c>
      <c r="BH13" s="14">
        <f>(AVERAGE((BH9+BH10),BH15)*(Inputs!$C$20/(1+0.5*Inputs!$C$20)))</f>
        <v>1.6121573162181709E-8</v>
      </c>
      <c r="BI13" s="14">
        <f>(AVERAGE((BI9+BI10),BI15)*(Inputs!$C$20/(1+0.5*Inputs!$C$20)))</f>
        <v>1.6121573162181709E-8</v>
      </c>
      <c r="BJ13" s="14">
        <f>(AVERAGE((BJ9+BJ10),BJ15)*(Inputs!$C$20/(1+0.5*Inputs!$C$20)))</f>
        <v>1.6121573162181709E-8</v>
      </c>
      <c r="BK13" s="14">
        <f>(AVERAGE((BK9+BK10),BK15)*(Inputs!$C$20/(1+0.5*Inputs!$C$20)))</f>
        <v>1.6121573162181709E-8</v>
      </c>
      <c r="BL13" s="14">
        <f>(AVERAGE((BL9+BL10),BL15)*(Inputs!$C$20/(1+0.5*Inputs!$C$20)))</f>
        <v>1.6121573162181709E-8</v>
      </c>
      <c r="BM13" s="14">
        <f>(AVERAGE((BM9+BM10),BM15)*(Inputs!$C$20/(1+0.5*Inputs!$C$20)))</f>
        <v>1.6121573162181709E-8</v>
      </c>
      <c r="BN13" s="14">
        <f>(AVERAGE((BN9+BN10),BN15)*(Inputs!$C$20/(1+0.5*Inputs!$C$20)))</f>
        <v>1.6121573162181709E-8</v>
      </c>
      <c r="BO13" s="14">
        <f>(AVERAGE((BO9+BO10),BO15)*(Inputs!$C$20/(1+0.5*Inputs!$C$20)))</f>
        <v>1.6121573162181709E-8</v>
      </c>
      <c r="BP13" s="14">
        <f>(AVERAGE((BP9+BP10),BP15)*(Inputs!$C$20/(1+0.5*Inputs!$C$20)))</f>
        <v>1.6121573162181709E-8</v>
      </c>
      <c r="BQ13" s="14">
        <f>(AVERAGE((BQ9+BQ10),BQ15)*(Inputs!$C$20/(1+0.5*Inputs!$C$20)))</f>
        <v>1.6121573162181709E-8</v>
      </c>
      <c r="BR13" s="14">
        <f>(AVERAGE((BR9+BR10),BR15)*(Inputs!$C$20/(1+0.5*Inputs!$C$20)))</f>
        <v>1.6121573162181709E-8</v>
      </c>
      <c r="BS13" s="14">
        <f>(AVERAGE((BS9+BS10),BS15)*(Inputs!$C$20/(1+0.5*Inputs!$C$20)))</f>
        <v>1.6121573162181709E-8</v>
      </c>
      <c r="BT13" s="14">
        <f>(AVERAGE((BT9+BT10),BT15)*(Inputs!$C$20/(1+0.5*Inputs!$C$20)))</f>
        <v>1.6121573162181709E-8</v>
      </c>
      <c r="BU13" s="14">
        <f>(AVERAGE((BU9+BU10),BU15)*(Inputs!$C$20/(1+0.5*Inputs!$C$20)))</f>
        <v>1.6121573162181709E-8</v>
      </c>
      <c r="BV13" s="14">
        <f>(AVERAGE((BV9+BV10),BV15)*(Inputs!$C$20/(1+0.5*Inputs!$C$20)))</f>
        <v>1.6121573162181709E-8</v>
      </c>
      <c r="BW13" s="14">
        <f>(AVERAGE((BW9+BW10),BW15)*(Inputs!$C$20/(1+0.5*Inputs!$C$20)))</f>
        <v>1.6121573162181709E-8</v>
      </c>
    </row>
    <row r="14" spans="1:75" s="14" customFormat="1" x14ac:dyDescent="0.25">
      <c r="B14" s="14" t="s">
        <v>161</v>
      </c>
      <c r="F14" s="14">
        <f>F13-F11-F12</f>
        <v>189631443.25300241</v>
      </c>
      <c r="G14" s="14">
        <f t="shared" ref="G14:BR14" si="5">G13-G11-G12</f>
        <v>238873026.66880479</v>
      </c>
      <c r="H14" s="14">
        <f t="shared" si="5"/>
        <v>254151069.45965812</v>
      </c>
      <c r="I14" s="14">
        <f t="shared" si="5"/>
        <v>270900542.94097716</v>
      </c>
      <c r="J14" s="14">
        <f t="shared" si="5"/>
        <v>288048770.97236538</v>
      </c>
      <c r="K14" s="14">
        <f t="shared" si="5"/>
        <v>254985414.04640561</v>
      </c>
      <c r="L14" s="14">
        <f t="shared" si="5"/>
        <v>247479345.22383764</v>
      </c>
      <c r="M14" s="14">
        <f t="shared" si="5"/>
        <v>237751545.23757201</v>
      </c>
      <c r="N14" s="14">
        <f t="shared" si="5"/>
        <v>230109375.98457819</v>
      </c>
      <c r="O14" s="14">
        <f t="shared" si="5"/>
        <v>222138075.08506095</v>
      </c>
      <c r="P14" s="14">
        <f t="shared" si="5"/>
        <v>213621392.29132396</v>
      </c>
      <c r="Q14" s="14">
        <f t="shared" si="5"/>
        <v>209450660.32400644</v>
      </c>
      <c r="R14" s="14">
        <f t="shared" si="5"/>
        <v>205609682.43636763</v>
      </c>
      <c r="S14" s="14">
        <f t="shared" si="5"/>
        <v>201587410.62306052</v>
      </c>
      <c r="T14" s="14">
        <f t="shared" si="5"/>
        <v>197787622.55748671</v>
      </c>
      <c r="U14" s="14">
        <f t="shared" si="5"/>
        <v>178558534.87374109</v>
      </c>
      <c r="V14" s="14">
        <f t="shared" si="5"/>
        <v>160922500.74038512</v>
      </c>
      <c r="W14" s="14">
        <f t="shared" si="5"/>
        <v>152037460.98991504</v>
      </c>
      <c r="X14" s="14">
        <f t="shared" si="5"/>
        <v>145194753.6226553</v>
      </c>
      <c r="Y14" s="14">
        <f t="shared" si="5"/>
        <v>138375785.30693716</v>
      </c>
      <c r="Z14" s="14">
        <f t="shared" si="5"/>
        <v>132380148.57623863</v>
      </c>
      <c r="AA14" s="14">
        <f t="shared" si="5"/>
        <v>126628825.46984333</v>
      </c>
      <c r="AB14" s="14">
        <f t="shared" si="5"/>
        <v>122120607.50961116</v>
      </c>
      <c r="AC14" s="14">
        <f t="shared" si="5"/>
        <v>117621960.33696407</v>
      </c>
      <c r="AD14" s="14">
        <f t="shared" si="5"/>
        <v>113133466.39344291</v>
      </c>
      <c r="AE14" s="14">
        <f t="shared" si="5"/>
        <v>112391407.29638578</v>
      </c>
      <c r="AF14" s="14">
        <f t="shared" si="5"/>
        <v>111686511.7321558</v>
      </c>
      <c r="AG14" s="14">
        <f t="shared" si="5"/>
        <v>111020949.00582263</v>
      </c>
      <c r="AH14" s="14">
        <f t="shared" si="5"/>
        <v>110397015.31084315</v>
      </c>
      <c r="AI14" s="14">
        <f t="shared" si="5"/>
        <v>109817141.16857262</v>
      </c>
      <c r="AJ14" s="14">
        <f t="shared" si="5"/>
        <v>109358341.9070248</v>
      </c>
      <c r="AK14" s="14">
        <f t="shared" si="5"/>
        <v>98509042.661718473</v>
      </c>
      <c r="AL14" s="14">
        <f t="shared" si="5"/>
        <v>44697597.652142696</v>
      </c>
      <c r="AM14" s="14">
        <f t="shared" si="5"/>
        <v>43406369.959521733</v>
      </c>
      <c r="AN14" s="14">
        <f t="shared" si="5"/>
        <v>42109771.144298859</v>
      </c>
      <c r="AO14" s="14">
        <f t="shared" si="5"/>
        <v>42140979.839731939</v>
      </c>
      <c r="AP14" s="14">
        <f t="shared" si="5"/>
        <v>42173707.149204277</v>
      </c>
      <c r="AQ14" s="14">
        <f t="shared" si="5"/>
        <v>42208032.261585884</v>
      </c>
      <c r="AR14" s="14">
        <f t="shared" si="5"/>
        <v>42244038.805092253</v>
      </c>
      <c r="AS14" s="14">
        <f t="shared" si="5"/>
        <v>42281815.113097385</v>
      </c>
      <c r="AT14" s="14">
        <f t="shared" si="5"/>
        <v>34925220.378473945</v>
      </c>
      <c r="AU14" s="14">
        <f t="shared" si="5"/>
        <v>28344086.393528309</v>
      </c>
      <c r="AV14" s="14">
        <f t="shared" si="5"/>
        <v>21756383.447212379</v>
      </c>
      <c r="AW14" s="14">
        <f t="shared" si="5"/>
        <v>15161779.373556785</v>
      </c>
      <c r="AX14" s="14">
        <f t="shared" si="5"/>
        <v>8559923.9523489084</v>
      </c>
      <c r="AY14" s="14">
        <f t="shared" si="5"/>
        <v>8564356.8227762152</v>
      </c>
      <c r="AZ14" s="14">
        <f t="shared" si="5"/>
        <v>8568970.1651488841</v>
      </c>
      <c r="BA14" s="14">
        <f t="shared" si="5"/>
        <v>8573771.3268783912</v>
      </c>
      <c r="BB14" s="14">
        <f t="shared" si="5"/>
        <v>8578767.9545055628</v>
      </c>
      <c r="BC14" s="14">
        <f t="shared" si="5"/>
        <v>8583968.0058787931</v>
      </c>
      <c r="BD14" s="14">
        <f t="shared" si="5"/>
        <v>5987502.4170143576</v>
      </c>
      <c r="BE14" s="14">
        <f t="shared" si="5"/>
        <v>4492227.0508168805</v>
      </c>
      <c r="BF14" s="14">
        <f t="shared" si="5"/>
        <v>2995913.32860287</v>
      </c>
      <c r="BG14" s="14">
        <f t="shared" si="5"/>
        <v>1498518.9766056188</v>
      </c>
      <c r="BH14" s="14">
        <f t="shared" si="5"/>
        <v>1.6121573162181709E-8</v>
      </c>
      <c r="BI14" s="14">
        <f t="shared" si="5"/>
        <v>1.6121573162181709E-8</v>
      </c>
      <c r="BJ14" s="14">
        <f t="shared" si="5"/>
        <v>1.6121573162181709E-8</v>
      </c>
      <c r="BK14" s="14">
        <f t="shared" si="5"/>
        <v>1.6121573162181709E-8</v>
      </c>
      <c r="BL14" s="14">
        <f t="shared" si="5"/>
        <v>1.6121573162181709E-8</v>
      </c>
      <c r="BM14" s="14">
        <f t="shared" si="5"/>
        <v>1.6121573162181709E-8</v>
      </c>
      <c r="BN14" s="14">
        <f t="shared" si="5"/>
        <v>1.6121573162181709E-8</v>
      </c>
      <c r="BO14" s="14">
        <f t="shared" si="5"/>
        <v>1.6121573162181709E-8</v>
      </c>
      <c r="BP14" s="14">
        <f t="shared" si="5"/>
        <v>1.6121573162181709E-8</v>
      </c>
      <c r="BQ14" s="14">
        <f t="shared" si="5"/>
        <v>1.6121573162181709E-8</v>
      </c>
      <c r="BR14" s="14">
        <f t="shared" si="5"/>
        <v>1.6121573162181709E-8</v>
      </c>
      <c r="BS14" s="14">
        <f t="shared" ref="BS14:BW14" si="6">BS13-BS11-BS12</f>
        <v>1.6121573162181709E-8</v>
      </c>
      <c r="BT14" s="14">
        <f t="shared" si="6"/>
        <v>1.6121573162181709E-8</v>
      </c>
      <c r="BU14" s="14">
        <f t="shared" si="6"/>
        <v>1.6121573162181709E-8</v>
      </c>
      <c r="BV14" s="14">
        <f t="shared" si="6"/>
        <v>1.6121573162181709E-8</v>
      </c>
      <c r="BW14" s="14">
        <f t="shared" si="6"/>
        <v>1.6121573162181709E-8</v>
      </c>
    </row>
    <row r="15" spans="1:75" s="14" customFormat="1" x14ac:dyDescent="0.25">
      <c r="A15" s="137">
        <f>MIN(F15:BW15)</f>
        <v>4.1211023926734924E-7</v>
      </c>
      <c r="B15" s="14" t="s">
        <v>343</v>
      </c>
      <c r="F15" s="14">
        <f>F9+F10+F11+F12</f>
        <v>2060130956.3314495</v>
      </c>
      <c r="G15" s="14">
        <f t="shared" ref="G15:BR15" si="7">G9+G10+G11+G12</f>
        <v>2326016104.5629358</v>
      </c>
      <c r="H15" s="14">
        <f t="shared" si="7"/>
        <v>2586927230.4643273</v>
      </c>
      <c r="I15" s="14">
        <f t="shared" si="7"/>
        <v>2841165084.811913</v>
      </c>
      <c r="J15" s="14">
        <f>J9+J10+J11+J12</f>
        <v>3088056694.367353</v>
      </c>
      <c r="K15" s="14">
        <f>K9+K10+K11+K12</f>
        <v>2951197783.4159789</v>
      </c>
      <c r="L15" s="14">
        <f t="shared" si="7"/>
        <v>2816534016.8132234</v>
      </c>
      <c r="M15" s="14">
        <f t="shared" si="7"/>
        <v>2686419035.5190096</v>
      </c>
      <c r="N15" s="14">
        <f t="shared" si="7"/>
        <v>2558907097.0007477</v>
      </c>
      <c r="O15" s="14">
        <f t="shared" si="7"/>
        <v>2434437760.4880695</v>
      </c>
      <c r="P15" s="14">
        <f t="shared" si="7"/>
        <v>2313688688.0640078</v>
      </c>
      <c r="Q15" s="14">
        <f t="shared" si="7"/>
        <v>2192375665.7202911</v>
      </c>
      <c r="R15" s="14">
        <f t="shared" si="7"/>
        <v>2070139859.1815577</v>
      </c>
      <c r="S15" s="14">
        <f t="shared" si="7"/>
        <v>1947129360.0979111</v>
      </c>
      <c r="T15" s="14">
        <f t="shared" si="7"/>
        <v>1823086335.9383092</v>
      </c>
      <c r="U15" s="14">
        <f t="shared" si="7"/>
        <v>1713706703.0977755</v>
      </c>
      <c r="V15" s="14">
        <f t="shared" si="7"/>
        <v>1617950695.9212208</v>
      </c>
      <c r="W15" s="14">
        <f t="shared" si="7"/>
        <v>1527436320.3518136</v>
      </c>
      <c r="X15" s="14">
        <f t="shared" si="7"/>
        <v>1440289640.5764236</v>
      </c>
      <c r="Y15" s="14">
        <f t="shared" si="7"/>
        <v>1356620815.0116124</v>
      </c>
      <c r="Z15" s="14">
        <f t="shared" si="7"/>
        <v>1275728852.9902411</v>
      </c>
      <c r="AA15" s="14">
        <f t="shared" si="7"/>
        <v>1197475363.6865849</v>
      </c>
      <c r="AB15" s="14">
        <f t="shared" si="7"/>
        <v>1120697717.0682518</v>
      </c>
      <c r="AC15" s="14">
        <f t="shared" si="7"/>
        <v>1045445037.5335886</v>
      </c>
      <c r="AD15" s="14">
        <f t="shared" si="7"/>
        <v>971767815.48318672</v>
      </c>
      <c r="AE15" s="14">
        <f t="shared" si="7"/>
        <v>895907735.44901717</v>
      </c>
      <c r="AF15" s="14">
        <f t="shared" si="7"/>
        <v>817739796.45222068</v>
      </c>
      <c r="AG15" s="14">
        <f t="shared" si="7"/>
        <v>737131797.39217544</v>
      </c>
      <c r="AH15" s="14">
        <f t="shared" si="7"/>
        <v>653943920.34182882</v>
      </c>
      <c r="AI15" s="14">
        <f t="shared" si="7"/>
        <v>568028289.62858212</v>
      </c>
      <c r="AJ15" s="14">
        <f t="shared" si="7"/>
        <v>479152577.5566926</v>
      </c>
      <c r="AK15" s="14">
        <f t="shared" si="7"/>
        <v>397796467.33838487</v>
      </c>
      <c r="AL15" s="14">
        <f t="shared" si="7"/>
        <v>368079231.6598835</v>
      </c>
      <c r="AM15" s="14">
        <f t="shared" si="7"/>
        <v>338493265.96289867</v>
      </c>
      <c r="AN15" s="14">
        <f t="shared" si="7"/>
        <v>309049286.19619071</v>
      </c>
      <c r="AO15" s="14">
        <f t="shared" si="7"/>
        <v>278398660.32788414</v>
      </c>
      <c r="AP15" s="14">
        <f t="shared" si="7"/>
        <v>246491694.26813582</v>
      </c>
      <c r="AQ15" s="14">
        <f t="shared" si="7"/>
        <v>213276630.36422992</v>
      </c>
      <c r="AR15" s="14">
        <f t="shared" si="7"/>
        <v>178699560.53650886</v>
      </c>
      <c r="AS15" s="14">
        <f t="shared" si="7"/>
        <v>142704335.6773119</v>
      </c>
      <c r="AT15" s="14">
        <f t="shared" si="7"/>
        <v>112776260.14581214</v>
      </c>
      <c r="AU15" s="14">
        <f t="shared" si="7"/>
        <v>88366482.008550853</v>
      </c>
      <c r="AV15" s="14">
        <f t="shared" si="7"/>
        <v>69701881.34370777</v>
      </c>
      <c r="AW15" s="14">
        <f t="shared" si="7"/>
        <v>57018729.53726247</v>
      </c>
      <c r="AX15" s="14">
        <f t="shared" si="7"/>
        <v>50563082.410600975</v>
      </c>
      <c r="AY15" s="14">
        <f t="shared" si="7"/>
        <v>43845333.657393351</v>
      </c>
      <c r="AZ15" s="14">
        <f t="shared" si="7"/>
        <v>36854841.350379743</v>
      </c>
      <c r="BA15" s="14">
        <f t="shared" si="7"/>
        <v>29580531.455410279</v>
      </c>
      <c r="BB15" s="14">
        <f t="shared" si="7"/>
        <v>22010880.2852832</v>
      </c>
      <c r="BC15" s="14">
        <f t="shared" si="7"/>
        <v>14133896.241069926</v>
      </c>
      <c r="BD15" s="14">
        <f t="shared" si="7"/>
        <v>8590885.6108548231</v>
      </c>
      <c r="BE15" s="14">
        <f t="shared" si="7"/>
        <v>4351814.9662472531</v>
      </c>
      <c r="BF15" s="14">
        <f t="shared" si="7"/>
        <v>1469770.5838920213</v>
      </c>
      <c r="BG15" s="14">
        <f t="shared" si="7"/>
        <v>4.1211023926734924E-7</v>
      </c>
      <c r="BH15" s="14">
        <f t="shared" si="7"/>
        <v>4.1211023926734924E-7</v>
      </c>
      <c r="BI15" s="14">
        <f t="shared" si="7"/>
        <v>4.1211023926734924E-7</v>
      </c>
      <c r="BJ15" s="14">
        <f t="shared" si="7"/>
        <v>4.1211023926734924E-7</v>
      </c>
      <c r="BK15" s="14">
        <f t="shared" si="7"/>
        <v>4.1211023926734924E-7</v>
      </c>
      <c r="BL15" s="14">
        <f t="shared" si="7"/>
        <v>4.1211023926734924E-7</v>
      </c>
      <c r="BM15" s="14">
        <f t="shared" si="7"/>
        <v>4.1211023926734924E-7</v>
      </c>
      <c r="BN15" s="14">
        <f t="shared" si="7"/>
        <v>4.1211023926734924E-7</v>
      </c>
      <c r="BO15" s="14">
        <f t="shared" si="7"/>
        <v>4.1211023926734924E-7</v>
      </c>
      <c r="BP15" s="14">
        <f t="shared" si="7"/>
        <v>4.1211023926734924E-7</v>
      </c>
      <c r="BQ15" s="14">
        <f t="shared" si="7"/>
        <v>4.1211023926734924E-7</v>
      </c>
      <c r="BR15" s="14">
        <f t="shared" si="7"/>
        <v>4.1211023926734924E-7</v>
      </c>
      <c r="BS15" s="14">
        <f t="shared" ref="BS15:BW15" si="8">BS9+BS10+BS11+BS12</f>
        <v>4.1211023926734924E-7</v>
      </c>
      <c r="BT15" s="14">
        <f t="shared" si="8"/>
        <v>4.1211023926734924E-7</v>
      </c>
      <c r="BU15" s="14">
        <f t="shared" si="8"/>
        <v>4.1211023926734924E-7</v>
      </c>
      <c r="BV15" s="14">
        <f t="shared" si="8"/>
        <v>4.1211023926734924E-7</v>
      </c>
      <c r="BW15" s="14">
        <f t="shared" si="8"/>
        <v>4.1211023926734924E-7</v>
      </c>
    </row>
    <row r="17" spans="2:75" x14ac:dyDescent="0.25">
      <c r="B17" t="s">
        <v>556</v>
      </c>
      <c r="C17" s="31">
        <f>K9/K42</f>
        <v>0.95872917470838181</v>
      </c>
    </row>
    <row r="18" spans="2:75" s="8" customFormat="1" ht="18.75" x14ac:dyDescent="0.3">
      <c r="B18" s="11" t="s">
        <v>557</v>
      </c>
      <c r="C18" s="8">
        <v>2017</v>
      </c>
      <c r="D18" s="8">
        <v>2018</v>
      </c>
      <c r="E18" s="8">
        <v>2019</v>
      </c>
      <c r="F18" s="8">
        <v>2020</v>
      </c>
      <c r="G18" s="8">
        <v>2021</v>
      </c>
      <c r="H18" s="8">
        <v>2022</v>
      </c>
      <c r="I18" s="8">
        <v>2023</v>
      </c>
      <c r="J18" s="8">
        <v>2024</v>
      </c>
      <c r="K18" s="8">
        <v>2025</v>
      </c>
      <c r="L18" s="8">
        <v>2026</v>
      </c>
      <c r="M18" s="8">
        <v>2027</v>
      </c>
      <c r="N18" s="8">
        <v>2028</v>
      </c>
      <c r="O18" s="8">
        <v>2029</v>
      </c>
      <c r="P18" s="8">
        <v>2030</v>
      </c>
      <c r="Q18" s="8">
        <v>2031</v>
      </c>
      <c r="R18" s="8">
        <v>2032</v>
      </c>
      <c r="S18" s="8">
        <v>2033</v>
      </c>
      <c r="T18" s="8">
        <v>2034</v>
      </c>
      <c r="U18" s="8">
        <v>2035</v>
      </c>
      <c r="V18" s="8">
        <v>2036</v>
      </c>
      <c r="W18" s="8">
        <v>2037</v>
      </c>
      <c r="X18" s="8">
        <v>2038</v>
      </c>
      <c r="Y18" s="8">
        <v>2039</v>
      </c>
      <c r="Z18" s="8">
        <v>2040</v>
      </c>
      <c r="AA18" s="8">
        <v>2041</v>
      </c>
      <c r="AB18" s="8">
        <v>2042</v>
      </c>
      <c r="AC18" s="8">
        <v>2043</v>
      </c>
      <c r="AD18" s="8">
        <v>2044</v>
      </c>
      <c r="AE18" s="8">
        <v>2045</v>
      </c>
      <c r="AF18" s="8">
        <v>2046</v>
      </c>
      <c r="AG18" s="8">
        <v>2047</v>
      </c>
      <c r="AH18" s="8">
        <v>2048</v>
      </c>
      <c r="AI18" s="8">
        <v>2049</v>
      </c>
      <c r="AJ18" s="8">
        <v>2050</v>
      </c>
      <c r="AK18" s="8">
        <v>2051</v>
      </c>
      <c r="AL18" s="8">
        <v>2052</v>
      </c>
      <c r="AM18" s="8">
        <v>2053</v>
      </c>
      <c r="AN18" s="8">
        <v>2054</v>
      </c>
      <c r="AO18" s="8">
        <v>2055</v>
      </c>
      <c r="AP18" s="8">
        <v>2056</v>
      </c>
      <c r="AQ18" s="8">
        <v>2057</v>
      </c>
      <c r="AR18" s="8">
        <v>2058</v>
      </c>
      <c r="AS18" s="8">
        <v>2059</v>
      </c>
      <c r="AT18" s="8">
        <v>2060</v>
      </c>
      <c r="AU18" s="8">
        <v>2061</v>
      </c>
      <c r="AV18" s="8">
        <v>2062</v>
      </c>
      <c r="AW18" s="8">
        <v>2063</v>
      </c>
      <c r="AX18" s="8">
        <v>2064</v>
      </c>
      <c r="AY18" s="8">
        <v>2065</v>
      </c>
      <c r="AZ18" s="8">
        <v>2066</v>
      </c>
      <c r="BA18" s="8">
        <v>2067</v>
      </c>
      <c r="BB18" s="8">
        <v>2068</v>
      </c>
      <c r="BC18" s="8">
        <v>2069</v>
      </c>
      <c r="BD18" s="8">
        <v>2070</v>
      </c>
      <c r="BE18" s="8">
        <v>2071</v>
      </c>
      <c r="BF18" s="8">
        <v>2072</v>
      </c>
      <c r="BG18" s="8">
        <v>2073</v>
      </c>
      <c r="BH18" s="8">
        <v>2074</v>
      </c>
      <c r="BI18" s="8">
        <v>2075</v>
      </c>
      <c r="BJ18" s="8">
        <v>2076</v>
      </c>
      <c r="BK18" s="8">
        <v>2077</v>
      </c>
      <c r="BL18" s="8">
        <v>2078</v>
      </c>
      <c r="BM18" s="8">
        <v>2079</v>
      </c>
      <c r="BN18" s="8">
        <v>2080</v>
      </c>
      <c r="BO18" s="8">
        <v>2081</v>
      </c>
      <c r="BP18" s="8">
        <v>2082</v>
      </c>
      <c r="BQ18" s="8">
        <v>2083</v>
      </c>
      <c r="BR18" s="8">
        <v>2084</v>
      </c>
      <c r="BS18" s="8">
        <v>2085</v>
      </c>
      <c r="BT18" s="8">
        <v>2086</v>
      </c>
      <c r="BU18" s="8">
        <v>2087</v>
      </c>
      <c r="BV18" s="8">
        <v>2088</v>
      </c>
      <c r="BW18" s="8">
        <v>2089</v>
      </c>
    </row>
    <row r="20" spans="2:75" x14ac:dyDescent="0.25">
      <c r="B20" s="15" t="s">
        <v>558</v>
      </c>
    </row>
    <row r="21" spans="2:75" x14ac:dyDescent="0.25">
      <c r="B21" t="s">
        <v>559</v>
      </c>
      <c r="F21" s="14">
        <f>'2020-2024 Capex'!D6*Inputs!$C$256</f>
        <v>410928422.56438982</v>
      </c>
      <c r="G21" s="14">
        <f>'2020-2024 Capex'!E6*Inputs!$C$256</f>
        <v>805951083.40869522</v>
      </c>
      <c r="H21" s="14">
        <f>'2020-2024 Capex'!F6*Inputs!$C$256</f>
        <v>1184420423.8444495</v>
      </c>
      <c r="I21" s="14">
        <f>'2020-2024 Capex'!G6*Inputs!$C$256</f>
        <v>1545662521.6388071</v>
      </c>
      <c r="J21" s="14">
        <f>'2020-2024 Capex'!H6*Inputs!$C$256</f>
        <v>1889409867.9474814</v>
      </c>
      <c r="K21" s="14">
        <f>'2020-2024 Capex'!I6*Inputs!$C$256</f>
        <v>1804021790.2348795</v>
      </c>
      <c r="L21" s="14">
        <f>'2020-2024 Capex'!J6*Inputs!$C$256</f>
        <v>1719728507.2734685</v>
      </c>
      <c r="M21" s="14">
        <f>'2020-2024 Capex'!K6*Inputs!$C$256</f>
        <v>1636759559.4097927</v>
      </c>
      <c r="N21" s="14">
        <f>'2020-2024 Capex'!L6*Inputs!$C$256</f>
        <v>1557652589.958184</v>
      </c>
      <c r="O21" s="14">
        <f>'2020-2024 Capex'!M6*Inputs!$C$256</f>
        <v>1482130978.3381531</v>
      </c>
      <c r="P21" s="14">
        <f>'2020-2024 Capex'!N6*Inputs!$C$256</f>
        <v>1410340692.3855038</v>
      </c>
      <c r="Q21" s="14">
        <f>'2020-2024 Capex'!O6*Inputs!$C$256</f>
        <v>1338577919.1407001</v>
      </c>
      <c r="R21" s="14">
        <f>'2020-2024 Capex'!P6*Inputs!$C$256</f>
        <v>1266658809.8725395</v>
      </c>
      <c r="S21" s="14">
        <f>'2020-2024 Capex'!Q6*Inputs!$C$256</f>
        <v>1194282602.8278956</v>
      </c>
      <c r="T21" s="14">
        <f>'2020-2024 Capex'!R6*Inputs!$C$256</f>
        <v>1121430688.5467594</v>
      </c>
      <c r="U21" s="14">
        <f>'2020-2024 Capex'!S6*Inputs!$C$256</f>
        <v>1048083699.9369054</v>
      </c>
      <c r="V21" s="14">
        <f>'2020-2024 Capex'!T6*Inputs!$C$256</f>
        <v>981551605.03984571</v>
      </c>
      <c r="W21" s="14">
        <f>'2020-2024 Capex'!U6*Inputs!$C$256</f>
        <v>922111853.22973537</v>
      </c>
      <c r="X21" s="14">
        <f>'2020-2024 Capex'!V6*Inputs!$C$256</f>
        <v>867863859.71822464</v>
      </c>
      <c r="Y21" s="14">
        <f>'2020-2024 Capex'!W6*Inputs!$C$256</f>
        <v>819018992.45196319</v>
      </c>
      <c r="Z21" s="14">
        <f>'2020-2024 Capex'!X6*Inputs!$C$256</f>
        <v>775797224.63352764</v>
      </c>
      <c r="AA21" s="14">
        <f>'2020-2024 Capex'!Y6*Inputs!$C$256</f>
        <v>734922285.54780722</v>
      </c>
      <c r="AB21" s="14">
        <f>'2020-2024 Capex'!Z6*Inputs!$C$256</f>
        <v>696489719.77562428</v>
      </c>
      <c r="AC21" s="14">
        <f>'2020-2024 Capex'!AA6*Inputs!$C$256</f>
        <v>660598961.72870266</v>
      </c>
      <c r="AD21" s="14">
        <f>'2020-2024 Capex'!AB6*Inputs!$C$256</f>
        <v>627353494.01327479</v>
      </c>
      <c r="AE21" s="14">
        <f>'2020-2024 Capex'!AC6*Inputs!$C$256</f>
        <v>596861012.24102044</v>
      </c>
      <c r="AF21" s="14">
        <f>'2020-2024 Capex'!AD6*Inputs!$C$256</f>
        <v>566625021.51912892</v>
      </c>
      <c r="AG21" s="14">
        <f>'2020-2024 Capex'!AE6*Inputs!$C$256</f>
        <v>536655964.16473699</v>
      </c>
      <c r="AH21" s="14">
        <f>'2020-2024 Capex'!AF6*Inputs!$C$256</f>
        <v>506964707.62477374</v>
      </c>
      <c r="AI21" s="14">
        <f>'2020-2024 Capex'!AG6*Inputs!$C$256</f>
        <v>477562561.78393459</v>
      </c>
      <c r="AJ21" s="14">
        <f>'2020-2024 Capex'!AH6*Inputs!$C$256</f>
        <v>448461296.97729957</v>
      </c>
      <c r="AK21" s="14">
        <f>'2020-2024 Capex'!AI6*Inputs!$C$256</f>
        <v>419354723.13467342</v>
      </c>
      <c r="AL21" s="14">
        <f>'2020-2024 Capex'!AJ6*Inputs!$C$256</f>
        <v>390242624.11347556</v>
      </c>
      <c r="AM21" s="14">
        <f>'2020-2024 Capex'!AK6*Inputs!$C$256</f>
        <v>361124774.97148371</v>
      </c>
      <c r="AN21" s="14">
        <f>'2020-2024 Capex'!AL6*Inputs!$C$256</f>
        <v>332000941.60858083</v>
      </c>
      <c r="AO21" s="14">
        <f>'2020-2024 Capex'!AM6*Inputs!$C$256</f>
        <v>302870880.39391726</v>
      </c>
      <c r="AP21" s="14">
        <f>'2020-2024 Capex'!AN6*Inputs!$C$256</f>
        <v>272554870.05169368</v>
      </c>
      <c r="AQ21" s="14">
        <f>'2020-2024 Capex'!AO6*Inputs!$C$256</f>
        <v>241004627.97368649</v>
      </c>
      <c r="AR21" s="14">
        <f>'2020-2024 Capex'!AP6*Inputs!$C$256</f>
        <v>208169905.86005616</v>
      </c>
      <c r="AS21" s="14">
        <f>'2020-2024 Capex'!AQ6*Inputs!$C$256</f>
        <v>173998409.69170019</v>
      </c>
      <c r="AT21" s="14">
        <f>'2020-2024 Capex'!AR6*Inputs!$C$256</f>
        <v>138435716.44450399</v>
      </c>
      <c r="AU21" s="14">
        <f>'2020-2024 Capex'!AS6*Inputs!$C$256</f>
        <v>108359044.08204679</v>
      </c>
      <c r="AV21" s="14">
        <f>'2020-2024 Capex'!AT6*Inputs!$C$256</f>
        <v>83991740.630756915</v>
      </c>
      <c r="AW21" s="14">
        <f>'2020-2024 Capex'!AU6*Inputs!$C$256</f>
        <v>65566247.108496301</v>
      </c>
      <c r="AX21" s="14">
        <f>'2020-2024 Capex'!AV6*Inputs!$C$256</f>
        <v>53324467.720324114</v>
      </c>
      <c r="AY21" s="14">
        <f>'2020-2024 Capex'!AW6*Inputs!$C$256</f>
        <v>47518155.125747666</v>
      </c>
      <c r="AZ21" s="14">
        <f>'2020-2024 Capex'!AX6*Inputs!$C$256</f>
        <v>41475454.721851647</v>
      </c>
      <c r="BA21" s="14">
        <f>'2020-2024 Capex'!AY6*Inputs!$C$256</f>
        <v>35186742.638841853</v>
      </c>
      <c r="BB21" s="14">
        <f>'2020-2024 Capex'!AZ6*Inputs!$C$256</f>
        <v>28642003.197929826</v>
      </c>
      <c r="BC21" s="14">
        <f>'2020-2024 Capex'!BA6*Inputs!$C$256</f>
        <v>21830812.959923368</v>
      </c>
      <c r="BD21" s="14">
        <f>'2020-2024 Capex'!BB6*Inputs!$C$256</f>
        <v>14742324.124399994</v>
      </c>
      <c r="BE21" s="14">
        <f>'2020-2024 Capex'!BC6*Inputs!$C$256</f>
        <v>8960701.1421838515</v>
      </c>
      <c r="BF21" s="14">
        <f>'2020-2024 Capex'!BD6*Inputs!$C$256</f>
        <v>4539149.4084557462</v>
      </c>
      <c r="BG21" s="14">
        <f>'2020-2024 Capex'!BE6*Inputs!$C$256</f>
        <v>1533040.4275416522</v>
      </c>
      <c r="BH21" s="14">
        <f>'2020-2024 Capex'!BF6*Inputs!$C$256</f>
        <v>-8.3983061131665847E-9</v>
      </c>
      <c r="BI21" s="14">
        <f>'2020-2024 Capex'!BG6*Inputs!$C$256</f>
        <v>0</v>
      </c>
      <c r="BJ21" s="14">
        <f>'2020-2024 Capex'!BH6*Inputs!$C$256</f>
        <v>0</v>
      </c>
      <c r="BK21" s="14">
        <f>'2020-2024 Capex'!BI6*Inputs!$C$256</f>
        <v>0</v>
      </c>
      <c r="BL21" s="14">
        <f>'2020-2024 Capex'!BJ6*Inputs!$C$256</f>
        <v>0</v>
      </c>
      <c r="BM21" s="14">
        <f>'2020-2024 Capex'!BK6*Inputs!$C$256</f>
        <v>0</v>
      </c>
      <c r="BN21" s="14">
        <f>'2020-2024 Capex'!BL6*Inputs!$C$256</f>
        <v>0</v>
      </c>
      <c r="BO21" s="14">
        <f>'2020-2024 Capex'!BM6*Inputs!$C$256</f>
        <v>0</v>
      </c>
      <c r="BP21" s="14">
        <f>'2020-2024 Capex'!BN6*Inputs!$C$256</f>
        <v>0</v>
      </c>
      <c r="BQ21" s="14">
        <f>'2020-2024 Capex'!BO6*Inputs!$C$256</f>
        <v>0</v>
      </c>
      <c r="BR21" s="14">
        <f>'2020-2024 Capex'!BP6*Inputs!$C$256</f>
        <v>0</v>
      </c>
      <c r="BS21" s="14">
        <f>'2020-2024 Capex'!BQ6*Inputs!$C$256</f>
        <v>0</v>
      </c>
      <c r="BT21" s="14">
        <f>'2020-2024 Capex'!BR6*Inputs!$C$256</f>
        <v>0</v>
      </c>
      <c r="BU21" s="14">
        <f>'2020-2024 Capex'!BS6*Inputs!$C$256</f>
        <v>0</v>
      </c>
      <c r="BV21" s="14">
        <f>'2020-2024 Capex'!BT6*Inputs!$C$256</f>
        <v>0</v>
      </c>
      <c r="BW21" s="14">
        <f>'2020-2024 Capex'!BU6*Inputs!$C$256</f>
        <v>0</v>
      </c>
    </row>
    <row r="22" spans="2:75" x14ac:dyDescent="0.25">
      <c r="B22" t="s">
        <v>471</v>
      </c>
      <c r="F22" s="14">
        <f>-'2020-2024 Capex'!D7*Inputs!$C$256</f>
        <v>-15905761.720084481</v>
      </c>
      <c r="G22" s="14">
        <f>-'2020-2024 Capex'!E7*Inputs!$C$256</f>
        <v>-32459082.128635224</v>
      </c>
      <c r="H22" s="14">
        <f>-'2020-2024 Capex'!F7*Inputs!$C$256</f>
        <v>-49686324.770032443</v>
      </c>
      <c r="I22" s="14">
        <f>-'2020-2024 Capex'!G7*Inputs!$C$256</f>
        <v>-67181076.255715206</v>
      </c>
      <c r="J22" s="14">
        <f>-'2020-2024 Capex'!H7*Inputs!$C$256</f>
        <v>-85388077.712602228</v>
      </c>
      <c r="K22" s="14">
        <f>-'2020-2024 Capex'!I7*Inputs!$C$256</f>
        <v>-84293282.961411208</v>
      </c>
      <c r="L22" s="14">
        <f>-'2020-2024 Capex'!J7*Inputs!$C$256</f>
        <v>-82968947.863675416</v>
      </c>
      <c r="M22" s="14">
        <f>-'2020-2024 Capex'!K7*Inputs!$C$256</f>
        <v>-79106969.451608747</v>
      </c>
      <c r="N22" s="14">
        <f>-'2020-2024 Capex'!L7*Inputs!$C$256</f>
        <v>-75521611.620031044</v>
      </c>
      <c r="O22" s="14">
        <f>-'2020-2024 Capex'!M7*Inputs!$C$256</f>
        <v>-71790285.952649117</v>
      </c>
      <c r="P22" s="14">
        <f>-'2020-2024 Capex'!N7*Inputs!$C$256</f>
        <v>-71762773.244803458</v>
      </c>
      <c r="Q22" s="14">
        <f>-'2020-2024 Capex'!O7*Inputs!$C$256</f>
        <v>-71919109.268160895</v>
      </c>
      <c r="R22" s="14">
        <f>-'2020-2024 Capex'!P7*Inputs!$C$256</f>
        <v>-72376207.044644058</v>
      </c>
      <c r="S22" s="14">
        <f>-'2020-2024 Capex'!Q7*Inputs!$C$256</f>
        <v>-72851914.281136081</v>
      </c>
      <c r="T22" s="14">
        <f>-'2020-2024 Capex'!R7*Inputs!$C$256</f>
        <v>-73346988.609854028</v>
      </c>
      <c r="U22" s="14">
        <f>-'2020-2024 Capex'!S7*Inputs!$C$256</f>
        <v>-66532094.897059619</v>
      </c>
      <c r="V22" s="14">
        <f>-'2020-2024 Capex'!T7*Inputs!$C$256</f>
        <v>-59439751.810110338</v>
      </c>
      <c r="W22" s="14">
        <f>-'2020-2024 Capex'!U7*Inputs!$C$256</f>
        <v>-54247993.511510804</v>
      </c>
      <c r="X22" s="14">
        <f>-'2020-2024 Capex'!V7*Inputs!$C$256</f>
        <v>-48844867.266261481</v>
      </c>
      <c r="Y22" s="14">
        <f>-'2020-2024 Capex'!W7*Inputs!$C$256</f>
        <v>-43221767.818435304</v>
      </c>
      <c r="Z22" s="14">
        <f>-'2020-2024 Capex'!X7*Inputs!$C$256</f>
        <v>-40874939.085720554</v>
      </c>
      <c r="AA22" s="14">
        <f>-'2020-2024 Capex'!Y7*Inputs!$C$256</f>
        <v>-38432565.772183076</v>
      </c>
      <c r="AB22" s="14">
        <f>-'2020-2024 Capex'!Z7*Inputs!$C$256</f>
        <v>-35890758.046921544</v>
      </c>
      <c r="AC22" s="14">
        <f>-'2020-2024 Capex'!AA7*Inputs!$C$256</f>
        <v>-33245467.71542776</v>
      </c>
      <c r="AD22" s="14">
        <f>-'2020-2024 Capex'!AB7*Inputs!$C$256</f>
        <v>-30492481.772254352</v>
      </c>
      <c r="AE22" s="14">
        <f>-'2020-2024 Capex'!AC7*Inputs!$C$256</f>
        <v>-30235990.721891385</v>
      </c>
      <c r="AF22" s="14">
        <f>-'2020-2024 Capex'!AD7*Inputs!$C$256</f>
        <v>-29969057.354392063</v>
      </c>
      <c r="AG22" s="14">
        <f>-'2020-2024 Capex'!AE7*Inputs!$C$256</f>
        <v>-29691256.539963283</v>
      </c>
      <c r="AH22" s="14">
        <f>-'2020-2024 Capex'!AF7*Inputs!$C$256</f>
        <v>-29402145.840839114</v>
      </c>
      <c r="AI22" s="14">
        <f>-'2020-2024 Capex'!AG7*Inputs!$C$256</f>
        <v>-29101264.806635048</v>
      </c>
      <c r="AJ22" s="14">
        <f>-'2020-2024 Capex'!AH7*Inputs!$C$256</f>
        <v>-29106573.842626177</v>
      </c>
      <c r="AK22" s="14">
        <f>-'2020-2024 Capex'!AI7*Inputs!$C$256</f>
        <v>-29112099.021197833</v>
      </c>
      <c r="AL22" s="14">
        <f>-'2020-2024 Capex'!AJ7*Inputs!$C$256</f>
        <v>-29117849.141991828</v>
      </c>
      <c r="AM22" s="14">
        <f>-'2020-2024 Capex'!AK7*Inputs!$C$256</f>
        <v>-29123833.36290285</v>
      </c>
      <c r="AN22" s="14">
        <f>-'2020-2024 Capex'!AL7*Inputs!$C$256</f>
        <v>-29130061.214663666</v>
      </c>
      <c r="AO22" s="14">
        <f>-'2020-2024 Capex'!AM7*Inputs!$C$256</f>
        <v>-30316010.342223562</v>
      </c>
      <c r="AP22" s="14">
        <f>-'2020-2024 Capex'!AN7*Inputs!$C$256</f>
        <v>-31550242.078007165</v>
      </c>
      <c r="AQ22" s="14">
        <f>-'2020-2024 Capex'!AO7*Inputs!$C$256</f>
        <v>-32834722.11363034</v>
      </c>
      <c r="AR22" s="14">
        <f>-'2020-2024 Capex'!AP7*Inputs!$C$256</f>
        <v>-34171496.168355957</v>
      </c>
      <c r="AS22" s="14">
        <f>-'2020-2024 Capex'!AQ7*Inputs!$C$256</f>
        <v>-35562693.247196227</v>
      </c>
      <c r="AT22" s="14">
        <f>-'2020-2024 Capex'!AR7*Inputs!$C$256</f>
        <v>-30076672.362457238</v>
      </c>
      <c r="AU22" s="14">
        <f>-'2020-2024 Capex'!AS7*Inputs!$C$256</f>
        <v>-24367303.451289918</v>
      </c>
      <c r="AV22" s="14">
        <f>-'2020-2024 Capex'!AT7*Inputs!$C$256</f>
        <v>-18425493.522260673</v>
      </c>
      <c r="AW22" s="14">
        <f>-'2020-2024 Capex'!AU7*Inputs!$C$256</f>
        <v>-12241779.388172232</v>
      </c>
      <c r="AX22" s="14">
        <f>-'2020-2024 Capex'!AV7*Inputs!$C$256</f>
        <v>-5806312.5945764938</v>
      </c>
      <c r="AY22" s="14">
        <f>-'2020-2024 Capex'!AW7*Inputs!$C$256</f>
        <v>-6042700.4038960189</v>
      </c>
      <c r="AZ22" s="14">
        <f>-'2020-2024 Capex'!AX7*Inputs!$C$256</f>
        <v>-6288712.0830097897</v>
      </c>
      <c r="BA22" s="14">
        <f>-'2020-2024 Capex'!AY7*Inputs!$C$256</f>
        <v>-6544739.4409120306</v>
      </c>
      <c r="BB22" s="14">
        <f>-'2020-2024 Capex'!AZ7*Inputs!$C$256</f>
        <v>-6811190.238006454</v>
      </c>
      <c r="BC22" s="14">
        <f>-'2020-2024 Capex'!BA7*Inputs!$C$256</f>
        <v>-7088488.8355233734</v>
      </c>
      <c r="BD22" s="14">
        <f>-'2020-2024 Capex'!BB7*Inputs!$C$256</f>
        <v>-5781622.9822161514</v>
      </c>
      <c r="BE22" s="14">
        <f>-'2020-2024 Capex'!BC7*Inputs!$C$256</f>
        <v>-4421551.7337281145</v>
      </c>
      <c r="BF22" s="14">
        <f>-'2020-2024 Capex'!BD7*Inputs!$C$256</f>
        <v>-3006108.9809141019</v>
      </c>
      <c r="BG22" s="14">
        <f>-'2020-2024 Capex'!BE7*Inputs!$C$256</f>
        <v>-1533040.427541669</v>
      </c>
      <c r="BH22" s="14">
        <f>-'2020-2024 Capex'!BF7*Inputs!$C$256</f>
        <v>0</v>
      </c>
      <c r="BI22" s="14">
        <f>-'2020-2024 Capex'!BG7*Inputs!$C$256</f>
        <v>0</v>
      </c>
      <c r="BJ22" s="14">
        <f>-'2020-2024 Capex'!BH7*Inputs!$C$256</f>
        <v>0</v>
      </c>
      <c r="BK22" s="14">
        <f>-'2020-2024 Capex'!BI7*Inputs!$C$256</f>
        <v>0</v>
      </c>
      <c r="BL22" s="14">
        <f>-'2020-2024 Capex'!BJ7*Inputs!$C$256</f>
        <v>0</v>
      </c>
      <c r="BM22" s="14">
        <f>-'2020-2024 Capex'!BK7*Inputs!$C$256</f>
        <v>0</v>
      </c>
      <c r="BN22" s="14">
        <f>-'2020-2024 Capex'!BL7*Inputs!$C$256</f>
        <v>0</v>
      </c>
      <c r="BO22" s="14">
        <f>-'2020-2024 Capex'!BM7*Inputs!$C$256</f>
        <v>0</v>
      </c>
      <c r="BP22" s="14">
        <f>-'2020-2024 Capex'!BN7*Inputs!$C$256</f>
        <v>0</v>
      </c>
      <c r="BQ22" s="14">
        <f>-'2020-2024 Capex'!BO7*Inputs!$C$256</f>
        <v>0</v>
      </c>
      <c r="BR22" s="14">
        <f>-'2020-2024 Capex'!BP7*Inputs!$C$256</f>
        <v>0</v>
      </c>
      <c r="BS22" s="14">
        <f>-'2020-2024 Capex'!BQ7*Inputs!$C$256</f>
        <v>0</v>
      </c>
      <c r="BT22" s="14">
        <f>-'2020-2024 Capex'!BR7*Inputs!$C$256</f>
        <v>0</v>
      </c>
      <c r="BU22" s="14">
        <f>-'2020-2024 Capex'!BS7*Inputs!$C$256</f>
        <v>0</v>
      </c>
      <c r="BV22" s="14">
        <f>-'2020-2024 Capex'!BT7*Inputs!$C$256</f>
        <v>0</v>
      </c>
      <c r="BW22" s="14">
        <f>-'2020-2024 Capex'!BU7*Inputs!$C$256</f>
        <v>0</v>
      </c>
    </row>
    <row r="23" spans="2:75" x14ac:dyDescent="0.25">
      <c r="B23" t="s">
        <v>480</v>
      </c>
      <c r="F23" s="14">
        <f>'2020-2024 Capex'!D8*Inputs!$C$256</f>
        <v>16078724.114003465</v>
      </c>
      <c r="G23" s="14">
        <f>'2020-2024 Capex'!E8*Inputs!$C$256</f>
        <v>31509889.539540656</v>
      </c>
      <c r="H23" s="14">
        <f>'2020-2024 Capex'!F8*Inputs!$C$256</f>
        <v>46267132.732231379</v>
      </c>
      <c r="I23" s="14">
        <f>'2020-2024 Capex'!G8*Inputs!$C$256</f>
        <v>60331672.142086878</v>
      </c>
      <c r="J23" s="14">
        <f>'2020-2024 Capex'!H8*Inputs!$C$256</f>
        <v>73683961.580738083</v>
      </c>
      <c r="K23" s="14">
        <f>'2020-2024 Capex'!I8*Inputs!$C$256</f>
        <v>70298818.435291514</v>
      </c>
      <c r="L23" s="14">
        <f>'2020-2024 Capex'!J8*Inputs!$C$256</f>
        <v>66961936.930331051</v>
      </c>
      <c r="M23" s="14">
        <f>'2020-2024 Capex'!K8*Inputs!$C$256</f>
        <v>63728522.379891127</v>
      </c>
      <c r="N23" s="14">
        <f>'2020-2024 Capex'!L8*Inputs!$C$256</f>
        <v>60643682.187511913</v>
      </c>
      <c r="O23" s="14">
        <f>'2020-2024 Capex'!M8*Inputs!$C$256</f>
        <v>57704809.830936946</v>
      </c>
      <c r="P23" s="14">
        <f>'2020-2024 Capex'!N8*Inputs!$C$256</f>
        <v>54840926.299947761</v>
      </c>
      <c r="Q23" s="14">
        <f>'2020-2024 Capex'!O8*Inputs!$C$256</f>
        <v>51974472.743814118</v>
      </c>
      <c r="R23" s="14">
        <f>'2020-2024 Capex'!P8*Inputs!$C$256</f>
        <v>49095781.18337366</v>
      </c>
      <c r="S23" s="14">
        <f>'2020-2024 Capex'!Q8*Inputs!$C$256</f>
        <v>46198480.162924357</v>
      </c>
      <c r="T23" s="14">
        <f>'2020-2024 Capex'!R8*Inputs!$C$256</f>
        <v>43281812.0502491</v>
      </c>
      <c r="U23" s="14">
        <f>'2020-2024 Capex'!S8*Inputs!$C$256</f>
        <v>40491224.334286183</v>
      </c>
      <c r="V23" s="14">
        <f>'2020-2024 Capex'!T8*Inputs!$C$256</f>
        <v>37978085.99247814</v>
      </c>
      <c r="W23" s="14">
        <f>'2020-2024 Capex'!U8*Inputs!$C$256</f>
        <v>35710015.473311804</v>
      </c>
      <c r="X23" s="14">
        <f>'2020-2024 Capex'!V8*Inputs!$C$256</f>
        <v>33653312.900795251</v>
      </c>
      <c r="Y23" s="14">
        <f>'2020-2024 Capex'!W8*Inputs!$C$256</f>
        <v>31816583.530855548</v>
      </c>
      <c r="Z23" s="14">
        <f>'2020-2024 Capex'!X8*Inputs!$C$256</f>
        <v>30138854.228117637</v>
      </c>
      <c r="AA23" s="14">
        <f>'2020-2024 Capex'!Y8*Inputs!$C$256</f>
        <v>28556669.506202459</v>
      </c>
      <c r="AB23" s="14">
        <f>'2020-2024 Capex'!Z8*Inputs!$C$256</f>
        <v>27073919.196011323</v>
      </c>
      <c r="AC23" s="14">
        <f>'2020-2024 Capex'!AA8*Inputs!$C$256</f>
        <v>25694651.492052455</v>
      </c>
      <c r="AD23" s="14">
        <f>'2020-2024 Capex'!AB8*Inputs!$C$256</f>
        <v>24423079.399773195</v>
      </c>
      <c r="AE23" s="14">
        <f>'2020-2024 Capex'!AC8*Inputs!$C$256</f>
        <v>23211546.373514991</v>
      </c>
      <c r="AF23" s="14">
        <f>'2020-2024 Capex'!AD8*Inputs!$C$256</f>
        <v>22010455.664393131</v>
      </c>
      <c r="AG23" s="14">
        <f>'2020-2024 Capex'!AE8*Inputs!$C$256</f>
        <v>20820232.402200747</v>
      </c>
      <c r="AH23" s="14">
        <f>'2020-2024 Capex'!AF8*Inputs!$C$256</f>
        <v>19641319.024703741</v>
      </c>
      <c r="AI23" s="14">
        <f>'2020-2024 Capex'!AG8*Inputs!$C$256</f>
        <v>18474175.982286628</v>
      </c>
      <c r="AJ23" s="14">
        <f>'2020-2024 Capex'!AH8*Inputs!$C$256</f>
        <v>17312929.601233866</v>
      </c>
      <c r="AK23" s="14">
        <f>'2020-2024 Capex'!AI8*Inputs!$C$256</f>
        <v>16151467.07760058</v>
      </c>
      <c r="AL23" s="14">
        <f>'2020-2024 Capex'!AJ8*Inputs!$C$256</f>
        <v>14989779.611744946</v>
      </c>
      <c r="AM23" s="14">
        <f>'2020-2024 Capex'!AK8*Inputs!$C$256</f>
        <v>13827858.045772295</v>
      </c>
      <c r="AN23" s="14">
        <f>'2020-2024 Capex'!AL8*Inputs!$C$256</f>
        <v>12665692.848949842</v>
      </c>
      <c r="AO23" s="14">
        <f>'2020-2024 Capex'!AM8*Inputs!$C$256</f>
        <v>11479743.721389942</v>
      </c>
      <c r="AP23" s="14">
        <f>'2020-2024 Capex'!AN8*Inputs!$C$256</f>
        <v>10245511.985606341</v>
      </c>
      <c r="AQ23" s="14">
        <f>'2020-2024 Capex'!AO8*Inputs!$C$256</f>
        <v>8961031.9499831721</v>
      </c>
      <c r="AR23" s="14">
        <f>'2020-2024 Capex'!AP8*Inputs!$C$256</f>
        <v>7624257.8952575475</v>
      </c>
      <c r="AS23" s="14">
        <f>'2020-2024 Capex'!AQ8*Inputs!$C$256</f>
        <v>6233060.8164172824</v>
      </c>
      <c r="AT23" s="14">
        <f>'2020-2024 Capex'!AR8*Inputs!$C$256</f>
        <v>4923555.4725046977</v>
      </c>
      <c r="AU23" s="14">
        <f>'2020-2024 Capex'!AS8*Inputs!$C$256</f>
        <v>3837398.1550204409</v>
      </c>
      <c r="AV23" s="14">
        <f>'2020-2024 Capex'!AT8*Inputs!$C$256</f>
        <v>2983681.8553981069</v>
      </c>
      <c r="AW23" s="14">
        <f>'2020-2024 Capex'!AU8*Inputs!$C$256</f>
        <v>2371869.760834971</v>
      </c>
      <c r="AX23" s="14">
        <f>'2020-2024 Capex'!AV8*Inputs!$C$256</f>
        <v>2011810.3257791337</v>
      </c>
      <c r="AY23" s="14">
        <f>'2020-2024 Capex'!AW8*Inputs!$C$256</f>
        <v>1775422.5164596071</v>
      </c>
      <c r="AZ23" s="14">
        <f>'2020-2024 Capex'!AX8*Inputs!$C$256</f>
        <v>1529410.8373458362</v>
      </c>
      <c r="BA23" s="14">
        <f>'2020-2024 Capex'!AY8*Inputs!$C$256</f>
        <v>1273383.4794435957</v>
      </c>
      <c r="BB23" s="14">
        <f>'2020-2024 Capex'!AZ8*Inputs!$C$256</f>
        <v>1006932.6823491724</v>
      </c>
      <c r="BC23" s="14">
        <f>'2020-2024 Capex'!BA8*Inputs!$C$256</f>
        <v>729634.08483225259</v>
      </c>
      <c r="BD23" s="14">
        <f>'2020-2024 Capex'!BB8*Inputs!$C$256</f>
        <v>472875.35406834923</v>
      </c>
      <c r="BE23" s="14">
        <f>'2020-2024 Capex'!BC8*Inputs!$C$256</f>
        <v>269322.01848526113</v>
      </c>
      <c r="BF23" s="14">
        <f>'2020-2024 Capex'!BD8*Inputs!$C$256</f>
        <v>121140.18722814892</v>
      </c>
      <c r="BG23" s="14">
        <f>'2020-2024 Capex'!BE8*Inputs!$C$256</f>
        <v>30584.15652945629</v>
      </c>
      <c r="BH23" s="14">
        <f>'2020-2024 Capex'!BF8*Inputs!$C$256</f>
        <v>0</v>
      </c>
      <c r="BI23" s="14">
        <f>'2020-2024 Capex'!BG8*Inputs!$C$256</f>
        <v>0</v>
      </c>
      <c r="BJ23" s="14">
        <f>'2020-2024 Capex'!BH8*Inputs!$C$256</f>
        <v>0</v>
      </c>
      <c r="BK23" s="14">
        <f>'2020-2024 Capex'!BI8*Inputs!$C$256</f>
        <v>0</v>
      </c>
      <c r="BL23" s="14">
        <f>'2020-2024 Capex'!BJ8*Inputs!$C$256</f>
        <v>0</v>
      </c>
      <c r="BM23" s="14">
        <f>'2020-2024 Capex'!BK8*Inputs!$C$256</f>
        <v>0</v>
      </c>
      <c r="BN23" s="14">
        <f>'2020-2024 Capex'!BL8*Inputs!$C$256</f>
        <v>0</v>
      </c>
      <c r="BO23" s="14">
        <f>'2020-2024 Capex'!BM8*Inputs!$C$256</f>
        <v>0</v>
      </c>
      <c r="BP23" s="14">
        <f>'2020-2024 Capex'!BN8*Inputs!$C$256</f>
        <v>0</v>
      </c>
      <c r="BQ23" s="14">
        <f>'2020-2024 Capex'!BO8*Inputs!$C$256</f>
        <v>0</v>
      </c>
      <c r="BR23" s="14">
        <f>'2020-2024 Capex'!BP8*Inputs!$C$256</f>
        <v>0</v>
      </c>
      <c r="BS23" s="14">
        <f>'2020-2024 Capex'!BQ8*Inputs!$C$256</f>
        <v>0</v>
      </c>
      <c r="BT23" s="14">
        <f>'2020-2024 Capex'!BR8*Inputs!$C$256</f>
        <v>0</v>
      </c>
      <c r="BU23" s="14">
        <f>'2020-2024 Capex'!BS8*Inputs!$C$256</f>
        <v>0</v>
      </c>
      <c r="BV23" s="14">
        <f>'2020-2024 Capex'!BT8*Inputs!$C$256</f>
        <v>0</v>
      </c>
      <c r="BW23" s="14">
        <f>'2020-2024 Capex'!BU8*Inputs!$C$256</f>
        <v>0</v>
      </c>
    </row>
    <row r="24" spans="2:75" x14ac:dyDescent="0.25">
      <c r="B24" t="s">
        <v>472</v>
      </c>
      <c r="F24" s="14">
        <f>'2020-2024 Capex'!D9*Inputs!$C$256</f>
        <v>31984485.834087938</v>
      </c>
      <c r="G24" s="14">
        <f>'2020-2024 Capex'!E9*Inputs!$C$256</f>
        <v>63968971.668175876</v>
      </c>
      <c r="H24" s="14">
        <f>'2020-2024 Capex'!F9*Inputs!$C$256</f>
        <v>95953457.502263829</v>
      </c>
      <c r="I24" s="14">
        <f>'2020-2024 Capex'!G9*Inputs!$C$256</f>
        <v>127512748.39780205</v>
      </c>
      <c r="J24" s="14">
        <f>'2020-2024 Capex'!H9*Inputs!$C$256</f>
        <v>159072039.29334033</v>
      </c>
      <c r="K24" s="14">
        <f>'2020-2024 Capex'!I9*Inputs!$C$256</f>
        <v>154592101.39670274</v>
      </c>
      <c r="L24" s="14">
        <f>'2020-2024 Capex'!J9*Inputs!$C$256</f>
        <v>149930884.79400647</v>
      </c>
      <c r="M24" s="14">
        <f>'2020-2024 Capex'!K9*Inputs!$C$256</f>
        <v>142835491.83149987</v>
      </c>
      <c r="N24" s="14">
        <f>'2020-2024 Capex'!L9*Inputs!$C$256</f>
        <v>136165293.80754298</v>
      </c>
      <c r="O24" s="14">
        <f>'2020-2024 Capex'!M9*Inputs!$C$256</f>
        <v>129495095.78358607</v>
      </c>
      <c r="P24" s="14">
        <f>'2020-2024 Capex'!N9*Inputs!$C$256</f>
        <v>126603699.54475123</v>
      </c>
      <c r="Q24" s="14">
        <f>'2020-2024 Capex'!O9*Inputs!$C$256</f>
        <v>123893582.01197504</v>
      </c>
      <c r="R24" s="14">
        <f>'2020-2024 Capex'!P9*Inputs!$C$256</f>
        <v>121471988.22801773</v>
      </c>
      <c r="S24" s="14">
        <f>'2020-2024 Capex'!Q9*Inputs!$C$256</f>
        <v>119050394.44406043</v>
      </c>
      <c r="T24" s="14">
        <f>'2020-2024 Capex'!R9*Inputs!$C$256</f>
        <v>116628800.66010314</v>
      </c>
      <c r="U24" s="14">
        <f>'2020-2024 Capex'!S9*Inputs!$C$256</f>
        <v>107023319.23134582</v>
      </c>
      <c r="V24" s="14">
        <f>'2020-2024 Capex'!T9*Inputs!$C$256</f>
        <v>97417837.802588478</v>
      </c>
      <c r="W24" s="14">
        <f>'2020-2024 Capex'!U9*Inputs!$C$256</f>
        <v>89958008.984822601</v>
      </c>
      <c r="X24" s="14">
        <f>'2020-2024 Capex'!V9*Inputs!$C$256</f>
        <v>82498180.167056739</v>
      </c>
      <c r="Y24" s="14">
        <f>'2020-2024 Capex'!W9*Inputs!$C$256</f>
        <v>75038351.349290848</v>
      </c>
      <c r="Z24" s="14">
        <f>'2020-2024 Capex'!X9*Inputs!$C$256</f>
        <v>71013793.313838184</v>
      </c>
      <c r="AA24" s="14">
        <f>'2020-2024 Capex'!Y9*Inputs!$C$256</f>
        <v>66989235.278385542</v>
      </c>
      <c r="AB24" s="14">
        <f>'2020-2024 Capex'!Z9*Inputs!$C$256</f>
        <v>62964677.242932878</v>
      </c>
      <c r="AC24" s="14">
        <f>'2020-2024 Capex'!AA9*Inputs!$C$256</f>
        <v>58940119.207480215</v>
      </c>
      <c r="AD24" s="14">
        <f>'2020-2024 Capex'!AB9*Inputs!$C$256</f>
        <v>54915561.172027558</v>
      </c>
      <c r="AE24" s="14">
        <f>'2020-2024 Capex'!AC9*Inputs!$C$256</f>
        <v>53447537.095406383</v>
      </c>
      <c r="AF24" s="14">
        <f>'2020-2024 Capex'!AD9*Inputs!$C$256</f>
        <v>51979513.018785208</v>
      </c>
      <c r="AG24" s="14">
        <f>'2020-2024 Capex'!AE9*Inputs!$C$256</f>
        <v>50511488.942164034</v>
      </c>
      <c r="AH24" s="14">
        <f>'2020-2024 Capex'!AF9*Inputs!$C$256</f>
        <v>49043464.865542866</v>
      </c>
      <c r="AI24" s="14">
        <f>'2020-2024 Capex'!AG9*Inputs!$C$256</f>
        <v>47575440.788921691</v>
      </c>
      <c r="AJ24" s="14">
        <f>'2020-2024 Capex'!AH9*Inputs!$C$256</f>
        <v>46419503.443860054</v>
      </c>
      <c r="AK24" s="14">
        <f>'2020-2024 Capex'!AI9*Inputs!$C$256</f>
        <v>45263566.098798417</v>
      </c>
      <c r="AL24" s="14">
        <f>'2020-2024 Capex'!AJ9*Inputs!$C$256</f>
        <v>44107628.753736779</v>
      </c>
      <c r="AM24" s="14">
        <f>'2020-2024 Capex'!AK9*Inputs!$C$256</f>
        <v>42951691.408675149</v>
      </c>
      <c r="AN24" s="14">
        <f>'2020-2024 Capex'!AL9*Inputs!$C$256</f>
        <v>41795754.063613519</v>
      </c>
      <c r="AO24" s="14">
        <f>'2020-2024 Capex'!AM9*Inputs!$C$256</f>
        <v>41795754.063613519</v>
      </c>
      <c r="AP24" s="14">
        <f>'2020-2024 Capex'!AN9*Inputs!$C$256</f>
        <v>41795754.063613519</v>
      </c>
      <c r="AQ24" s="14">
        <f>'2020-2024 Capex'!AO9*Inputs!$C$256</f>
        <v>41795754.063613519</v>
      </c>
      <c r="AR24" s="14">
        <f>'2020-2024 Capex'!AP9*Inputs!$C$256</f>
        <v>41795754.063613519</v>
      </c>
      <c r="AS24" s="14">
        <f>'2020-2024 Capex'!AQ9*Inputs!$C$256</f>
        <v>41795754.063613519</v>
      </c>
      <c r="AT24" s="14">
        <f>'2020-2024 Capex'!AR9*Inputs!$C$256</f>
        <v>35000227.834961936</v>
      </c>
      <c r="AU24" s="14">
        <f>'2020-2024 Capex'!AS9*Inputs!$C$256</f>
        <v>28204701.606310356</v>
      </c>
      <c r="AV24" s="14">
        <f>'2020-2024 Capex'!AT9*Inputs!$C$256</f>
        <v>21409175.377658781</v>
      </c>
      <c r="AW24" s="14">
        <f>'2020-2024 Capex'!AU9*Inputs!$C$256</f>
        <v>14613649.149007203</v>
      </c>
      <c r="AX24" s="14">
        <f>'2020-2024 Capex'!AV9*Inputs!$C$256</f>
        <v>7818122.9203556273</v>
      </c>
      <c r="AY24" s="14">
        <f>'2020-2024 Capex'!AW9*Inputs!$C$256</f>
        <v>7818122.9203556273</v>
      </c>
      <c r="AZ24" s="14">
        <f>'2020-2024 Capex'!AX9*Inputs!$C$256</f>
        <v>7818122.9203556273</v>
      </c>
      <c r="BA24" s="14">
        <f>'2020-2024 Capex'!AY9*Inputs!$C$256</f>
        <v>7818122.9203556273</v>
      </c>
      <c r="BB24" s="14">
        <f>'2020-2024 Capex'!AZ9*Inputs!$C$256</f>
        <v>7818122.9203556273</v>
      </c>
      <c r="BC24" s="14">
        <f>'2020-2024 Capex'!BA9*Inputs!$C$256</f>
        <v>7818122.9203556273</v>
      </c>
      <c r="BD24" s="14">
        <f>'2020-2024 Capex'!BB9*Inputs!$C$256</f>
        <v>6254498.3362845015</v>
      </c>
      <c r="BE24" s="14">
        <f>'2020-2024 Capex'!BC9*Inputs!$C$256</f>
        <v>4690873.7522133766</v>
      </c>
      <c r="BF24" s="14">
        <f>'2020-2024 Capex'!BD9*Inputs!$C$256</f>
        <v>3127249.1681422507</v>
      </c>
      <c r="BG24" s="14">
        <f>'2020-2024 Capex'!BE9*Inputs!$C$256</f>
        <v>1563624.5840711254</v>
      </c>
      <c r="BH24" s="14">
        <f>'2020-2024 Capex'!BF9*Inputs!$C$256</f>
        <v>0</v>
      </c>
      <c r="BI24" s="14">
        <f>'2020-2024 Capex'!BG9*Inputs!$C$256</f>
        <v>0</v>
      </c>
      <c r="BJ24" s="14">
        <f>'2020-2024 Capex'!BH9*Inputs!$C$256</f>
        <v>0</v>
      </c>
      <c r="BK24" s="14">
        <f>'2020-2024 Capex'!BI9*Inputs!$C$256</f>
        <v>0</v>
      </c>
      <c r="BL24" s="14">
        <f>'2020-2024 Capex'!BJ9*Inputs!$C$256</f>
        <v>0</v>
      </c>
      <c r="BM24" s="14">
        <f>'2020-2024 Capex'!BK9*Inputs!$C$256</f>
        <v>0</v>
      </c>
      <c r="BN24" s="14">
        <f>'2020-2024 Capex'!BL9*Inputs!$C$256</f>
        <v>0</v>
      </c>
      <c r="BO24" s="14">
        <f>'2020-2024 Capex'!BM9*Inputs!$C$256</f>
        <v>0</v>
      </c>
      <c r="BP24" s="14">
        <f>'2020-2024 Capex'!BN9*Inputs!$C$256</f>
        <v>0</v>
      </c>
      <c r="BQ24" s="14">
        <f>'2020-2024 Capex'!BO9*Inputs!$C$256</f>
        <v>0</v>
      </c>
      <c r="BR24" s="14">
        <f>'2020-2024 Capex'!BP9*Inputs!$C$256</f>
        <v>0</v>
      </c>
      <c r="BS24" s="14">
        <f>'2020-2024 Capex'!BQ9*Inputs!$C$256</f>
        <v>0</v>
      </c>
      <c r="BT24" s="14">
        <f>'2020-2024 Capex'!BR9*Inputs!$C$256</f>
        <v>0</v>
      </c>
      <c r="BU24" s="14">
        <f>'2020-2024 Capex'!BS9*Inputs!$C$256</f>
        <v>0</v>
      </c>
      <c r="BV24" s="14">
        <f>'2020-2024 Capex'!BT9*Inputs!$C$256</f>
        <v>0</v>
      </c>
      <c r="BW24" s="14">
        <f>'2020-2024 Capex'!BU9*Inputs!$C$256</f>
        <v>0</v>
      </c>
    </row>
    <row r="25" spans="2:75" x14ac:dyDescent="0.25">
      <c r="B25" t="s">
        <v>343</v>
      </c>
      <c r="F25" s="14">
        <f>'2020-2024 Capex'!D10*Inputs!$C$256</f>
        <v>395022660.8443054</v>
      </c>
      <c r="G25" s="14">
        <f>'2020-2024 Capex'!E10*Inputs!$C$256</f>
        <v>773492001.28005981</v>
      </c>
      <c r="H25" s="14">
        <f>'2020-2024 Capex'!F10*Inputs!$C$256</f>
        <v>1134734099.0744171</v>
      </c>
      <c r="I25" s="14">
        <f>'2020-2024 Capex'!G10*Inputs!$C$256</f>
        <v>1478481445.3830917</v>
      </c>
      <c r="J25" s="14">
        <f>'2020-2024 Capex'!H10*Inputs!$C$256</f>
        <v>1804021790.2348795</v>
      </c>
      <c r="K25" s="14">
        <f>'2020-2024 Capex'!I10*Inputs!$C$256</f>
        <v>1719728507.2734685</v>
      </c>
      <c r="L25" s="14">
        <f>'2020-2024 Capex'!J10*Inputs!$C$256</f>
        <v>1636759559.4097927</v>
      </c>
      <c r="M25" s="14">
        <f>'2020-2024 Capex'!K10*Inputs!$C$256</f>
        <v>1557652589.958184</v>
      </c>
      <c r="N25" s="14">
        <f>'2020-2024 Capex'!L10*Inputs!$C$256</f>
        <v>1482130978.3381531</v>
      </c>
      <c r="O25" s="14">
        <f>'2020-2024 Capex'!M10*Inputs!$C$256</f>
        <v>1410340692.3855038</v>
      </c>
      <c r="P25" s="14">
        <f>'2020-2024 Capex'!N10*Inputs!$C$256</f>
        <v>1338577919.1407001</v>
      </c>
      <c r="Q25" s="14">
        <f>'2020-2024 Capex'!O10*Inputs!$C$256</f>
        <v>1266658809.8725395</v>
      </c>
      <c r="R25" s="14">
        <f>'2020-2024 Capex'!P10*Inputs!$C$256</f>
        <v>1194282602.8278956</v>
      </c>
      <c r="S25" s="14">
        <f>'2020-2024 Capex'!Q10*Inputs!$C$256</f>
        <v>1121430688.5467594</v>
      </c>
      <c r="T25" s="14">
        <f>'2020-2024 Capex'!R10*Inputs!$C$256</f>
        <v>1048083699.9369054</v>
      </c>
      <c r="U25" s="14">
        <f>'2020-2024 Capex'!S10*Inputs!$C$256</f>
        <v>981551605.03984571</v>
      </c>
      <c r="V25" s="14">
        <f>'2020-2024 Capex'!T10*Inputs!$C$256</f>
        <v>922111853.22973537</v>
      </c>
      <c r="W25" s="14">
        <f>'2020-2024 Capex'!U10*Inputs!$C$256</f>
        <v>867863859.71822464</v>
      </c>
      <c r="X25" s="14">
        <f>'2020-2024 Capex'!V10*Inputs!$C$256</f>
        <v>819018992.45196319</v>
      </c>
      <c r="Y25" s="14">
        <f>'2020-2024 Capex'!W10*Inputs!$C$256</f>
        <v>775797224.63352764</v>
      </c>
      <c r="Z25" s="14">
        <f>'2020-2024 Capex'!X10*Inputs!$C$256</f>
        <v>734922285.54780722</v>
      </c>
      <c r="AA25" s="14">
        <f>'2020-2024 Capex'!Y10*Inputs!$C$256</f>
        <v>696489719.77562428</v>
      </c>
      <c r="AB25" s="14">
        <f>'2020-2024 Capex'!Z10*Inputs!$C$256</f>
        <v>660598961.72870266</v>
      </c>
      <c r="AC25" s="14">
        <f>'2020-2024 Capex'!AA10*Inputs!$C$256</f>
        <v>627353494.01327479</v>
      </c>
      <c r="AD25" s="14">
        <f>'2020-2024 Capex'!AB10*Inputs!$C$256</f>
        <v>596861012.24102044</v>
      </c>
      <c r="AE25" s="14">
        <f>'2020-2024 Capex'!AC10*Inputs!$C$256</f>
        <v>566625021.51912892</v>
      </c>
      <c r="AF25" s="14">
        <f>'2020-2024 Capex'!AD10*Inputs!$C$256</f>
        <v>536655964.16473699</v>
      </c>
      <c r="AG25" s="14">
        <f>'2020-2024 Capex'!AE10*Inputs!$C$256</f>
        <v>506964707.62477374</v>
      </c>
      <c r="AH25" s="14">
        <f>'2020-2024 Capex'!AF10*Inputs!$C$256</f>
        <v>477562561.78393459</v>
      </c>
      <c r="AI25" s="14">
        <f>'2020-2024 Capex'!AG10*Inputs!$C$256</f>
        <v>448461296.97729957</v>
      </c>
      <c r="AJ25" s="14">
        <f>'2020-2024 Capex'!AH10*Inputs!$C$256</f>
        <v>419354723.13467342</v>
      </c>
      <c r="AK25" s="14">
        <f>'2020-2024 Capex'!AI10*Inputs!$C$256</f>
        <v>390242624.11347556</v>
      </c>
      <c r="AL25" s="14">
        <f>'2020-2024 Capex'!AJ10*Inputs!$C$256</f>
        <v>361124774.97148371</v>
      </c>
      <c r="AM25" s="14">
        <f>'2020-2024 Capex'!AK10*Inputs!$C$256</f>
        <v>332000941.60858083</v>
      </c>
      <c r="AN25" s="14">
        <f>'2020-2024 Capex'!AL10*Inputs!$C$256</f>
        <v>302870880.39391726</v>
      </c>
      <c r="AO25" s="14">
        <f>'2020-2024 Capex'!AM10*Inputs!$C$256</f>
        <v>272554870.05169368</v>
      </c>
      <c r="AP25" s="14">
        <f>'2020-2024 Capex'!AN10*Inputs!$C$256</f>
        <v>241004627.97368649</v>
      </c>
      <c r="AQ25" s="14">
        <f>'2020-2024 Capex'!AO10*Inputs!$C$256</f>
        <v>208169905.86005616</v>
      </c>
      <c r="AR25" s="14">
        <f>'2020-2024 Capex'!AP10*Inputs!$C$256</f>
        <v>173998409.69170019</v>
      </c>
      <c r="AS25" s="14">
        <f>'2020-2024 Capex'!AQ10*Inputs!$C$256</f>
        <v>138435716.44450399</v>
      </c>
      <c r="AT25" s="14">
        <f>'2020-2024 Capex'!AR10*Inputs!$C$256</f>
        <v>108359044.08204679</v>
      </c>
      <c r="AU25" s="14">
        <f>'2020-2024 Capex'!AS10*Inputs!$C$256</f>
        <v>83991740.630756915</v>
      </c>
      <c r="AV25" s="14">
        <f>'2020-2024 Capex'!AT10*Inputs!$C$256</f>
        <v>65566247.108496301</v>
      </c>
      <c r="AW25" s="14">
        <f>'2020-2024 Capex'!AU10*Inputs!$C$256</f>
        <v>53324467.720324114</v>
      </c>
      <c r="AX25" s="14">
        <f>'2020-2024 Capex'!AV10*Inputs!$C$256</f>
        <v>47518155.125747666</v>
      </c>
      <c r="AY25" s="14">
        <f>'2020-2024 Capex'!AW10*Inputs!$C$256</f>
        <v>41475454.721851647</v>
      </c>
      <c r="AZ25" s="14">
        <f>'2020-2024 Capex'!AX10*Inputs!$C$256</f>
        <v>35186742.638841853</v>
      </c>
      <c r="BA25" s="14">
        <f>'2020-2024 Capex'!AY10*Inputs!$C$256</f>
        <v>28642003.197929826</v>
      </c>
      <c r="BB25" s="14">
        <f>'2020-2024 Capex'!AZ10*Inputs!$C$256</f>
        <v>21830812.959923368</v>
      </c>
      <c r="BC25" s="14">
        <f>'2020-2024 Capex'!BA10*Inputs!$C$256</f>
        <v>14742324.124399994</v>
      </c>
      <c r="BD25" s="14">
        <f>'2020-2024 Capex'!BB10*Inputs!$C$256</f>
        <v>8960701.1421838515</v>
      </c>
      <c r="BE25" s="14">
        <f>'2020-2024 Capex'!BC10*Inputs!$C$256</f>
        <v>4539149.4084557462</v>
      </c>
      <c r="BF25" s="14">
        <f>'2020-2024 Capex'!BD10*Inputs!$C$256</f>
        <v>1533040.4275416522</v>
      </c>
      <c r="BG25" s="14">
        <f>'2020-2024 Capex'!BE10*Inputs!$C$256</f>
        <v>-8.3983061131665847E-9</v>
      </c>
      <c r="BH25" s="14">
        <f>'2020-2024 Capex'!BF10*Inputs!$C$256</f>
        <v>0</v>
      </c>
      <c r="BI25" s="14">
        <f>'2020-2024 Capex'!BG10*Inputs!$C$256</f>
        <v>0</v>
      </c>
      <c r="BJ25" s="14">
        <f>'2020-2024 Capex'!BH10*Inputs!$C$256</f>
        <v>0</v>
      </c>
      <c r="BK25" s="14">
        <f>'2020-2024 Capex'!BI10*Inputs!$C$256</f>
        <v>0</v>
      </c>
      <c r="BL25" s="14">
        <f>'2020-2024 Capex'!BJ10*Inputs!$C$256</f>
        <v>0</v>
      </c>
      <c r="BM25" s="14">
        <f>'2020-2024 Capex'!BK10*Inputs!$C$256</f>
        <v>0</v>
      </c>
      <c r="BN25" s="14">
        <f>'2020-2024 Capex'!BL10*Inputs!$C$256</f>
        <v>0</v>
      </c>
      <c r="BO25" s="14">
        <f>'2020-2024 Capex'!BM10*Inputs!$C$256</f>
        <v>0</v>
      </c>
      <c r="BP25" s="14">
        <f>'2020-2024 Capex'!BN10*Inputs!$C$256</f>
        <v>0</v>
      </c>
      <c r="BQ25" s="14">
        <f>'2020-2024 Capex'!BO10*Inputs!$C$256</f>
        <v>0</v>
      </c>
      <c r="BR25" s="14">
        <f>'2020-2024 Capex'!BP10*Inputs!$C$256</f>
        <v>0</v>
      </c>
      <c r="BS25" s="14">
        <f>'2020-2024 Capex'!BQ10*Inputs!$C$256</f>
        <v>0</v>
      </c>
      <c r="BT25" s="14">
        <f>'2020-2024 Capex'!BR10*Inputs!$C$256</f>
        <v>0</v>
      </c>
      <c r="BU25" s="14">
        <f>'2020-2024 Capex'!BS10*Inputs!$C$256</f>
        <v>0</v>
      </c>
      <c r="BV25" s="14">
        <f>'2020-2024 Capex'!BT10*Inputs!$C$256</f>
        <v>0</v>
      </c>
      <c r="BW25" s="14">
        <f>'2020-2024 Capex'!BU10*Inputs!$C$256</f>
        <v>0</v>
      </c>
    </row>
    <row r="27" spans="2:75" x14ac:dyDescent="0.25">
      <c r="B27" s="15" t="s">
        <v>560</v>
      </c>
    </row>
    <row r="28" spans="2:75" x14ac:dyDescent="0.25">
      <c r="B28" t="s">
        <v>342</v>
      </c>
      <c r="F28" s="14">
        <f>C57</f>
        <v>1756150668.5764403</v>
      </c>
      <c r="G28" s="14">
        <f>F32</f>
        <v>1679992860.496454</v>
      </c>
      <c r="H28" s="14">
        <f t="shared" ref="H28:BS28" si="9">G32</f>
        <v>1608515559.9984777</v>
      </c>
      <c r="I28" s="14">
        <f t="shared" si="9"/>
        <v>1541652797.3211451</v>
      </c>
      <c r="J28" s="14">
        <f t="shared" si="9"/>
        <v>1477761604.5417721</v>
      </c>
      <c r="K28" s="14">
        <f t="shared" si="9"/>
        <v>1416967802.8967288</v>
      </c>
      <c r="L28" s="14">
        <f t="shared" si="9"/>
        <v>1358510750.7668953</v>
      </c>
      <c r="M28" s="14">
        <f t="shared" si="9"/>
        <v>1301019003.2066345</v>
      </c>
      <c r="N28" s="14">
        <f t="shared" si="9"/>
        <v>1244409876.0517211</v>
      </c>
      <c r="O28" s="14">
        <f t="shared" si="9"/>
        <v>1186930488.1381273</v>
      </c>
      <c r="P28" s="14">
        <f t="shared" si="9"/>
        <v>1128893352.7540491</v>
      </c>
      <c r="Q28" s="14">
        <f t="shared" si="9"/>
        <v>1074709116.5519037</v>
      </c>
      <c r="R28" s="14">
        <f t="shared" si="9"/>
        <v>1020092989.8597983</v>
      </c>
      <c r="S28" s="14">
        <f t="shared" si="9"/>
        <v>964971453.26279902</v>
      </c>
      <c r="T28" s="14">
        <f t="shared" si="9"/>
        <v>909517582.83569074</v>
      </c>
      <c r="U28" s="14">
        <f t="shared" si="9"/>
        <v>853481814.11229444</v>
      </c>
      <c r="V28" s="14">
        <f t="shared" si="9"/>
        <v>805925764.27984393</v>
      </c>
      <c r="W28" s="14">
        <f t="shared" si="9"/>
        <v>765487459.07173443</v>
      </c>
      <c r="X28" s="14">
        <f t="shared" si="9"/>
        <v>725324665.93232369</v>
      </c>
      <c r="Y28" s="14">
        <f t="shared" si="9"/>
        <v>683271412.98450339</v>
      </c>
      <c r="Z28" s="14">
        <f t="shared" si="9"/>
        <v>639222627.47878337</v>
      </c>
      <c r="AA28" s="14">
        <f t="shared" si="9"/>
        <v>595723413.61773849</v>
      </c>
      <c r="AB28" s="14">
        <f t="shared" si="9"/>
        <v>552533878.62568998</v>
      </c>
      <c r="AC28" s="14">
        <f t="shared" si="9"/>
        <v>508341909.82570326</v>
      </c>
      <c r="AD28" s="14">
        <f t="shared" si="9"/>
        <v>463095263.68890268</v>
      </c>
      <c r="AE28" s="14">
        <f t="shared" si="9"/>
        <v>416738908.48609322</v>
      </c>
      <c r="AF28" s="14">
        <f t="shared" si="9"/>
        <v>367849237.8268714</v>
      </c>
      <c r="AG28" s="14">
        <f t="shared" si="9"/>
        <v>316285427.44458175</v>
      </c>
      <c r="AH28" s="14">
        <f t="shared" si="9"/>
        <v>261898717.87428886</v>
      </c>
      <c r="AI28" s="14">
        <f t="shared" si="9"/>
        <v>204531962.50207156</v>
      </c>
      <c r="AJ28" s="14">
        <f t="shared" si="9"/>
        <v>144019149.65285581</v>
      </c>
      <c r="AK28" s="14">
        <f t="shared" si="9"/>
        <v>80424140.591297418</v>
      </c>
      <c r="AL28" s="14">
        <f t="shared" si="9"/>
        <v>24677958.08262115</v>
      </c>
      <c r="AM28" s="14">
        <f t="shared" si="9"/>
        <v>22799320.977555227</v>
      </c>
      <c r="AN28" s="14">
        <f t="shared" si="9"/>
        <v>21063588.910018299</v>
      </c>
      <c r="AO28" s="14">
        <f t="shared" si="9"/>
        <v>19482182.753655117</v>
      </c>
      <c r="AP28" s="14">
        <f t="shared" si="9"/>
        <v>17828136.611856867</v>
      </c>
      <c r="AQ28" s="14">
        <f t="shared" si="9"/>
        <v>16097899.800240677</v>
      </c>
      <c r="AR28" s="14">
        <f t="shared" si="9"/>
        <v>14287734.93209227</v>
      </c>
      <c r="AS28" s="14">
        <f t="shared" si="9"/>
        <v>12393707.342669157</v>
      </c>
      <c r="AT28" s="14">
        <f t="shared" si="9"/>
        <v>10411673.873745896</v>
      </c>
      <c r="AU28" s="14">
        <f t="shared" si="9"/>
        <v>9271944.0227177385</v>
      </c>
      <c r="AV28" s="14">
        <f t="shared" si="9"/>
        <v>8178691.1655109897</v>
      </c>
      <c r="AW28" s="14">
        <f t="shared" si="9"/>
        <v>7136120.9663142171</v>
      </c>
      <c r="AX28" s="14">
        <f t="shared" si="9"/>
        <v>6148771.4815665679</v>
      </c>
      <c r="AY28" s="14">
        <f t="shared" si="9"/>
        <v>5221537.9434459731</v>
      </c>
      <c r="AZ28" s="14">
        <f t="shared" si="9"/>
        <v>4257307.7871543672</v>
      </c>
      <c r="BA28" s="14">
        <f t="shared" si="9"/>
        <v>3254604.8476267257</v>
      </c>
      <c r="BB28" s="14">
        <f t="shared" si="9"/>
        <v>2211894.0608119313</v>
      </c>
      <c r="BC28" s="14">
        <f t="shared" si="9"/>
        <v>1127579.1136032268</v>
      </c>
      <c r="BD28" s="14">
        <f t="shared" si="9"/>
        <v>8.9500099420547485E-7</v>
      </c>
      <c r="BE28" s="14">
        <f t="shared" si="9"/>
        <v>8.9500099420547485E-7</v>
      </c>
      <c r="BF28" s="14">
        <f t="shared" si="9"/>
        <v>8.9500099420547485E-7</v>
      </c>
      <c r="BG28" s="14">
        <f t="shared" si="9"/>
        <v>8.9500099420547485E-7</v>
      </c>
      <c r="BH28" s="14">
        <f t="shared" si="9"/>
        <v>8.9500099420547485E-7</v>
      </c>
      <c r="BI28" s="14">
        <f t="shared" si="9"/>
        <v>8.9500099420547485E-7</v>
      </c>
      <c r="BJ28" s="14">
        <f t="shared" si="9"/>
        <v>8.9500099420547485E-7</v>
      </c>
      <c r="BK28" s="14">
        <f t="shared" si="9"/>
        <v>8.9500099420547485E-7</v>
      </c>
      <c r="BL28" s="14">
        <f t="shared" si="9"/>
        <v>8.9500099420547485E-7</v>
      </c>
      <c r="BM28" s="14">
        <f t="shared" si="9"/>
        <v>8.9500099420547485E-7</v>
      </c>
      <c r="BN28" s="14">
        <f t="shared" si="9"/>
        <v>8.9500099420547485E-7</v>
      </c>
      <c r="BO28" s="14">
        <f t="shared" si="9"/>
        <v>8.9500099420547485E-7</v>
      </c>
      <c r="BP28" s="14">
        <f t="shared" si="9"/>
        <v>8.9500099420547485E-7</v>
      </c>
      <c r="BQ28" s="14">
        <f t="shared" si="9"/>
        <v>8.9500099420547485E-7</v>
      </c>
      <c r="BR28" s="14">
        <f t="shared" si="9"/>
        <v>8.9500099420547485E-7</v>
      </c>
      <c r="BS28" s="14">
        <f t="shared" si="9"/>
        <v>8.9500099420547485E-7</v>
      </c>
      <c r="BT28" s="14">
        <f t="shared" ref="BT28:BW28" si="10">BS32</f>
        <v>8.9500099420547485E-7</v>
      </c>
      <c r="BU28" s="14">
        <f t="shared" si="10"/>
        <v>8.9500099420547485E-7</v>
      </c>
      <c r="BV28" s="14">
        <f t="shared" si="10"/>
        <v>8.9500099420547485E-7</v>
      </c>
      <c r="BW28" s="14">
        <f t="shared" si="10"/>
        <v>8.9500099420547485E-7</v>
      </c>
    </row>
    <row r="29" spans="2:75" x14ac:dyDescent="0.25">
      <c r="B29" t="s">
        <v>471</v>
      </c>
      <c r="F29" s="14">
        <f>SUM(F35:F39)</f>
        <v>-76157808.079986349</v>
      </c>
      <c r="G29" s="14">
        <f t="shared" ref="G29:BR29" si="11">SUM(G35:G39)</f>
        <v>-71477300.497976229</v>
      </c>
      <c r="H29" s="14">
        <f t="shared" si="11"/>
        <v>-66862762.677332647</v>
      </c>
      <c r="I29" s="14">
        <f t="shared" si="11"/>
        <v>-63891192.779372916</v>
      </c>
      <c r="J29" s="14">
        <f t="shared" si="11"/>
        <v>-60793801.645043306</v>
      </c>
      <c r="K29" s="14">
        <f t="shared" si="11"/>
        <v>-58457052.129833512</v>
      </c>
      <c r="L29" s="14">
        <f t="shared" si="11"/>
        <v>-57491747.560260691</v>
      </c>
      <c r="M29" s="14">
        <f t="shared" si="11"/>
        <v>-56609127.154913351</v>
      </c>
      <c r="N29" s="14">
        <f t="shared" si="11"/>
        <v>-57479387.913593806</v>
      </c>
      <c r="O29" s="14">
        <f t="shared" si="11"/>
        <v>-58037135.384078361</v>
      </c>
      <c r="P29" s="14">
        <f t="shared" si="11"/>
        <v>-54184236.202145234</v>
      </c>
      <c r="Q29" s="14">
        <f t="shared" si="11"/>
        <v>-54616126.692105405</v>
      </c>
      <c r="R29" s="14">
        <f t="shared" si="11"/>
        <v>-55121536.596999288</v>
      </c>
      <c r="S29" s="14">
        <f t="shared" si="11"/>
        <v>-55453870.427108273</v>
      </c>
      <c r="T29" s="14">
        <f t="shared" si="11"/>
        <v>-56035768.723396294</v>
      </c>
      <c r="U29" s="14">
        <f t="shared" si="11"/>
        <v>-47556049.832450539</v>
      </c>
      <c r="V29" s="14">
        <f t="shared" si="11"/>
        <v>-40438305.208109446</v>
      </c>
      <c r="W29" s="14">
        <f t="shared" si="11"/>
        <v>-40162793.139410749</v>
      </c>
      <c r="X29" s="14">
        <f t="shared" si="11"/>
        <v>-42053252.947820313</v>
      </c>
      <c r="Y29" s="14">
        <f t="shared" si="11"/>
        <v>-44048785.505720012</v>
      </c>
      <c r="Z29" s="14">
        <f t="shared" si="11"/>
        <v>-43499213.861044943</v>
      </c>
      <c r="AA29" s="14">
        <f t="shared" si="11"/>
        <v>-43189534.992048472</v>
      </c>
      <c r="AB29" s="14">
        <f t="shared" si="11"/>
        <v>-44191968.79998672</v>
      </c>
      <c r="AC29" s="14">
        <f t="shared" si="11"/>
        <v>-45246646.136800595</v>
      </c>
      <c r="AD29" s="14">
        <f t="shared" si="11"/>
        <v>-46356355.20280946</v>
      </c>
      <c r="AE29" s="14">
        <f t="shared" si="11"/>
        <v>-48889670.659221806</v>
      </c>
      <c r="AF29" s="14">
        <f t="shared" si="11"/>
        <v>-51563810.38228967</v>
      </c>
      <c r="AG29" s="14">
        <f t="shared" si="11"/>
        <v>-54386709.57029289</v>
      </c>
      <c r="AH29" s="14">
        <f t="shared" si="11"/>
        <v>-57366755.37221729</v>
      </c>
      <c r="AI29" s="14">
        <f t="shared" si="11"/>
        <v>-60512812.849215753</v>
      </c>
      <c r="AJ29" s="14">
        <f t="shared" si="11"/>
        <v>-63595009.061558403</v>
      </c>
      <c r="AK29" s="14">
        <f t="shared" si="11"/>
        <v>-55746182.508676268</v>
      </c>
      <c r="AL29" s="14">
        <f t="shared" si="11"/>
        <v>-1878637.1050659246</v>
      </c>
      <c r="AM29" s="14">
        <f t="shared" si="11"/>
        <v>-1735732.0675369292</v>
      </c>
      <c r="AN29" s="14">
        <f t="shared" si="11"/>
        <v>-1581406.1563631829</v>
      </c>
      <c r="AO29" s="14">
        <f t="shared" si="11"/>
        <v>-1654046.1417982518</v>
      </c>
      <c r="AP29" s="14">
        <f t="shared" si="11"/>
        <v>-1730236.8116161891</v>
      </c>
      <c r="AQ29" s="14">
        <f t="shared" si="11"/>
        <v>-1810164.868148407</v>
      </c>
      <c r="AR29" s="14">
        <f t="shared" si="11"/>
        <v>-1894027.5894231121</v>
      </c>
      <c r="AS29" s="14">
        <f t="shared" si="11"/>
        <v>-1982033.4689232616</v>
      </c>
      <c r="AT29" s="14">
        <f t="shared" si="11"/>
        <v>-1139729.8510281572</v>
      </c>
      <c r="AU29" s="14">
        <f t="shared" si="11"/>
        <v>-1093252.8572067488</v>
      </c>
      <c r="AV29" s="14">
        <f t="shared" si="11"/>
        <v>-1042570.199196773</v>
      </c>
      <c r="AW29" s="14">
        <f t="shared" si="11"/>
        <v>-987349.48474764905</v>
      </c>
      <c r="AX29" s="14">
        <f t="shared" si="11"/>
        <v>-927233.53812059446</v>
      </c>
      <c r="AY29" s="14">
        <f t="shared" si="11"/>
        <v>-964230.15629160625</v>
      </c>
      <c r="AZ29" s="14">
        <f t="shared" si="11"/>
        <v>-1002702.9395276414</v>
      </c>
      <c r="BA29" s="14">
        <f t="shared" si="11"/>
        <v>-1042710.7868147942</v>
      </c>
      <c r="BB29" s="14">
        <f t="shared" si="11"/>
        <v>-1084314.9472087044</v>
      </c>
      <c r="BC29" s="14">
        <f t="shared" si="11"/>
        <v>-1127579.1136023318</v>
      </c>
      <c r="BD29" s="14">
        <f t="shared" si="11"/>
        <v>0</v>
      </c>
      <c r="BE29" s="14">
        <f t="shared" si="11"/>
        <v>0</v>
      </c>
      <c r="BF29" s="14">
        <f t="shared" si="11"/>
        <v>0</v>
      </c>
      <c r="BG29" s="14">
        <f t="shared" si="11"/>
        <v>0</v>
      </c>
      <c r="BH29" s="14">
        <f t="shared" si="11"/>
        <v>0</v>
      </c>
      <c r="BI29" s="14">
        <f t="shared" si="11"/>
        <v>0</v>
      </c>
      <c r="BJ29" s="14">
        <f t="shared" si="11"/>
        <v>0</v>
      </c>
      <c r="BK29" s="14">
        <f t="shared" si="11"/>
        <v>0</v>
      </c>
      <c r="BL29" s="14">
        <f t="shared" si="11"/>
        <v>0</v>
      </c>
      <c r="BM29" s="14">
        <f t="shared" si="11"/>
        <v>0</v>
      </c>
      <c r="BN29" s="14">
        <f t="shared" si="11"/>
        <v>0</v>
      </c>
      <c r="BO29" s="14">
        <f t="shared" si="11"/>
        <v>0</v>
      </c>
      <c r="BP29" s="14">
        <f t="shared" si="11"/>
        <v>0</v>
      </c>
      <c r="BQ29" s="14">
        <f t="shared" si="11"/>
        <v>0</v>
      </c>
      <c r="BR29" s="14">
        <f t="shared" si="11"/>
        <v>0</v>
      </c>
      <c r="BS29" s="14">
        <f t="shared" ref="BS29:BW29" si="12">SUM(BS35:BS39)</f>
        <v>0</v>
      </c>
      <c r="BT29" s="14">
        <f t="shared" si="12"/>
        <v>0</v>
      </c>
      <c r="BU29" s="14">
        <f t="shared" si="12"/>
        <v>0</v>
      </c>
      <c r="BV29" s="14">
        <f t="shared" si="12"/>
        <v>0</v>
      </c>
      <c r="BW29" s="14">
        <f t="shared" si="12"/>
        <v>0</v>
      </c>
    </row>
    <row r="30" spans="2:75" x14ac:dyDescent="0.25">
      <c r="B30" t="s">
        <v>456</v>
      </c>
      <c r="F30" s="14">
        <f>AVERAGE(F28,F32)*(Inputs!$C$20/(1+0.5*Inputs!$C$20))</f>
        <v>67210219.525471091</v>
      </c>
      <c r="G30" s="14">
        <f>AVERAGE(G28,G32)*(Inputs!$C$20/(1+0.5*Inputs!$C$20))</f>
        <v>64322508.935608499</v>
      </c>
      <c r="H30" s="14">
        <f>AVERAGE(H28,H32)*(Inputs!$C$20/(1+0.5*Inputs!$C$20))</f>
        <v>61616607.410683349</v>
      </c>
      <c r="I30" s="14">
        <f>AVERAGE(I28,I32)*(Inputs!$C$20/(1+0.5*Inputs!$C$20))</f>
        <v>59059088.501559094</v>
      </c>
      <c r="J30" s="14">
        <f>AVERAGE(J28,J32)*(Inputs!$C$20/(1+0.5*Inputs!$C$20))</f>
        <v>56620277.149270155</v>
      </c>
      <c r="K30" s="14">
        <f>AVERAGE(K28,K32)*(Inputs!$C$20/(1+0.5*Inputs!$C$20))</f>
        <v>54287756.405303493</v>
      </c>
      <c r="L30" s="14">
        <f>AVERAGE(L28,L32)*(Inputs!$C$20/(1+0.5*Inputs!$C$20))</f>
        <v>52019823.120517597</v>
      </c>
      <c r="M30" s="14">
        <f>AVERAGE(M28,M32)*(Inputs!$C$20/(1+0.5*Inputs!$C$20))</f>
        <v>49788034.846025981</v>
      </c>
      <c r="N30" s="14">
        <f>AVERAGE(N28,N32)*(Inputs!$C$20/(1+0.5*Inputs!$C$20))</f>
        <v>47556488.323532999</v>
      </c>
      <c r="O30" s="14">
        <f>AVERAGE(O28,O32)*(Inputs!$C$20/(1+0.5*Inputs!$C$20))</f>
        <v>45297010.27089458</v>
      </c>
      <c r="P30" s="14">
        <f>AVERAGE(P28,P32)*(Inputs!$C$20/(1+0.5*Inputs!$C$20))</f>
        <v>43101984.668516852</v>
      </c>
      <c r="Q30" s="14">
        <f>AVERAGE(Q28,Q32)*(Inputs!$C$20/(1+0.5*Inputs!$C$20))</f>
        <v>40973873.251545131</v>
      </c>
      <c r="R30" s="14">
        <f>AVERAGE(R28,R32)*(Inputs!$C$20/(1+0.5*Inputs!$C$20))</f>
        <v>38827428.442860745</v>
      </c>
      <c r="S30" s="14">
        <f>AVERAGE(S28,S32)*(Inputs!$C$20/(1+0.5*Inputs!$C$20))</f>
        <v>36664597.549061105</v>
      </c>
      <c r="T30" s="14">
        <f>AVERAGE(T28,T32)*(Inputs!$C$20/(1+0.5*Inputs!$C$20))</f>
        <v>34483884.473858826</v>
      </c>
      <c r="U30" s="14">
        <f>AVERAGE(U28,U32)*(Inputs!$C$20/(1+0.5*Inputs!$C$20))</f>
        <v>32457651.050466359</v>
      </c>
      <c r="V30" s="14">
        <f>AVERAGE(V28,V32)*(Inputs!$C$20/(1+0.5*Inputs!$C$20))</f>
        <v>30736500.618524425</v>
      </c>
      <c r="W30" s="14">
        <f>AVERAGE(W28,W32)*(Inputs!$C$20/(1+0.5*Inputs!$C$20))</f>
        <v>29159960.678298898</v>
      </c>
      <c r="X30" s="14">
        <f>AVERAGE(X28,X32)*(Inputs!$C$20/(1+0.5*Inputs!$C$20))</f>
        <v>27551832.711790483</v>
      </c>
      <c r="Y30" s="14">
        <f>AVERAGE(Y28,Y32)*(Inputs!$C$20/(1+0.5*Inputs!$C$20))</f>
        <v>25867695.58041333</v>
      </c>
      <c r="Z30" s="14">
        <f>AVERAGE(Z28,Z32)*(Inputs!$C$20/(1+0.5*Inputs!$C$20))</f>
        <v>24155275.768298067</v>
      </c>
      <c r="AA30" s="14">
        <f>AVERAGE(AA28,AA32)*(Inputs!$C$20/(1+0.5*Inputs!$C$20))</f>
        <v>22459662.709207706</v>
      </c>
      <c r="AB30" s="14">
        <f>AVERAGE(AB28,AB32)*(Inputs!$C$20/(1+0.5*Inputs!$C$20))</f>
        <v>20750499.514295109</v>
      </c>
      <c r="AC30" s="14">
        <f>AVERAGE(AC28,AC32)*(Inputs!$C$20/(1+0.5*Inputs!$C$20))</f>
        <v>19001099.6731373</v>
      </c>
      <c r="AD30" s="14">
        <f>AVERAGE(AD28,AD32)*(Inputs!$C$20/(1+0.5*Inputs!$C$20))</f>
        <v>17209364.905035708</v>
      </c>
      <c r="AE30" s="14">
        <f>AVERAGE(AE28,AE32)*(Inputs!$C$20/(1+0.5*Inputs!$C$20))</f>
        <v>15346373.370207997</v>
      </c>
      <c r="AF30" s="14">
        <f>AVERAGE(AF28,AF32)*(Inputs!$C$20/(1+0.5*Inputs!$C$20))</f>
        <v>13381525.145512516</v>
      </c>
      <c r="AG30" s="14">
        <f>AVERAGE(AG28,AG32)*(Inputs!$C$20/(1+0.5*Inputs!$C$20))</f>
        <v>11309156.036189487</v>
      </c>
      <c r="AH30" s="14">
        <f>AVERAGE(AH28,AH32)*(Inputs!$C$20/(1+0.5*Inputs!$C$20))</f>
        <v>9123282.5859193001</v>
      </c>
      <c r="AI30" s="14">
        <f>AVERAGE(AI28,AI32)*(Inputs!$C$20/(1+0.5*Inputs!$C$20))</f>
        <v>6817583.8889071047</v>
      </c>
      <c r="AJ30" s="14">
        <f>AVERAGE(AJ28,AJ32)*(Inputs!$C$20/(1+0.5*Inputs!$C$20))</f>
        <v>4390061.905358946</v>
      </c>
      <c r="AK30" s="14">
        <f>AVERAGE(AK28,AK32)*(Inputs!$C$20/(1+0.5*Inputs!$C$20))</f>
        <v>2055774.1737778084</v>
      </c>
      <c r="AL30" s="14">
        <f>AVERAGE(AL28,AL32)*(Inputs!$C$20/(1+0.5*Inputs!$C$20))</f>
        <v>928645.24462034286</v>
      </c>
      <c r="AM30" s="14">
        <f>AVERAGE(AM28,AM32)*(Inputs!$C$20/(1+0.5*Inputs!$C$20))</f>
        <v>857948.97029961459</v>
      </c>
      <c r="AN30" s="14">
        <f>AVERAGE(AN28,AN32)*(Inputs!$C$20/(1+0.5*Inputs!$C$20))</f>
        <v>793066.4686408987</v>
      </c>
      <c r="AO30" s="14">
        <f>AVERAGE(AO28,AO32)*(Inputs!$C$20/(1+0.5*Inputs!$C$20))</f>
        <v>729781.72591005848</v>
      </c>
      <c r="AP30" s="14">
        <f>AVERAGE(AP28,AP32)*(Inputs!$C$20/(1+0.5*Inputs!$C$20))</f>
        <v>663585.88795661158</v>
      </c>
      <c r="AQ30" s="14">
        <f>AVERAGE(AQ28,AQ32)*(Inputs!$C$20/(1+0.5*Inputs!$C$20))</f>
        <v>594336.40169620304</v>
      </c>
      <c r="AR30" s="14">
        <f>AVERAGE(AR28,AR32)*(Inputs!$C$20/(1+0.5*Inputs!$C$20))</f>
        <v>521883.2034722197</v>
      </c>
      <c r="AS30" s="14">
        <f>AVERAGE(AS28,AS32)*(Inputs!$C$20/(1+0.5*Inputs!$C$20))</f>
        <v>446068.29282560945</v>
      </c>
      <c r="AT30" s="14">
        <f>AVERAGE(AT28,AT32)*(Inputs!$C$20/(1+0.5*Inputs!$C$20))</f>
        <v>385007.28176327219</v>
      </c>
      <c r="AU30" s="14">
        <f>AVERAGE(AU28,AU32)*(Inputs!$C$20/(1+0.5*Inputs!$C$20))</f>
        <v>341330.62601614109</v>
      </c>
      <c r="AV30" s="14">
        <f>AVERAGE(AV28,AV32)*(Inputs!$C$20/(1+0.5*Inputs!$C$20))</f>
        <v>299554.39191128279</v>
      </c>
      <c r="AW30" s="14">
        <f>AVERAGE(AW28,AW32)*(Inputs!$C$20/(1+0.5*Inputs!$C$20))</f>
        <v>259849.604721037</v>
      </c>
      <c r="AX30" s="14">
        <f>AVERAGE(AX28,AX32)*(Inputs!$C$20/(1+0.5*Inputs!$C$20))</f>
        <v>222400.77751752554</v>
      </c>
      <c r="AY30" s="14">
        <f>AVERAGE(AY28,AY32)*(Inputs!$C$20/(1+0.5*Inputs!$C$20))</f>
        <v>185404.15934651386</v>
      </c>
      <c r="AZ30" s="14">
        <f>AVERAGE(AZ28,AZ32)*(Inputs!$C$20/(1+0.5*Inputs!$C$20))</f>
        <v>146931.37611047874</v>
      </c>
      <c r="BA30" s="14">
        <f>AVERAGE(BA28,BA32)*(Inputs!$C$20/(1+0.5*Inputs!$C$20))</f>
        <v>106923.52882332585</v>
      </c>
      <c r="BB30" s="14">
        <f>AVERAGE(BB28,BB32)*(Inputs!$C$20/(1+0.5*Inputs!$C$20))</f>
        <v>65319.368429415568</v>
      </c>
      <c r="BC30" s="14">
        <f>AVERAGE(BC28,BC32)*(Inputs!$C$20/(1+0.5*Inputs!$C$20))</f>
        <v>22055.202035788257</v>
      </c>
      <c r="BD30" s="14">
        <f>AVERAGE(BD28,BD32)*(Inputs!$C$20/(1+0.5*Inputs!$C$20))</f>
        <v>3.5012049285551689E-8</v>
      </c>
      <c r="BE30" s="14">
        <f>AVERAGE(BE28,BE32)*(Inputs!$C$20/(1+0.5*Inputs!$C$20))</f>
        <v>3.5012049285551689E-8</v>
      </c>
      <c r="BF30" s="14">
        <f>AVERAGE(BF28,BF32)*(Inputs!$C$20/(1+0.5*Inputs!$C$20))</f>
        <v>3.5012049285551689E-8</v>
      </c>
      <c r="BG30" s="14">
        <f>AVERAGE(BG28,BG32)*(Inputs!$C$20/(1+0.5*Inputs!$C$20))</f>
        <v>3.5012049285551689E-8</v>
      </c>
      <c r="BH30" s="14">
        <f>AVERAGE(BH28,BH32)*(Inputs!$C$20/(1+0.5*Inputs!$C$20))</f>
        <v>3.5012049285551689E-8</v>
      </c>
      <c r="BI30" s="14">
        <f>AVERAGE(BI28,BI32)*(Inputs!$C$20/(1+0.5*Inputs!$C$20))</f>
        <v>3.5012049285551689E-8</v>
      </c>
      <c r="BJ30" s="14">
        <f>AVERAGE(BJ28,BJ32)*(Inputs!$C$20/(1+0.5*Inputs!$C$20))</f>
        <v>3.5012049285551689E-8</v>
      </c>
      <c r="BK30" s="14">
        <f>AVERAGE(BK28,BK32)*(Inputs!$C$20/(1+0.5*Inputs!$C$20))</f>
        <v>3.5012049285551689E-8</v>
      </c>
      <c r="BL30" s="14">
        <f>AVERAGE(BL28,BL32)*(Inputs!$C$20/(1+0.5*Inputs!$C$20))</f>
        <v>3.5012049285551689E-8</v>
      </c>
      <c r="BM30" s="14">
        <f>AVERAGE(BM28,BM32)*(Inputs!$C$20/(1+0.5*Inputs!$C$20))</f>
        <v>3.5012049285551689E-8</v>
      </c>
      <c r="BN30" s="14">
        <f>AVERAGE(BN28,BN32)*(Inputs!$C$20/(1+0.5*Inputs!$C$20))</f>
        <v>3.5012049285551689E-8</v>
      </c>
      <c r="BO30" s="14">
        <f>AVERAGE(BO28,BO32)*(Inputs!$C$20/(1+0.5*Inputs!$C$20))</f>
        <v>3.5012049285551689E-8</v>
      </c>
      <c r="BP30" s="14">
        <f>AVERAGE(BP28,BP32)*(Inputs!$C$20/(1+0.5*Inputs!$C$20))</f>
        <v>3.5012049285551689E-8</v>
      </c>
      <c r="BQ30" s="14">
        <f>AVERAGE(BQ28,BQ32)*(Inputs!$C$20/(1+0.5*Inputs!$C$20))</f>
        <v>3.5012049285551689E-8</v>
      </c>
      <c r="BR30" s="14">
        <f>AVERAGE(BR28,BR32)*(Inputs!$C$20/(1+0.5*Inputs!$C$20))</f>
        <v>3.5012049285551689E-8</v>
      </c>
      <c r="BS30" s="14">
        <f>AVERAGE(BS28,BS32)*(Inputs!$C$20/(1+0.5*Inputs!$C$20))</f>
        <v>3.5012049285551689E-8</v>
      </c>
      <c r="BT30" s="14">
        <f>AVERAGE(BT28,BT32)*(Inputs!$C$20/(1+0.5*Inputs!$C$20))</f>
        <v>3.5012049285551689E-8</v>
      </c>
      <c r="BU30" s="14">
        <f>AVERAGE(BU28,BU32)*(Inputs!$C$20/(1+0.5*Inputs!$C$20))</f>
        <v>3.5012049285551689E-8</v>
      </c>
      <c r="BV30" s="14">
        <f>AVERAGE(BV28,BV32)*(Inputs!$C$20/(1+0.5*Inputs!$C$20))</f>
        <v>3.5012049285551689E-8</v>
      </c>
      <c r="BW30" s="14">
        <f>AVERAGE(BW28,BW32)*(Inputs!$C$20/(1+0.5*Inputs!$C$20))</f>
        <v>3.5012049285551689E-8</v>
      </c>
    </row>
    <row r="31" spans="2:75" x14ac:dyDescent="0.25">
      <c r="B31" t="s">
        <v>161</v>
      </c>
      <c r="F31" s="14">
        <f>F30-F29</f>
        <v>143368027.60545743</v>
      </c>
      <c r="G31" s="14">
        <f t="shared" ref="G31:BR31" si="13">G30-G29</f>
        <v>135799809.43358472</v>
      </c>
      <c r="H31" s="14">
        <f t="shared" si="13"/>
        <v>128479370.088016</v>
      </c>
      <c r="I31" s="14">
        <f t="shared" si="13"/>
        <v>122950281.28093201</v>
      </c>
      <c r="J31" s="14">
        <f t="shared" si="13"/>
        <v>117414078.79431346</v>
      </c>
      <c r="K31" s="14">
        <f t="shared" si="13"/>
        <v>112744808.535137</v>
      </c>
      <c r="L31" s="14">
        <f t="shared" si="13"/>
        <v>109511570.68077829</v>
      </c>
      <c r="M31" s="14">
        <f t="shared" si="13"/>
        <v>106397162.00093934</v>
      </c>
      <c r="N31" s="14">
        <f t="shared" si="13"/>
        <v>105035876.2371268</v>
      </c>
      <c r="O31" s="14">
        <f t="shared" si="13"/>
        <v>103334145.65497294</v>
      </c>
      <c r="P31" s="14">
        <f t="shared" si="13"/>
        <v>97286220.870662093</v>
      </c>
      <c r="Q31" s="14">
        <f t="shared" si="13"/>
        <v>95589999.943650544</v>
      </c>
      <c r="R31" s="14">
        <f t="shared" si="13"/>
        <v>93948965.03986004</v>
      </c>
      <c r="S31" s="14">
        <f t="shared" si="13"/>
        <v>92118467.976169378</v>
      </c>
      <c r="T31" s="14">
        <f t="shared" si="13"/>
        <v>90519653.19725512</v>
      </c>
      <c r="U31" s="14">
        <f t="shared" si="13"/>
        <v>80013700.882916898</v>
      </c>
      <c r="V31" s="14">
        <f t="shared" si="13"/>
        <v>71174805.826633871</v>
      </c>
      <c r="W31" s="14">
        <f t="shared" si="13"/>
        <v>69322753.817709655</v>
      </c>
      <c r="X31" s="14">
        <f t="shared" si="13"/>
        <v>69605085.659610793</v>
      </c>
      <c r="Y31" s="14">
        <f t="shared" si="13"/>
        <v>69916481.086133346</v>
      </c>
      <c r="Z31" s="14">
        <f t="shared" si="13"/>
        <v>67654489.629343003</v>
      </c>
      <c r="AA31" s="14">
        <f t="shared" si="13"/>
        <v>65649197.701256178</v>
      </c>
      <c r="AB31" s="14">
        <f t="shared" si="13"/>
        <v>64942468.314281829</v>
      </c>
      <c r="AC31" s="14">
        <f t="shared" si="13"/>
        <v>64247745.809937894</v>
      </c>
      <c r="AD31" s="14">
        <f t="shared" si="13"/>
        <v>63565720.107845172</v>
      </c>
      <c r="AE31" s="14">
        <f t="shared" si="13"/>
        <v>64236044.029429801</v>
      </c>
      <c r="AF31" s="14">
        <f t="shared" si="13"/>
        <v>64945335.527802184</v>
      </c>
      <c r="AG31" s="14">
        <f t="shared" si="13"/>
        <v>65695865.606482379</v>
      </c>
      <c r="AH31" s="14">
        <f t="shared" si="13"/>
        <v>66490037.958136588</v>
      </c>
      <c r="AI31" s="14">
        <f t="shared" si="13"/>
        <v>67330396.738122851</v>
      </c>
      <c r="AJ31" s="14">
        <f t="shared" si="13"/>
        <v>67985070.966917351</v>
      </c>
      <c r="AK31" s="14">
        <f t="shared" si="13"/>
        <v>57801956.682454079</v>
      </c>
      <c r="AL31" s="14">
        <f t="shared" si="13"/>
        <v>2807282.3496862673</v>
      </c>
      <c r="AM31" s="14">
        <f t="shared" si="13"/>
        <v>2593681.0378365438</v>
      </c>
      <c r="AN31" s="14">
        <f t="shared" si="13"/>
        <v>2374472.6250040815</v>
      </c>
      <c r="AO31" s="14">
        <f t="shared" si="13"/>
        <v>2383827.8677083105</v>
      </c>
      <c r="AP31" s="14">
        <f t="shared" si="13"/>
        <v>2393822.6995728007</v>
      </c>
      <c r="AQ31" s="14">
        <f t="shared" si="13"/>
        <v>2404501.2698446102</v>
      </c>
      <c r="AR31" s="14">
        <f t="shared" si="13"/>
        <v>2415910.792895332</v>
      </c>
      <c r="AS31" s="14">
        <f t="shared" si="13"/>
        <v>2428101.7617488708</v>
      </c>
      <c r="AT31" s="14">
        <f t="shared" si="13"/>
        <v>1524737.1327914293</v>
      </c>
      <c r="AU31" s="14">
        <f t="shared" si="13"/>
        <v>1434583.4832228899</v>
      </c>
      <c r="AV31" s="14">
        <f t="shared" si="13"/>
        <v>1342124.5911080558</v>
      </c>
      <c r="AW31" s="14">
        <f t="shared" si="13"/>
        <v>1247199.0894686861</v>
      </c>
      <c r="AX31" s="14">
        <f t="shared" si="13"/>
        <v>1149634.3156381201</v>
      </c>
      <c r="AY31" s="14">
        <f t="shared" si="13"/>
        <v>1149634.3156381201</v>
      </c>
      <c r="AZ31" s="14">
        <f t="shared" si="13"/>
        <v>1149634.3156381201</v>
      </c>
      <c r="BA31" s="14">
        <f t="shared" si="13"/>
        <v>1149634.3156381201</v>
      </c>
      <c r="BB31" s="14">
        <f t="shared" si="13"/>
        <v>1149634.3156381201</v>
      </c>
      <c r="BC31" s="14">
        <f t="shared" si="13"/>
        <v>1149634.3156381201</v>
      </c>
      <c r="BD31" s="14">
        <f t="shared" si="13"/>
        <v>3.5012049285551689E-8</v>
      </c>
      <c r="BE31" s="14">
        <f t="shared" si="13"/>
        <v>3.5012049285551689E-8</v>
      </c>
      <c r="BF31" s="14">
        <f t="shared" si="13"/>
        <v>3.5012049285551689E-8</v>
      </c>
      <c r="BG31" s="14">
        <f t="shared" si="13"/>
        <v>3.5012049285551689E-8</v>
      </c>
      <c r="BH31" s="14">
        <f t="shared" si="13"/>
        <v>3.5012049285551689E-8</v>
      </c>
      <c r="BI31" s="14">
        <f t="shared" si="13"/>
        <v>3.5012049285551689E-8</v>
      </c>
      <c r="BJ31" s="14">
        <f t="shared" si="13"/>
        <v>3.5012049285551689E-8</v>
      </c>
      <c r="BK31" s="14">
        <f t="shared" si="13"/>
        <v>3.5012049285551689E-8</v>
      </c>
      <c r="BL31" s="14">
        <f t="shared" si="13"/>
        <v>3.5012049285551689E-8</v>
      </c>
      <c r="BM31" s="14">
        <f t="shared" si="13"/>
        <v>3.5012049285551689E-8</v>
      </c>
      <c r="BN31" s="14">
        <f t="shared" si="13"/>
        <v>3.5012049285551689E-8</v>
      </c>
      <c r="BO31" s="14">
        <f t="shared" si="13"/>
        <v>3.5012049285551689E-8</v>
      </c>
      <c r="BP31" s="14">
        <f t="shared" si="13"/>
        <v>3.5012049285551689E-8</v>
      </c>
      <c r="BQ31" s="14">
        <f t="shared" si="13"/>
        <v>3.5012049285551689E-8</v>
      </c>
      <c r="BR31" s="14">
        <f t="shared" si="13"/>
        <v>3.5012049285551689E-8</v>
      </c>
      <c r="BS31" s="14">
        <f t="shared" ref="BS31:BW31" si="14">BS30-BS29</f>
        <v>3.5012049285551689E-8</v>
      </c>
      <c r="BT31" s="14">
        <f t="shared" si="14"/>
        <v>3.5012049285551689E-8</v>
      </c>
      <c r="BU31" s="14">
        <f t="shared" si="14"/>
        <v>3.5012049285551689E-8</v>
      </c>
      <c r="BV31" s="14">
        <f t="shared" si="14"/>
        <v>3.5012049285551689E-8</v>
      </c>
      <c r="BW31" s="14">
        <f t="shared" si="14"/>
        <v>3.5012049285551689E-8</v>
      </c>
    </row>
    <row r="32" spans="2:75" x14ac:dyDescent="0.25">
      <c r="B32" t="s">
        <v>343</v>
      </c>
      <c r="F32" s="14">
        <f>F28+F29</f>
        <v>1679992860.496454</v>
      </c>
      <c r="G32" s="14">
        <f t="shared" ref="G32:BR32" si="15">G28+G29</f>
        <v>1608515559.9984777</v>
      </c>
      <c r="H32" s="14">
        <f t="shared" si="15"/>
        <v>1541652797.3211451</v>
      </c>
      <c r="I32" s="14">
        <f t="shared" si="15"/>
        <v>1477761604.5417721</v>
      </c>
      <c r="J32" s="14">
        <f t="shared" si="15"/>
        <v>1416967802.8967288</v>
      </c>
      <c r="K32" s="14">
        <f t="shared" si="15"/>
        <v>1358510750.7668953</v>
      </c>
      <c r="L32" s="14">
        <f t="shared" si="15"/>
        <v>1301019003.2066345</v>
      </c>
      <c r="M32" s="14">
        <f t="shared" si="15"/>
        <v>1244409876.0517211</v>
      </c>
      <c r="N32" s="14">
        <f t="shared" si="15"/>
        <v>1186930488.1381273</v>
      </c>
      <c r="O32" s="14">
        <f t="shared" si="15"/>
        <v>1128893352.7540491</v>
      </c>
      <c r="P32" s="14">
        <f t="shared" si="15"/>
        <v>1074709116.5519037</v>
      </c>
      <c r="Q32" s="14">
        <f t="shared" si="15"/>
        <v>1020092989.8597983</v>
      </c>
      <c r="R32" s="14">
        <f t="shared" si="15"/>
        <v>964971453.26279902</v>
      </c>
      <c r="S32" s="14">
        <f t="shared" si="15"/>
        <v>909517582.83569074</v>
      </c>
      <c r="T32" s="14">
        <f t="shared" si="15"/>
        <v>853481814.11229444</v>
      </c>
      <c r="U32" s="14">
        <f t="shared" si="15"/>
        <v>805925764.27984393</v>
      </c>
      <c r="V32" s="14">
        <f t="shared" si="15"/>
        <v>765487459.07173443</v>
      </c>
      <c r="W32" s="14">
        <f t="shared" si="15"/>
        <v>725324665.93232369</v>
      </c>
      <c r="X32" s="14">
        <f t="shared" si="15"/>
        <v>683271412.98450339</v>
      </c>
      <c r="Y32" s="14">
        <f t="shared" si="15"/>
        <v>639222627.47878337</v>
      </c>
      <c r="Z32" s="14">
        <f t="shared" si="15"/>
        <v>595723413.61773849</v>
      </c>
      <c r="AA32" s="14">
        <f t="shared" si="15"/>
        <v>552533878.62568998</v>
      </c>
      <c r="AB32" s="14">
        <f t="shared" si="15"/>
        <v>508341909.82570326</v>
      </c>
      <c r="AC32" s="14">
        <f t="shared" si="15"/>
        <v>463095263.68890268</v>
      </c>
      <c r="AD32" s="14">
        <f t="shared" si="15"/>
        <v>416738908.48609322</v>
      </c>
      <c r="AE32" s="14">
        <f t="shared" si="15"/>
        <v>367849237.8268714</v>
      </c>
      <c r="AF32" s="14">
        <f t="shared" si="15"/>
        <v>316285427.44458175</v>
      </c>
      <c r="AG32" s="14">
        <f t="shared" si="15"/>
        <v>261898717.87428886</v>
      </c>
      <c r="AH32" s="14">
        <f t="shared" si="15"/>
        <v>204531962.50207156</v>
      </c>
      <c r="AI32" s="14">
        <f t="shared" si="15"/>
        <v>144019149.65285581</v>
      </c>
      <c r="AJ32" s="14">
        <f t="shared" si="15"/>
        <v>80424140.591297418</v>
      </c>
      <c r="AK32" s="14">
        <f t="shared" si="15"/>
        <v>24677958.08262115</v>
      </c>
      <c r="AL32" s="14">
        <f t="shared" si="15"/>
        <v>22799320.977555227</v>
      </c>
      <c r="AM32" s="14">
        <f t="shared" si="15"/>
        <v>21063588.910018299</v>
      </c>
      <c r="AN32" s="14">
        <f t="shared" si="15"/>
        <v>19482182.753655117</v>
      </c>
      <c r="AO32" s="14">
        <f t="shared" si="15"/>
        <v>17828136.611856867</v>
      </c>
      <c r="AP32" s="14">
        <f t="shared" si="15"/>
        <v>16097899.800240677</v>
      </c>
      <c r="AQ32" s="14">
        <f t="shared" si="15"/>
        <v>14287734.93209227</v>
      </c>
      <c r="AR32" s="14">
        <f t="shared" si="15"/>
        <v>12393707.342669157</v>
      </c>
      <c r="AS32" s="14">
        <f t="shared" si="15"/>
        <v>10411673.873745896</v>
      </c>
      <c r="AT32" s="14">
        <f t="shared" si="15"/>
        <v>9271944.0227177385</v>
      </c>
      <c r="AU32" s="14">
        <f t="shared" si="15"/>
        <v>8178691.1655109897</v>
      </c>
      <c r="AV32" s="14">
        <f t="shared" si="15"/>
        <v>7136120.9663142171</v>
      </c>
      <c r="AW32" s="14">
        <f t="shared" si="15"/>
        <v>6148771.4815665679</v>
      </c>
      <c r="AX32" s="14">
        <f t="shared" si="15"/>
        <v>5221537.9434459731</v>
      </c>
      <c r="AY32" s="14">
        <f t="shared" si="15"/>
        <v>4257307.7871543672</v>
      </c>
      <c r="AZ32" s="14">
        <f t="shared" si="15"/>
        <v>3254604.8476267257</v>
      </c>
      <c r="BA32" s="14">
        <f t="shared" si="15"/>
        <v>2211894.0608119313</v>
      </c>
      <c r="BB32" s="14">
        <f t="shared" si="15"/>
        <v>1127579.1136032268</v>
      </c>
      <c r="BC32" s="14">
        <f t="shared" si="15"/>
        <v>8.9500099420547485E-7</v>
      </c>
      <c r="BD32" s="14">
        <f t="shared" si="15"/>
        <v>8.9500099420547485E-7</v>
      </c>
      <c r="BE32" s="14">
        <f t="shared" si="15"/>
        <v>8.9500099420547485E-7</v>
      </c>
      <c r="BF32" s="14">
        <f t="shared" si="15"/>
        <v>8.9500099420547485E-7</v>
      </c>
      <c r="BG32" s="14">
        <f t="shared" si="15"/>
        <v>8.9500099420547485E-7</v>
      </c>
      <c r="BH32" s="14">
        <f t="shared" si="15"/>
        <v>8.9500099420547485E-7</v>
      </c>
      <c r="BI32" s="14">
        <f t="shared" si="15"/>
        <v>8.9500099420547485E-7</v>
      </c>
      <c r="BJ32" s="14">
        <f t="shared" si="15"/>
        <v>8.9500099420547485E-7</v>
      </c>
      <c r="BK32" s="14">
        <f t="shared" si="15"/>
        <v>8.9500099420547485E-7</v>
      </c>
      <c r="BL32" s="14">
        <f t="shared" si="15"/>
        <v>8.9500099420547485E-7</v>
      </c>
      <c r="BM32" s="14">
        <f t="shared" si="15"/>
        <v>8.9500099420547485E-7</v>
      </c>
      <c r="BN32" s="14">
        <f t="shared" si="15"/>
        <v>8.9500099420547485E-7</v>
      </c>
      <c r="BO32" s="14">
        <f t="shared" si="15"/>
        <v>8.9500099420547485E-7</v>
      </c>
      <c r="BP32" s="14">
        <f t="shared" si="15"/>
        <v>8.9500099420547485E-7</v>
      </c>
      <c r="BQ32" s="14">
        <f t="shared" si="15"/>
        <v>8.9500099420547485E-7</v>
      </c>
      <c r="BR32" s="14">
        <f t="shared" si="15"/>
        <v>8.9500099420547485E-7</v>
      </c>
      <c r="BS32" s="14">
        <f t="shared" ref="BS32:BW32" si="16">BS28+BS29</f>
        <v>8.9500099420547485E-7</v>
      </c>
      <c r="BT32" s="14">
        <f t="shared" si="16"/>
        <v>8.9500099420547485E-7</v>
      </c>
      <c r="BU32" s="14">
        <f t="shared" si="16"/>
        <v>8.9500099420547485E-7</v>
      </c>
      <c r="BV32" s="14">
        <f t="shared" si="16"/>
        <v>8.9500099420547485E-7</v>
      </c>
      <c r="BW32" s="14">
        <f t="shared" si="16"/>
        <v>8.9500099420547485E-7</v>
      </c>
    </row>
    <row r="34" spans="2:75" x14ac:dyDescent="0.25">
      <c r="B34" s="15" t="s">
        <v>561</v>
      </c>
    </row>
    <row r="35" spans="2:75" s="14" customFormat="1" x14ac:dyDescent="0.25">
      <c r="B35" s="14" t="s">
        <v>562</v>
      </c>
      <c r="F35" s="14">
        <f>'Opening RAB Cals'!B26</f>
        <v>-69658696.052239135</v>
      </c>
      <c r="G35" s="14">
        <f>'Opening RAB Cals'!C26</f>
        <v>-64714304.823649392</v>
      </c>
      <c r="H35" s="14">
        <f>'Opening RAB Cals'!D26</f>
        <v>-59825168.381725252</v>
      </c>
      <c r="I35" s="14">
        <f>'Opening RAB Cals'!E26</f>
        <v>-56567849.787122309</v>
      </c>
      <c r="J35" s="14">
        <f>'Opening RAB Cals'!F26</f>
        <v>-53173107.111288205</v>
      </c>
      <c r="K35" s="14">
        <f>'Opening RAB Cals'!G26</f>
        <v>-51809869.415978901</v>
      </c>
      <c r="L35" s="14">
        <f>'Opening RAB Cals'!H26</f>
        <v>-50574806.227957457</v>
      </c>
      <c r="M35" s="14">
        <f>'Opening RAB Cals'!I26</f>
        <v>-49578527.55745139</v>
      </c>
      <c r="N35" s="14">
        <f>'Opening RAB Cals'!J26</f>
        <v>-50163490.18031963</v>
      </c>
      <c r="O35" s="14">
        <f>'Opening RAB Cals'!K26</f>
        <v>-50424361.628526941</v>
      </c>
      <c r="P35" s="14">
        <f>'Opening RAB Cals'!L26</f>
        <v>-46262538.662029676</v>
      </c>
      <c r="Q35" s="14">
        <f>'Opening RAB Cals'!M26</f>
        <v>-46372968.658906251</v>
      </c>
      <c r="R35" s="14">
        <f>'Opening RAB Cals'!N26</f>
        <v>-46543872.57152012</v>
      </c>
      <c r="S35" s="14">
        <f>'Opening RAB Cals'!O26</f>
        <v>-46528125.469579563</v>
      </c>
      <c r="T35" s="14">
        <f>'Opening RAB Cals'!P26</f>
        <v>-46747816.965433754</v>
      </c>
      <c r="U35" s="14">
        <f>'Opening RAB Cals'!Q26</f>
        <v>-39816490.284588717</v>
      </c>
      <c r="V35" s="14">
        <f>'Opening RAB Cals'!R26</f>
        <v>-32384927.129348569</v>
      </c>
      <c r="W35" s="14">
        <f>'Opening RAB Cals'!S26</f>
        <v>-33159391.239173725</v>
      </c>
      <c r="X35" s="14">
        <f>'Opening RAB Cals'!T26</f>
        <v>-34764988.95778165</v>
      </c>
      <c r="Y35" s="14">
        <f>'Opening RAB Cals'!U26</f>
        <v>-36464072.509641565</v>
      </c>
      <c r="Z35" s="14">
        <f>'Opening RAB Cals'!V26</f>
        <v>-35605993.630636178</v>
      </c>
      <c r="AA35" s="14">
        <f>'Opening RAB Cals'!W26</f>
        <v>-34975258.815446116</v>
      </c>
      <c r="AB35" s="14">
        <f>'Opening RAB Cals'!X26</f>
        <v>-35643577.53038317</v>
      </c>
      <c r="AC35" s="14">
        <f>'Opening RAB Cals'!Y26</f>
        <v>-36350549.429498158</v>
      </c>
      <c r="AD35" s="14">
        <f>'Opening RAB Cals'!Z26</f>
        <v>-37098409.907686889</v>
      </c>
      <c r="AE35" s="14">
        <f>'Opening RAB Cals'!AA26</f>
        <v>-39255158.334256858</v>
      </c>
      <c r="AF35" s="14">
        <f>'Opening RAB Cals'!AB26</f>
        <v>-41537413.892383583</v>
      </c>
      <c r="AG35" s="14">
        <f>'Opening RAB Cals'!AC26</f>
        <v>-43952488.734188467</v>
      </c>
      <c r="AH35" s="14">
        <f>'Opening RAB Cals'!AD26</f>
        <v>-46508121.618788533</v>
      </c>
      <c r="AI35" s="14">
        <f>'Opening RAB Cals'!AE26</f>
        <v>-49212502.842831872</v>
      </c>
      <c r="AJ35" s="14">
        <f>'Opening RAB Cals'!AF26</f>
        <v>-51835057.254585832</v>
      </c>
      <c r="AK35" s="14">
        <f>'Opening RAB Cals'!AG26</f>
        <v>-54607455.282097079</v>
      </c>
      <c r="AL35" s="14">
        <f>'Opening RAB Cals'!AH26</f>
        <v>-694002.64045461279</v>
      </c>
      <c r="AM35" s="14">
        <f>'Opening RAB Cals'!AI26</f>
        <v>-503339.44905046525</v>
      </c>
      <c r="AN35" s="14">
        <f>'Opening RAB Cals'!AJ26</f>
        <v>-299329.83424802794</v>
      </c>
      <c r="AO35" s="14">
        <f>'Opening RAB Cals'!AK26</f>
        <v>-320282.92264538998</v>
      </c>
      <c r="AP35" s="14">
        <f>'Opening RAB Cals'!AL26</f>
        <v>-342702.72723056719</v>
      </c>
      <c r="AQ35" s="14">
        <f>'Opening RAB Cals'!AM26</f>
        <v>-366691.91813670687</v>
      </c>
      <c r="AR35" s="14">
        <f>'Opening RAB Cals'!AN26</f>
        <v>-392360.35240627639</v>
      </c>
      <c r="AS35" s="14">
        <f>'Opening RAB Cals'!AO26</f>
        <v>-419825.57707471575</v>
      </c>
      <c r="AT35" s="14">
        <f>'Opening RAB Cals'!AP26</f>
        <v>-346821.81593293272</v>
      </c>
      <c r="AU35" s="14">
        <f>'Opening RAB Cals'!AQ26</f>
        <v>-268707.79151122487</v>
      </c>
      <c r="AV35" s="14">
        <f>'Opening RAB Cals'!AR26</f>
        <v>-185125.7853799976</v>
      </c>
      <c r="AW35" s="14">
        <f>'Opening RAB Cals'!AS26</f>
        <v>-95693.038819584341</v>
      </c>
      <c r="AX35" s="14">
        <f>'Opening RAB Cals'!AT26</f>
        <v>0</v>
      </c>
      <c r="AY35" s="14">
        <f>'Opening RAB Cals'!AU26</f>
        <v>0</v>
      </c>
      <c r="AZ35" s="14">
        <f>'Opening RAB Cals'!AV26</f>
        <v>0</v>
      </c>
      <c r="BA35" s="14">
        <f>'Opening RAB Cals'!AW26</f>
        <v>0</v>
      </c>
      <c r="BB35" s="14">
        <f>'Opening RAB Cals'!AX26</f>
        <v>0</v>
      </c>
      <c r="BC35" s="14">
        <f>'Opening RAB Cals'!AY26</f>
        <v>0</v>
      </c>
      <c r="BD35" s="14">
        <f>'Opening RAB Cals'!AZ26</f>
        <v>0</v>
      </c>
      <c r="BE35" s="14">
        <f>'Opening RAB Cals'!BA26</f>
        <v>0</v>
      </c>
      <c r="BF35" s="14">
        <f>'Opening RAB Cals'!BB26</f>
        <v>0</v>
      </c>
      <c r="BG35" s="14">
        <f>'Opening RAB Cals'!BC26</f>
        <v>0</v>
      </c>
      <c r="BH35" s="14">
        <f>'Opening RAB Cals'!BD26</f>
        <v>0</v>
      </c>
      <c r="BI35" s="14">
        <f>'Opening RAB Cals'!BE26</f>
        <v>0</v>
      </c>
      <c r="BJ35" s="14">
        <f>'Opening RAB Cals'!BF26</f>
        <v>0</v>
      </c>
      <c r="BK35" s="14">
        <f>'Opening RAB Cals'!BG26</f>
        <v>0</v>
      </c>
      <c r="BL35" s="14">
        <f>'Opening RAB Cals'!BH26</f>
        <v>0</v>
      </c>
      <c r="BM35" s="14">
        <f>'Opening RAB Cals'!BI26</f>
        <v>0</v>
      </c>
      <c r="BN35" s="14">
        <f>'Opening RAB Cals'!BJ26</f>
        <v>0</v>
      </c>
      <c r="BO35" s="14">
        <f>'Opening RAB Cals'!BK26</f>
        <v>0</v>
      </c>
      <c r="BP35" s="14">
        <f>'Opening RAB Cals'!BL26</f>
        <v>0</v>
      </c>
      <c r="BQ35" s="14">
        <f>'Opening RAB Cals'!BM26</f>
        <v>0</v>
      </c>
      <c r="BR35" s="14">
        <f>'Opening RAB Cals'!BN26</f>
        <v>0</v>
      </c>
      <c r="BS35" s="14">
        <f>'Opening RAB Cals'!BO26</f>
        <v>0</v>
      </c>
      <c r="BT35" s="14">
        <f>'Opening RAB Cals'!BP26</f>
        <v>0</v>
      </c>
      <c r="BU35" s="14">
        <f>'Opening RAB Cals'!BQ26</f>
        <v>0</v>
      </c>
      <c r="BV35" s="14">
        <f>'Opening RAB Cals'!BR26</f>
        <v>0</v>
      </c>
      <c r="BW35" s="14">
        <f>'Opening RAB Cals'!BS26</f>
        <v>0</v>
      </c>
    </row>
    <row r="36" spans="2:75" s="14" customFormat="1" x14ac:dyDescent="0.25">
      <c r="B36" s="14" t="s">
        <v>563</v>
      </c>
      <c r="F36" s="97">
        <f>-'2015-2019 Triggered Capex'!F106*Inputs!$C$252</f>
        <v>-3221482.2377843247</v>
      </c>
      <c r="G36" s="14">
        <f>-'2015-2019 Triggered Capex'!G106*Inputs!$C$252</f>
        <v>-3352635.8945238725</v>
      </c>
      <c r="H36" s="14">
        <f>-'2015-2019 Triggered Capex'!H106*Inputs!$C$252</f>
        <v>-3489129.1062901118</v>
      </c>
      <c r="I36" s="14">
        <f>-'2015-2019 Triggered Capex'!I106*Inputs!$C$252</f>
        <v>-3631179.2581609092</v>
      </c>
      <c r="J36" s="14">
        <f>-'2015-2019 Triggered Capex'!J106*Inputs!$C$252</f>
        <v>-3779012.5854407633</v>
      </c>
      <c r="K36" s="14">
        <f>-'2015-2019 Triggered Capex'!K106*Inputs!$C$252</f>
        <v>-3932864.533973068</v>
      </c>
      <c r="L36" s="14">
        <f>-'2015-2019 Triggered Capex'!L106*Inputs!$C$252</f>
        <v>-4092980.1351215038</v>
      </c>
      <c r="M36" s="14">
        <f>-'2015-2019 Triggered Capex'!M106*Inputs!$C$252</f>
        <v>-4259614.396017733</v>
      </c>
      <c r="N36" s="14">
        <f>-'2015-2019 Triggered Capex'!N106*Inputs!$C$252</f>
        <v>-4433032.7056969404</v>
      </c>
      <c r="O36" s="14">
        <f>-'2015-2019 Triggered Capex'!O106*Inputs!$C$252</f>
        <v>-4613511.2577680666</v>
      </c>
      <c r="P36" s="14">
        <f>-'2015-2019 Triggered Capex'!P106*Inputs!$C$252</f>
        <v>-4801337.4902918618</v>
      </c>
      <c r="Q36" s="14">
        <f>-'2015-2019 Triggered Capex'!Q106*Inputs!$C$252</f>
        <v>-4996810.5435673539</v>
      </c>
      <c r="R36" s="14">
        <f>-'2015-2019 Triggered Capex'!R106*Inputs!$C$252</f>
        <v>-5200241.736555811</v>
      </c>
      <c r="S36" s="14">
        <f>-'2015-2019 Triggered Capex'!S106*Inputs!$C$252</f>
        <v>-5411955.0627009831</v>
      </c>
      <c r="T36" s="14">
        <f>-'2015-2019 Triggered Capex'!T106*Inputs!$C$252</f>
        <v>-5632287.705935278</v>
      </c>
      <c r="U36" s="14">
        <f>-'2015-2019 Triggered Capex'!U106*Inputs!$C$252</f>
        <v>-5861590.5776936747</v>
      </c>
      <c r="V36" s="14">
        <f>-'2015-2019 Triggered Capex'!V106*Inputs!$C$252</f>
        <v>-6100228.8757906873</v>
      </c>
      <c r="W36" s="14">
        <f>-'2015-2019 Triggered Capex'!W106*Inputs!$C$252</f>
        <v>-6348582.6660504183</v>
      </c>
      <c r="X36" s="14">
        <f>-'2015-2019 Triggered Capex'!X106*Inputs!$C$252</f>
        <v>-6607047.487616065</v>
      </c>
      <c r="Y36" s="14">
        <f>-'2015-2019 Triggered Capex'!Y106*Inputs!$C$252</f>
        <v>-6876034.982902918</v>
      </c>
      <c r="Z36" s="14">
        <f>-'2015-2019 Triggered Capex'!Z106*Inputs!$C$252</f>
        <v>-7155973.5531981336</v>
      </c>
      <c r="AA36" s="14">
        <f>-'2015-2019 Triggered Capex'!AA106*Inputs!$C$252</f>
        <v>-7447309.0409514178</v>
      </c>
      <c r="AB36" s="14">
        <f>-'2015-2019 Triggered Capex'!AB106*Inputs!$C$252</f>
        <v>-7750505.4398432728</v>
      </c>
      <c r="AC36" s="14">
        <f>-'2015-2019 Triggered Capex'!AC106*Inputs!$C$252</f>
        <v>-8066045.63376169</v>
      </c>
      <c r="AD36" s="14">
        <f>-'2015-2019 Triggered Capex'!AD106*Inputs!$C$252</f>
        <v>-8394432.1658642292</v>
      </c>
      <c r="AE36" s="14">
        <f>-'2015-2019 Triggered Capex'!AE106*Inputs!$C$252</f>
        <v>-8736188.0389502794</v>
      </c>
      <c r="AF36" s="14">
        <f>-'2015-2019 Triggered Capex'!AF106*Inputs!$C$252</f>
        <v>-9091857.5484182816</v>
      </c>
      <c r="AG36" s="14">
        <f>-'2015-2019 Triggered Capex'!AG106*Inputs!$C$252</f>
        <v>-9462007.1491344552</v>
      </c>
      <c r="AH36" s="14">
        <f>-'2015-2019 Triggered Capex'!AH106*Inputs!$C$252</f>
        <v>-9847226.3575936817</v>
      </c>
      <c r="AI36" s="14">
        <f>-'2015-2019 Triggered Capex'!AI106*Inputs!$C$252</f>
        <v>-10248128.690809323</v>
      </c>
      <c r="AJ36" s="14">
        <f>-'2015-2019 Triggered Capex'!AJ106*Inputs!$C$252</f>
        <v>-10665352.643427344</v>
      </c>
      <c r="AK36" s="14">
        <f>-'2015-2019 Triggered Capex'!AK106*Inputs!$C$252</f>
        <v>0</v>
      </c>
      <c r="AL36" s="14">
        <f>-'2015-2019 Triggered Capex'!AL106*Inputs!$C$252</f>
        <v>0</v>
      </c>
      <c r="AM36" s="14">
        <f>-'2015-2019 Triggered Capex'!AM106*Inputs!$C$252</f>
        <v>0</v>
      </c>
      <c r="AN36" s="14">
        <f>-'2015-2019 Triggered Capex'!AN106*Inputs!$C$252</f>
        <v>0</v>
      </c>
      <c r="AO36" s="14">
        <f>-'2015-2019 Triggered Capex'!AO106*Inputs!$C$252</f>
        <v>0</v>
      </c>
      <c r="AP36" s="14">
        <f>-'2015-2019 Triggered Capex'!AP106*Inputs!$C$252</f>
        <v>0</v>
      </c>
      <c r="AQ36" s="14">
        <f>-'2015-2019 Triggered Capex'!AQ106*Inputs!$C$252</f>
        <v>0</v>
      </c>
      <c r="AR36" s="14">
        <f>-'2015-2019 Triggered Capex'!AR106*Inputs!$C$252</f>
        <v>0</v>
      </c>
      <c r="AS36" s="14">
        <f>-'2015-2019 Triggered Capex'!AS106*Inputs!$C$252</f>
        <v>0</v>
      </c>
      <c r="AT36" s="14">
        <f>-'2015-2019 Triggered Capex'!AT106*Inputs!$C$252</f>
        <v>0</v>
      </c>
      <c r="AU36" s="14">
        <f>-'2015-2019 Triggered Capex'!AU106*Inputs!$C$252</f>
        <v>0</v>
      </c>
      <c r="AV36" s="14">
        <f>-'2015-2019 Triggered Capex'!AV106*Inputs!$C$252</f>
        <v>0</v>
      </c>
      <c r="AW36" s="14">
        <f>-'2015-2019 Triggered Capex'!AW106*Inputs!$C$252</f>
        <v>0</v>
      </c>
      <c r="AX36" s="14">
        <f>-'2015-2019 Triggered Capex'!AX106*Inputs!$C$252</f>
        <v>0</v>
      </c>
      <c r="AY36" s="14">
        <f>-'2015-2019 Triggered Capex'!AY106*Inputs!$C$252</f>
        <v>0</v>
      </c>
      <c r="AZ36" s="14">
        <f>-'2015-2019 Triggered Capex'!AZ106*Inputs!$C$252</f>
        <v>0</v>
      </c>
      <c r="BA36" s="14">
        <f>-'2015-2019 Triggered Capex'!BA106*Inputs!$C$252</f>
        <v>0</v>
      </c>
      <c r="BB36" s="14">
        <f>-'2015-2019 Triggered Capex'!BB106*Inputs!$C$252</f>
        <v>0</v>
      </c>
      <c r="BC36" s="14">
        <f>-'2015-2019 Triggered Capex'!BC106*Inputs!$C$252</f>
        <v>0</v>
      </c>
      <c r="BD36" s="14">
        <f>-'2015-2019 Triggered Capex'!BD106*Inputs!$C$252</f>
        <v>0</v>
      </c>
      <c r="BE36" s="14">
        <f>-'2015-2019 Triggered Capex'!BE106*Inputs!$C$252</f>
        <v>0</v>
      </c>
      <c r="BF36" s="14">
        <f>-'2015-2019 Triggered Capex'!BF106*Inputs!$C$252</f>
        <v>0</v>
      </c>
      <c r="BG36" s="14">
        <f>-'2015-2019 Triggered Capex'!BG106*Inputs!$C$252</f>
        <v>0</v>
      </c>
      <c r="BH36" s="14">
        <f>-'2015-2019 Triggered Capex'!BH106*Inputs!$C$252</f>
        <v>0</v>
      </c>
      <c r="BI36" s="14">
        <f>-'2015-2019 Triggered Capex'!BI106*Inputs!$C$252</f>
        <v>0</v>
      </c>
      <c r="BJ36" s="14">
        <f>-'2015-2019 Triggered Capex'!BJ106*Inputs!$C$252</f>
        <v>0</v>
      </c>
      <c r="BK36" s="14">
        <f>-'2015-2019 Triggered Capex'!BK106*Inputs!$C$252</f>
        <v>0</v>
      </c>
      <c r="BL36" s="14">
        <f>-'2015-2019 Triggered Capex'!BL106*Inputs!$C$252</f>
        <v>0</v>
      </c>
      <c r="BM36" s="14">
        <f>-'2015-2019 Triggered Capex'!BM106*Inputs!$C$252</f>
        <v>0</v>
      </c>
      <c r="BN36" s="14">
        <f>-'2015-2019 Triggered Capex'!BN106*Inputs!$C$252</f>
        <v>0</v>
      </c>
      <c r="BO36" s="14">
        <f>-'2015-2019 Triggered Capex'!BO106*Inputs!$C$252</f>
        <v>0</v>
      </c>
      <c r="BP36" s="14">
        <f>-'2015-2019 Triggered Capex'!BP106*Inputs!$C$252</f>
        <v>0</v>
      </c>
      <c r="BQ36" s="14">
        <f>-'2015-2019 Triggered Capex'!BQ106*Inputs!$C$252</f>
        <v>0</v>
      </c>
      <c r="BR36" s="14">
        <f>-'2015-2019 Triggered Capex'!BR106*Inputs!$C$252</f>
        <v>0</v>
      </c>
      <c r="BS36" s="14">
        <f>-'2015-2019 Triggered Capex'!BS106*Inputs!$C$252</f>
        <v>0</v>
      </c>
      <c r="BT36" s="14">
        <f>-'2015-2019 Triggered Capex'!BT106*Inputs!$C$252</f>
        <v>0</v>
      </c>
      <c r="BU36" s="14">
        <f>-'2015-2019 Triggered Capex'!BU106*Inputs!$C$252</f>
        <v>0</v>
      </c>
      <c r="BV36" s="14">
        <f>-'2015-2019 Triggered Capex'!BV106*Inputs!$C$252</f>
        <v>0</v>
      </c>
      <c r="BW36" s="14">
        <f>-'2015-2019 Triggered Capex'!BW106*Inputs!$C$252</f>
        <v>0</v>
      </c>
    </row>
    <row r="37" spans="2:75" s="14" customFormat="1" x14ac:dyDescent="0.25">
      <c r="B37" s="14" t="s">
        <v>451</v>
      </c>
      <c r="F37" s="97">
        <f>-'Opening RAB Cals'!B33*Inputs!$C$253</f>
        <v>-2404014.5780381411</v>
      </c>
      <c r="G37" s="14">
        <f>-'Opening RAB Cals'!C33*Inputs!$C$253</f>
        <v>-2501887.3209224036</v>
      </c>
      <c r="H37" s="14">
        <f>-'Opening RAB Cals'!D33*Inputs!$C$253</f>
        <v>-2603744.6793273874</v>
      </c>
      <c r="I37" s="14">
        <f>-'Opening RAB Cals'!E33*Inputs!$C$253</f>
        <v>-2709748.8757512048</v>
      </c>
      <c r="J37" s="14">
        <f>-'Opening RAB Cals'!F33*Inputs!$C$253</f>
        <v>-2820068.7371281483</v>
      </c>
      <c r="K37" s="14">
        <f>-'Opening RAB Cals'!G33*Inputs!$C$253</f>
        <v>-1651942.6015690158</v>
      </c>
      <c r="L37" s="14">
        <f>-'Opening RAB Cals'!H33*Inputs!$C$253</f>
        <v>-1719196.8332945439</v>
      </c>
      <c r="M37" s="14">
        <f>-'Opening RAB Cals'!I33*Inputs!$C$253</f>
        <v>-1622140.7394379473</v>
      </c>
      <c r="N37" s="14">
        <f>-'Opening RAB Cals'!J33*Inputs!$C$253</f>
        <v>-1688181.6715368957</v>
      </c>
      <c r="O37" s="14">
        <f>-'Opening RAB Cals'!K33*Inputs!$C$253</f>
        <v>-1756911.2758370051</v>
      </c>
      <c r="P37" s="14">
        <f>-'Opening RAB Cals'!L33*Inputs!$C$253</f>
        <v>-1828439.0141216808</v>
      </c>
      <c r="Q37" s="14">
        <f>-'Opening RAB Cals'!M33*Inputs!$C$253</f>
        <v>-1902878.8046052835</v>
      </c>
      <c r="R37" s="14">
        <f>-'Opening RAB Cals'!N33*Inputs!$C$253</f>
        <v>-1980349.2033642763</v>
      </c>
      <c r="S37" s="14">
        <f>-'Opening RAB Cals'!O33*Inputs!$C$253</f>
        <v>-2060973.5931548325</v>
      </c>
      <c r="T37" s="14">
        <f>-'Opening RAB Cals'!P33*Inputs!$C$253</f>
        <v>-2144880.3799176281</v>
      </c>
      <c r="U37" s="14">
        <f>-'Opening RAB Cals'!Q33*Inputs!$C$253</f>
        <v>-306905.02954133274</v>
      </c>
      <c r="V37" s="14">
        <f>-'Opening RAB Cals'!R33*Inputs!$C$253</f>
        <v>-319399.8111123743</v>
      </c>
      <c r="W37" s="14">
        <f>-'Opening RAB Cals'!S33*Inputs!$C$253</f>
        <v>-332403.28283665748</v>
      </c>
      <c r="X37" s="14">
        <f>-'Opening RAB Cals'!T33*Inputs!$C$253</f>
        <v>-345936.15461379394</v>
      </c>
      <c r="Y37" s="14">
        <f>-'Opening RAB Cals'!U33*Inputs!$C$253</f>
        <v>-360019.97948914755</v>
      </c>
      <c r="Z37" s="14">
        <f>-'Opening RAB Cals'!V33*Inputs!$C$253</f>
        <v>-374677.18798016023</v>
      </c>
      <c r="AA37" s="14">
        <f>-'Opening RAB Cals'!W33*Inputs!$C$253</f>
        <v>-389931.12380017806</v>
      </c>
      <c r="AB37" s="14">
        <f>-'Opening RAB Cals'!X33*Inputs!$C$253</f>
        <v>-405806.08103667322</v>
      </c>
      <c r="AC37" s="14">
        <f>-'Opening RAB Cals'!Y33*Inputs!$C$253</f>
        <v>-422327.34284307424</v>
      </c>
      <c r="AD37" s="14">
        <f>-'Opening RAB Cals'!Z33*Inputs!$C$253</f>
        <v>-439521.22170582472</v>
      </c>
      <c r="AE37" s="14">
        <f>-'Opening RAB Cals'!AA33*Inputs!$C$253</f>
        <v>-457415.10135080444</v>
      </c>
      <c r="AF37" s="14">
        <f>-'Opening RAB Cals'!AB33*Inputs!$C$253</f>
        <v>-476037.48035585228</v>
      </c>
      <c r="AG37" s="14">
        <f>-'Opening RAB Cals'!AC33*Inputs!$C$253</f>
        <v>-495418.01753885159</v>
      </c>
      <c r="AH37" s="14">
        <f>-'Opening RAB Cals'!AD33*Inputs!$C$253</f>
        <v>-515587.57919366535</v>
      </c>
      <c r="AI37" s="14">
        <f>-'Opening RAB Cals'!AE33*Inputs!$C$253</f>
        <v>-536578.28824914945</v>
      </c>
      <c r="AJ37" s="14">
        <f>-'Opening RAB Cals'!AF33*Inputs!$C$253</f>
        <v>-558423.57542953943</v>
      </c>
      <c r="AK37" s="14">
        <f>-'Opening RAB Cals'!AG33*Inputs!$C$253</f>
        <v>-581158.23249768757</v>
      </c>
      <c r="AL37" s="14">
        <f>-'Opening RAB Cals'!AH33*Inputs!$C$253</f>
        <v>-604818.46766595205</v>
      </c>
      <c r="AM37" s="14">
        <f>-'Opening RAB Cals'!AI33*Inputs!$C$253</f>
        <v>-629441.96326298453</v>
      </c>
      <c r="AN37" s="14">
        <f>-'Opening RAB Cals'!AJ33*Inputs!$C$253</f>
        <v>-655067.93574825884</v>
      </c>
      <c r="AO37" s="14">
        <f>-'Opening RAB Cals'!AK33*Inputs!$C$253</f>
        <v>-681737.19816992653</v>
      </c>
      <c r="AP37" s="14">
        <f>-'Opening RAB Cals'!AL33*Inputs!$C$253</f>
        <v>-709492.22516546748</v>
      </c>
      <c r="AQ37" s="14">
        <f>-'Opening RAB Cals'!AM33*Inputs!$C$253</f>
        <v>-738377.22060866142</v>
      </c>
      <c r="AR37" s="14">
        <f>-'Opening RAB Cals'!AN33*Inputs!$C$253</f>
        <v>-768438.188010616</v>
      </c>
      <c r="AS37" s="14">
        <f>-'Opening RAB Cals'!AO33*Inputs!$C$253</f>
        <v>-799723.00378697796</v>
      </c>
      <c r="AT37" s="14">
        <f>-'Opening RAB Cals'!AP33*Inputs!$C$253</f>
        <v>0</v>
      </c>
      <c r="AU37" s="14">
        <f>-'Opening RAB Cals'!AQ33*Inputs!$C$253</f>
        <v>0</v>
      </c>
      <c r="AV37" s="14">
        <f>-'Opening RAB Cals'!AR33*Inputs!$C$253</f>
        <v>0</v>
      </c>
      <c r="AW37" s="14">
        <f>-'Opening RAB Cals'!AS33*Inputs!$C$253</f>
        <v>0</v>
      </c>
      <c r="AX37" s="14">
        <f>-'Opening RAB Cals'!AT33*Inputs!$C$253</f>
        <v>0</v>
      </c>
      <c r="AY37" s="14">
        <f>-'Opening RAB Cals'!AU33*Inputs!$C$253</f>
        <v>0</v>
      </c>
      <c r="AZ37" s="14">
        <f>-'Opening RAB Cals'!AV33*Inputs!$C$253</f>
        <v>0</v>
      </c>
      <c r="BA37" s="14">
        <f>-'Opening RAB Cals'!AW33*Inputs!$C$253</f>
        <v>0</v>
      </c>
      <c r="BB37" s="14">
        <f>-'Opening RAB Cals'!AX33*Inputs!$C$253</f>
        <v>0</v>
      </c>
      <c r="BC37" s="14">
        <f>-'Opening RAB Cals'!AY33*Inputs!$C$253</f>
        <v>0</v>
      </c>
      <c r="BD37" s="14">
        <f>-'Opening RAB Cals'!AZ33*Inputs!$C$253</f>
        <v>0</v>
      </c>
      <c r="BE37" s="14">
        <f>-'Opening RAB Cals'!BA33*Inputs!$C$253</f>
        <v>0</v>
      </c>
      <c r="BF37" s="14">
        <f>-'Opening RAB Cals'!BB33*Inputs!$C$253</f>
        <v>0</v>
      </c>
      <c r="BG37" s="14">
        <f>-'Opening RAB Cals'!BC33*Inputs!$C$253</f>
        <v>0</v>
      </c>
      <c r="BH37" s="14">
        <f>-'Opening RAB Cals'!BD33*Inputs!$C$253</f>
        <v>0</v>
      </c>
      <c r="BI37" s="14">
        <f>-'Opening RAB Cals'!BE33*Inputs!$C$253</f>
        <v>0</v>
      </c>
      <c r="BJ37" s="14">
        <f>-'Opening RAB Cals'!BF33*Inputs!$C$253</f>
        <v>0</v>
      </c>
      <c r="BK37" s="14">
        <f>-'Opening RAB Cals'!BG33*Inputs!$C$253</f>
        <v>0</v>
      </c>
      <c r="BL37" s="14">
        <f>-'Opening RAB Cals'!BH33*Inputs!$C$253</f>
        <v>0</v>
      </c>
      <c r="BM37" s="14">
        <f>-'Opening RAB Cals'!BI33*Inputs!$C$253</f>
        <v>0</v>
      </c>
      <c r="BN37" s="14">
        <f>-'Opening RAB Cals'!BJ33*Inputs!$C$253</f>
        <v>0</v>
      </c>
      <c r="BO37" s="14">
        <f>-'Opening RAB Cals'!BK33*Inputs!$C$253</f>
        <v>0</v>
      </c>
      <c r="BP37" s="14">
        <f>-'Opening RAB Cals'!BL33*Inputs!$C$253</f>
        <v>0</v>
      </c>
      <c r="BQ37" s="14">
        <f>-'Opening RAB Cals'!BM33*Inputs!$C$253</f>
        <v>0</v>
      </c>
      <c r="BR37" s="14">
        <f>-'Opening RAB Cals'!BN33*Inputs!$C$253</f>
        <v>0</v>
      </c>
      <c r="BS37" s="14">
        <f>-'Opening RAB Cals'!BO33*Inputs!$C$253</f>
        <v>0</v>
      </c>
      <c r="BT37" s="14">
        <f>-'Opening RAB Cals'!BP33*Inputs!$C$253</f>
        <v>0</v>
      </c>
      <c r="BU37" s="14">
        <f>-'Opening RAB Cals'!BQ33*Inputs!$C$253</f>
        <v>0</v>
      </c>
      <c r="BV37" s="14">
        <f>-'Opening RAB Cals'!BR33*Inputs!$C$253</f>
        <v>0</v>
      </c>
      <c r="BW37" s="14">
        <f>-'Opening RAB Cals'!BS33*Inputs!$C$253</f>
        <v>0</v>
      </c>
    </row>
    <row r="38" spans="2:75" s="14" customFormat="1" x14ac:dyDescent="0.25">
      <c r="B38" s="14" t="s">
        <v>564</v>
      </c>
      <c r="F38" s="97">
        <f>-'2015-2019 Triggered Capex'!H70*Inputs!$C$252</f>
        <v>-707824.69309737347</v>
      </c>
      <c r="G38" s="14">
        <f>-'2015-2019 Triggered Capex'!I70*Inputs!$C$252</f>
        <v>-736066.8983519586</v>
      </c>
      <c r="H38" s="14">
        <f>-'2015-2019 Triggered Capex'!J70*Inputs!$C$252</f>
        <v>-765435.96759620181</v>
      </c>
      <c r="I38" s="14">
        <f>-'2015-2019 Triggered Capex'!K70*Inputs!$C$252</f>
        <v>-795976.86270329019</v>
      </c>
      <c r="J38" s="14">
        <f>-'2015-2019 Triggered Capex'!L70*Inputs!$C$252</f>
        <v>-827736.33952515142</v>
      </c>
      <c r="K38" s="14">
        <f>-'2015-2019 Triggered Capex'!M70*Inputs!$C$252</f>
        <v>-860763.01947220508</v>
      </c>
      <c r="L38" s="14">
        <f>-'2015-2019 Triggered Capex'!N70*Inputs!$C$252</f>
        <v>-895107.4639491461</v>
      </c>
      <c r="M38" s="14">
        <f>-'2015-2019 Triggered Capex'!O70*Inputs!$C$252</f>
        <v>-930822.2517607169</v>
      </c>
      <c r="N38" s="14">
        <f>-'2015-2019 Triggered Capex'!P70*Inputs!$C$252</f>
        <v>-967962.05960596958</v>
      </c>
      <c r="O38" s="14">
        <f>-'2015-2019 Triggered Capex'!Q70*Inputs!$C$252</f>
        <v>-1006583.7457842476</v>
      </c>
      <c r="P38" s="14">
        <f>-'2015-2019 Triggered Capex'!R70*Inputs!$C$252</f>
        <v>-1046746.4372410391</v>
      </c>
      <c r="Q38" s="14">
        <f>-'2015-2019 Triggered Capex'!S70*Inputs!$C$252</f>
        <v>-1088511.6200869568</v>
      </c>
      <c r="R38" s="14">
        <f>-'2015-2019 Triggered Capex'!T70*Inputs!$C$252</f>
        <v>-1131943.233728426</v>
      </c>
      <c r="S38" s="14">
        <f>-'2015-2019 Triggered Capex'!U70*Inputs!$C$252</f>
        <v>-1177107.7687541903</v>
      </c>
      <c r="T38" s="14">
        <f>-'2015-2019 Triggered Capex'!V70*Inputs!$C$252</f>
        <v>-1224074.3687274826</v>
      </c>
      <c r="U38" s="14">
        <f>-'2015-2019 Triggered Capex'!W70*Inputs!$C$252</f>
        <v>-1272914.936039709</v>
      </c>
      <c r="V38" s="14">
        <f>-'2015-2019 Triggered Capex'!X70*Inputs!$C$252</f>
        <v>-1323704.2419876896</v>
      </c>
      <c r="W38" s="14">
        <f>-'2015-2019 Triggered Capex'!Y70*Inputs!$C$252</f>
        <v>0</v>
      </c>
      <c r="X38" s="14">
        <f>-'2015-2019 Triggered Capex'!Z70*Inputs!$C$252</f>
        <v>0</v>
      </c>
      <c r="Y38" s="14">
        <f>-'2015-2019 Triggered Capex'!AA70*Inputs!$C$252</f>
        <v>0</v>
      </c>
      <c r="Z38" s="14">
        <f>-'2015-2019 Triggered Capex'!AB70*Inputs!$C$252</f>
        <v>0</v>
      </c>
      <c r="AA38" s="14">
        <f>-'2015-2019 Triggered Capex'!AC70*Inputs!$C$252</f>
        <v>0</v>
      </c>
      <c r="AB38" s="14">
        <f>-'2015-2019 Triggered Capex'!AD70*Inputs!$C$252</f>
        <v>0</v>
      </c>
      <c r="AC38" s="14">
        <f>-'2015-2019 Triggered Capex'!AE70*Inputs!$C$252</f>
        <v>0</v>
      </c>
      <c r="AD38" s="14">
        <f>-'2015-2019 Triggered Capex'!AF70*Inputs!$C$252</f>
        <v>0</v>
      </c>
      <c r="AE38" s="14">
        <f>-'2015-2019 Triggered Capex'!AG70*Inputs!$C$252</f>
        <v>0</v>
      </c>
      <c r="AF38" s="14">
        <f>-'2015-2019 Triggered Capex'!AH70*Inputs!$C$252</f>
        <v>0</v>
      </c>
      <c r="AG38" s="14">
        <f>-'2015-2019 Triggered Capex'!AI70*Inputs!$C$252</f>
        <v>0</v>
      </c>
      <c r="AH38" s="14">
        <f>-'2015-2019 Triggered Capex'!AJ70*Inputs!$C$252</f>
        <v>0</v>
      </c>
      <c r="AI38" s="14">
        <f>-'2015-2019 Triggered Capex'!AK70*Inputs!$C$252</f>
        <v>0</v>
      </c>
      <c r="AJ38" s="14">
        <f>-'2015-2019 Triggered Capex'!AL70*Inputs!$C$252</f>
        <v>0</v>
      </c>
      <c r="AK38" s="14">
        <f>-'2015-2019 Triggered Capex'!AM70*Inputs!$C$252</f>
        <v>0</v>
      </c>
      <c r="AL38" s="14">
        <f>-'2015-2019 Triggered Capex'!AN70*Inputs!$C$252</f>
        <v>0</v>
      </c>
      <c r="AM38" s="14">
        <f>-'2015-2019 Triggered Capex'!AO70*Inputs!$C$252</f>
        <v>0</v>
      </c>
      <c r="AN38" s="14">
        <f>-'2015-2019 Triggered Capex'!AP70*Inputs!$C$252</f>
        <v>0</v>
      </c>
      <c r="AO38" s="14">
        <f>-'2015-2019 Triggered Capex'!AQ70*Inputs!$C$252</f>
        <v>0</v>
      </c>
      <c r="AP38" s="14">
        <f>-'2015-2019 Triggered Capex'!AR70*Inputs!$C$252</f>
        <v>0</v>
      </c>
      <c r="AQ38" s="14">
        <f>-'2015-2019 Triggered Capex'!AS70*Inputs!$C$252</f>
        <v>0</v>
      </c>
      <c r="AR38" s="14">
        <f>-'2015-2019 Triggered Capex'!AT70*Inputs!$C$252</f>
        <v>0</v>
      </c>
      <c r="AS38" s="14">
        <f>-'2015-2019 Triggered Capex'!AU70*Inputs!$C$252</f>
        <v>0</v>
      </c>
      <c r="AT38" s="14">
        <f>-'2015-2019 Triggered Capex'!AV70*Inputs!$C$252</f>
        <v>0</v>
      </c>
      <c r="AU38" s="14">
        <f>-'2015-2019 Triggered Capex'!AW70*Inputs!$C$252</f>
        <v>0</v>
      </c>
      <c r="AV38" s="14">
        <f>-'2015-2019 Triggered Capex'!AX70*Inputs!$C$252</f>
        <v>0</v>
      </c>
      <c r="AW38" s="14">
        <f>-'2015-2019 Triggered Capex'!AY70*Inputs!$C$252</f>
        <v>0</v>
      </c>
      <c r="AX38" s="14">
        <f>-'2015-2019 Triggered Capex'!AZ70*Inputs!$C$252</f>
        <v>0</v>
      </c>
      <c r="AY38" s="14">
        <f>-'2015-2019 Triggered Capex'!BA70*Inputs!$C$252</f>
        <v>0</v>
      </c>
      <c r="AZ38" s="14">
        <f>-'2015-2019 Triggered Capex'!BB70*Inputs!$C$252</f>
        <v>0</v>
      </c>
      <c r="BA38" s="14">
        <f>-'2015-2019 Triggered Capex'!BC70*Inputs!$C$252</f>
        <v>0</v>
      </c>
      <c r="BB38" s="14">
        <f>-'2015-2019 Triggered Capex'!BD70*Inputs!$C$252</f>
        <v>0</v>
      </c>
      <c r="BC38" s="14">
        <f>-'2015-2019 Triggered Capex'!BE70*Inputs!$C$252</f>
        <v>0</v>
      </c>
      <c r="BD38" s="14">
        <f>-'2015-2019 Triggered Capex'!BF70*Inputs!$C$252</f>
        <v>0</v>
      </c>
      <c r="BE38" s="14">
        <f>-'2015-2019 Triggered Capex'!BG70*Inputs!$C$252</f>
        <v>0</v>
      </c>
      <c r="BF38" s="14">
        <f>-'2015-2019 Triggered Capex'!BH70*Inputs!$C$252</f>
        <v>0</v>
      </c>
      <c r="BG38" s="14">
        <f>-'2015-2019 Triggered Capex'!BI70*Inputs!$C$252</f>
        <v>0</v>
      </c>
      <c r="BH38" s="14">
        <f>-'2015-2019 Triggered Capex'!BJ70*Inputs!$C$252</f>
        <v>0</v>
      </c>
      <c r="BI38" s="14">
        <f>-'2015-2019 Triggered Capex'!BK70*Inputs!$C$252</f>
        <v>0</v>
      </c>
      <c r="BJ38" s="14">
        <f>-'2015-2019 Triggered Capex'!BL70*Inputs!$C$252</f>
        <v>0</v>
      </c>
      <c r="BK38" s="14">
        <f>-'2015-2019 Triggered Capex'!BM70*Inputs!$C$252</f>
        <v>0</v>
      </c>
      <c r="BL38" s="14">
        <f>-'2015-2019 Triggered Capex'!BN70*Inputs!$C$252</f>
        <v>0</v>
      </c>
      <c r="BM38" s="14">
        <f>-'2015-2019 Triggered Capex'!BO70*Inputs!$C$252</f>
        <v>0</v>
      </c>
      <c r="BN38" s="14">
        <f>-'2015-2019 Triggered Capex'!BP70*Inputs!$C$252</f>
        <v>0</v>
      </c>
      <c r="BO38" s="14">
        <f>-'2015-2019 Triggered Capex'!BQ70*Inputs!$C$252</f>
        <v>0</v>
      </c>
      <c r="BP38" s="14">
        <f>-'2015-2019 Triggered Capex'!BR70*Inputs!$C$252</f>
        <v>0</v>
      </c>
      <c r="BQ38" s="14">
        <f>-'2015-2019 Triggered Capex'!BS70*Inputs!$C$252</f>
        <v>0</v>
      </c>
      <c r="BR38" s="14">
        <f>-'2015-2019 Triggered Capex'!BT70*Inputs!$C$252</f>
        <v>0</v>
      </c>
      <c r="BS38" s="14">
        <f>-'2015-2019 Triggered Capex'!BU70*Inputs!$C$252</f>
        <v>0</v>
      </c>
      <c r="BT38" s="14">
        <f>-'2015-2019 Triggered Capex'!BV70*Inputs!$C$252</f>
        <v>0</v>
      </c>
      <c r="BU38" s="14">
        <f>-'2015-2019 Triggered Capex'!BW70*Inputs!$C$252</f>
        <v>0</v>
      </c>
      <c r="BV38" s="14">
        <f>-'2015-2019 Triggered Capex'!BX70*Inputs!$C$252</f>
        <v>0</v>
      </c>
      <c r="BW38" s="14">
        <f>-'2015-2019 Triggered Capex'!BY70*Inputs!$C$252</f>
        <v>0</v>
      </c>
    </row>
    <row r="39" spans="2:75" s="14" customFormat="1" x14ac:dyDescent="0.25">
      <c r="B39" s="14" t="s">
        <v>565</v>
      </c>
      <c r="F39" s="97">
        <f>-'2015-2019 Triggered Capex'!H23*Inputs!$C$252</f>
        <v>-165790.51882738617</v>
      </c>
      <c r="G39" s="14">
        <f>-'2015-2019 Triggered Capex'!I23*Inputs!$C$252</f>
        <v>-172405.56052859896</v>
      </c>
      <c r="H39" s="14">
        <f>-'2015-2019 Triggered Capex'!J23*Inputs!$C$252</f>
        <v>-179284.54239369</v>
      </c>
      <c r="I39" s="14">
        <f>-'2015-2019 Triggered Capex'!K23*Inputs!$C$252</f>
        <v>-186437.99563519834</v>
      </c>
      <c r="J39" s="14">
        <f>-'2015-2019 Triggered Capex'!L23*Inputs!$C$252</f>
        <v>-193876.87166104274</v>
      </c>
      <c r="K39" s="14">
        <f>-'2015-2019 Triggered Capex'!M23*Inputs!$C$252</f>
        <v>-201612.55884031826</v>
      </c>
      <c r="L39" s="14">
        <f>-'2015-2019 Triggered Capex'!N23*Inputs!$C$252</f>
        <v>-209656.89993804699</v>
      </c>
      <c r="M39" s="14">
        <f>-'2015-2019 Triggered Capex'!O23*Inputs!$C$252</f>
        <v>-218022.21024557509</v>
      </c>
      <c r="N39" s="14">
        <f>-'2015-2019 Triggered Capex'!P23*Inputs!$C$252</f>
        <v>-226721.29643437351</v>
      </c>
      <c r="O39" s="14">
        <f>-'2015-2019 Triggered Capex'!Q23*Inputs!$C$252</f>
        <v>-235767.47616210507</v>
      </c>
      <c r="P39" s="14">
        <f>-'2015-2019 Triggered Capex'!R23*Inputs!$C$252</f>
        <v>-245174.59846097307</v>
      </c>
      <c r="Q39" s="14">
        <f>-'2015-2019 Triggered Capex'!S23*Inputs!$C$252</f>
        <v>-254957.06493956581</v>
      </c>
      <c r="R39" s="14">
        <f>-'2015-2019 Triggered Capex'!T23*Inputs!$C$252</f>
        <v>-265129.85183065449</v>
      </c>
      <c r="S39" s="14">
        <f>-'2015-2019 Triggered Capex'!U23*Inputs!$C$252</f>
        <v>-275708.53291869757</v>
      </c>
      <c r="T39" s="14">
        <f>-'2015-2019 Triggered Capex'!V23*Inputs!$C$252</f>
        <v>-286709.30338215351</v>
      </c>
      <c r="U39" s="14">
        <f>-'2015-2019 Triggered Capex'!W23*Inputs!$C$252</f>
        <v>-298149.00458710146</v>
      </c>
      <c r="V39" s="14">
        <f>-'2015-2019 Triggered Capex'!X23*Inputs!$C$252</f>
        <v>-310045.1498701268</v>
      </c>
      <c r="W39" s="14">
        <f>-'2015-2019 Triggered Capex'!Y23*Inputs!$C$252</f>
        <v>-322415.95134994475</v>
      </c>
      <c r="X39" s="14">
        <f>-'2015-2019 Triggered Capex'!Z23*Inputs!$C$252</f>
        <v>-335280.34780880756</v>
      </c>
      <c r="Y39" s="14">
        <f>-'2015-2019 Triggered Capex'!AA23*Inputs!$C$252</f>
        <v>-348658.03368637891</v>
      </c>
      <c r="Z39" s="14">
        <f>-'2015-2019 Triggered Capex'!AB23*Inputs!$C$252</f>
        <v>-362569.48923046538</v>
      </c>
      <c r="AA39" s="14">
        <f>-'2015-2019 Triggered Capex'!AC23*Inputs!$C$252</f>
        <v>-377036.01185076108</v>
      </c>
      <c r="AB39" s="14">
        <f>-'2015-2019 Triggered Capex'!AD23*Inputs!$C$252</f>
        <v>-392079.7487236064</v>
      </c>
      <c r="AC39" s="14">
        <f>-'2015-2019 Triggered Capex'!AE23*Inputs!$C$252</f>
        <v>-407723.73069767834</v>
      </c>
      <c r="AD39" s="14">
        <f>-'2015-2019 Triggered Capex'!AF23*Inputs!$C$252</f>
        <v>-423991.90755251562</v>
      </c>
      <c r="AE39" s="14">
        <f>-'2015-2019 Triggered Capex'!AG23*Inputs!$C$252</f>
        <v>-440909.184663861</v>
      </c>
      <c r="AF39" s="14">
        <f>-'2015-2019 Triggered Capex'!AH23*Inputs!$C$252</f>
        <v>-458501.46113194904</v>
      </c>
      <c r="AG39" s="14">
        <f>-'2015-2019 Triggered Capex'!AI23*Inputs!$C$252</f>
        <v>-476795.6694311137</v>
      </c>
      <c r="AH39" s="14">
        <f>-'2015-2019 Triggered Capex'!AJ23*Inputs!$C$252</f>
        <v>-495819.81664141518</v>
      </c>
      <c r="AI39" s="14">
        <f>-'2015-2019 Triggered Capex'!AK23*Inputs!$C$252</f>
        <v>-515603.02732540754</v>
      </c>
      <c r="AJ39" s="14">
        <f>-'2015-2019 Triggered Capex'!AL23*Inputs!$C$252</f>
        <v>-536175.58811569132</v>
      </c>
      <c r="AK39" s="14">
        <f>-'2015-2019 Triggered Capex'!AM23*Inputs!$C$252</f>
        <v>-557568.99408150744</v>
      </c>
      <c r="AL39" s="14">
        <f>-'2015-2019 Triggered Capex'!AN23*Inputs!$C$252</f>
        <v>-579815.99694535963</v>
      </c>
      <c r="AM39" s="14">
        <f>-'2015-2019 Triggered Capex'!AO23*Inputs!$C$252</f>
        <v>-602950.65522347938</v>
      </c>
      <c r="AN39" s="14">
        <f>-'2015-2019 Triggered Capex'!AP23*Inputs!$C$252</f>
        <v>-627008.3863668961</v>
      </c>
      <c r="AO39" s="14">
        <f>-'2015-2019 Triggered Capex'!AQ23*Inputs!$C$252</f>
        <v>-652026.02098293533</v>
      </c>
      <c r="AP39" s="14">
        <f>-'2015-2019 Triggered Capex'!AR23*Inputs!$C$252</f>
        <v>-678041.85922015435</v>
      </c>
      <c r="AQ39" s="14">
        <f>-'2015-2019 Triggered Capex'!AS23*Inputs!$C$252</f>
        <v>-705095.72940303863</v>
      </c>
      <c r="AR39" s="14">
        <f>-'2015-2019 Triggered Capex'!AT23*Inputs!$C$252</f>
        <v>-733229.04900621972</v>
      </c>
      <c r="AS39" s="14">
        <f>-'2015-2019 Triggered Capex'!AU23*Inputs!$C$252</f>
        <v>-762484.88806156791</v>
      </c>
      <c r="AT39" s="14">
        <f>-'2015-2019 Triggered Capex'!AV23*Inputs!$C$252</f>
        <v>-792908.03509522451</v>
      </c>
      <c r="AU39" s="14">
        <f>-'2015-2019 Triggered Capex'!AW23*Inputs!$C$252</f>
        <v>-824545.06569552398</v>
      </c>
      <c r="AV39" s="14">
        <f>-'2015-2019 Triggered Capex'!AX23*Inputs!$C$252</f>
        <v>-857444.41381677543</v>
      </c>
      <c r="AW39" s="14">
        <f>-'2015-2019 Triggered Capex'!AY23*Inputs!$C$252</f>
        <v>-891656.44592806476</v>
      </c>
      <c r="AX39" s="14">
        <f>-'2015-2019 Triggered Capex'!AZ23*Inputs!$C$252</f>
        <v>-927233.53812059446</v>
      </c>
      <c r="AY39" s="14">
        <f>-'2015-2019 Triggered Capex'!BA23*Inputs!$C$252</f>
        <v>-964230.15629160625</v>
      </c>
      <c r="AZ39" s="14">
        <f>-'2015-2019 Triggered Capex'!BB23*Inputs!$C$252</f>
        <v>-1002702.9395276414</v>
      </c>
      <c r="BA39" s="14">
        <f>-'2015-2019 Triggered Capex'!BC23*Inputs!$C$252</f>
        <v>-1042710.7868147942</v>
      </c>
      <c r="BB39" s="14">
        <f>-'2015-2019 Triggered Capex'!BD23*Inputs!$C$252</f>
        <v>-1084314.9472087044</v>
      </c>
      <c r="BC39" s="14">
        <f>-'2015-2019 Triggered Capex'!BE23*Inputs!$C$252</f>
        <v>-1127579.1136023318</v>
      </c>
      <c r="BD39" s="14">
        <f>-'2015-2019 Triggered Capex'!BF23*Inputs!$C$252</f>
        <v>0</v>
      </c>
      <c r="BE39" s="14">
        <f>-'2015-2019 Triggered Capex'!BG23*Inputs!$C$252</f>
        <v>0</v>
      </c>
      <c r="BF39" s="14">
        <f>-'2015-2019 Triggered Capex'!BH23*Inputs!$C$252</f>
        <v>0</v>
      </c>
      <c r="BG39" s="14">
        <f>-'2015-2019 Triggered Capex'!BI23*Inputs!$C$252</f>
        <v>0</v>
      </c>
      <c r="BH39" s="14">
        <f>-'2015-2019 Triggered Capex'!BJ23*Inputs!$C$252</f>
        <v>0</v>
      </c>
      <c r="BI39" s="14">
        <f>-'2015-2019 Triggered Capex'!BK23*Inputs!$C$252</f>
        <v>0</v>
      </c>
      <c r="BJ39" s="14">
        <f>-'2015-2019 Triggered Capex'!BL23*Inputs!$C$252</f>
        <v>0</v>
      </c>
      <c r="BK39" s="14">
        <f>-'2015-2019 Triggered Capex'!BM23*Inputs!$C$252</f>
        <v>0</v>
      </c>
      <c r="BL39" s="14">
        <f>-'2015-2019 Triggered Capex'!BN23*Inputs!$C$252</f>
        <v>0</v>
      </c>
      <c r="BM39" s="14">
        <f>-'2015-2019 Triggered Capex'!BO23*Inputs!$C$252</f>
        <v>0</v>
      </c>
      <c r="BN39" s="14">
        <f>-'2015-2019 Triggered Capex'!BP23*Inputs!$C$252</f>
        <v>0</v>
      </c>
      <c r="BO39" s="14">
        <f>-'2015-2019 Triggered Capex'!BQ23*Inputs!$C$252</f>
        <v>0</v>
      </c>
      <c r="BP39" s="14">
        <f>-'2015-2019 Triggered Capex'!BR23*Inputs!$C$252</f>
        <v>0</v>
      </c>
      <c r="BQ39" s="14">
        <f>-'2015-2019 Triggered Capex'!BS23*Inputs!$C$252</f>
        <v>0</v>
      </c>
      <c r="BR39" s="14">
        <f>-'2015-2019 Triggered Capex'!BT23*Inputs!$C$252</f>
        <v>0</v>
      </c>
      <c r="BS39" s="14">
        <f>-'2015-2019 Triggered Capex'!BU23*Inputs!$C$252</f>
        <v>0</v>
      </c>
      <c r="BT39" s="14">
        <f>-'2015-2019 Triggered Capex'!BV23*Inputs!$C$252</f>
        <v>0</v>
      </c>
      <c r="BU39" s="14">
        <f>-'2015-2019 Triggered Capex'!BW23*Inputs!$C$252</f>
        <v>0</v>
      </c>
      <c r="BV39" s="14">
        <f>-'2015-2019 Triggered Capex'!BX23*Inputs!$C$252</f>
        <v>0</v>
      </c>
      <c r="BW39" s="14">
        <f>-'2015-2019 Triggered Capex'!BY23*Inputs!$C$252</f>
        <v>0</v>
      </c>
    </row>
    <row r="41" spans="2:75" x14ac:dyDescent="0.25">
      <c r="B41" s="17" t="s">
        <v>903</v>
      </c>
    </row>
    <row r="42" spans="2:75" x14ac:dyDescent="0.25">
      <c r="B42" s="14" t="s">
        <v>904</v>
      </c>
      <c r="F42" s="14">
        <f>F28</f>
        <v>1756150668.5764403</v>
      </c>
      <c r="G42" s="14">
        <f>F47</f>
        <v>2075015521.3407593</v>
      </c>
      <c r="H42" s="14">
        <f t="shared" ref="H42:K42" si="17">G47</f>
        <v>2382007561.2785378</v>
      </c>
      <c r="I42" s="14">
        <f t="shared" si="17"/>
        <v>2676386896.3955622</v>
      </c>
      <c r="J42" s="14">
        <f t="shared" si="17"/>
        <v>2956243049.9248638</v>
      </c>
      <c r="K42" s="14">
        <f t="shared" si="17"/>
        <v>3220989593.131608</v>
      </c>
      <c r="L42" s="14">
        <f t="shared" ref="L42:BW42" si="18">K47</f>
        <v>3078239258.0403633</v>
      </c>
      <c r="M42" s="14">
        <f t="shared" si="18"/>
        <v>2937778562.6164274</v>
      </c>
      <c r="N42" s="14">
        <f t="shared" si="18"/>
        <v>2802062466.0099053</v>
      </c>
      <c r="O42" s="14">
        <f t="shared" si="18"/>
        <v>2669061466.4762807</v>
      </c>
      <c r="P42" s="14">
        <f t="shared" si="18"/>
        <v>2539234045.1395531</v>
      </c>
      <c r="Q42" s="14">
        <f t="shared" si="18"/>
        <v>2413287035.6926045</v>
      </c>
      <c r="R42" s="14">
        <f t="shared" si="18"/>
        <v>2286751799.7323384</v>
      </c>
      <c r="S42" s="14">
        <f t="shared" si="18"/>
        <v>2159254056.0906949</v>
      </c>
      <c r="T42" s="14">
        <f t="shared" si="18"/>
        <v>2030948271.3824506</v>
      </c>
      <c r="U42" s="14">
        <f t="shared" si="18"/>
        <v>1901565514.0492003</v>
      </c>
      <c r="V42" s="14">
        <f t="shared" si="18"/>
        <v>1787477369.3196902</v>
      </c>
      <c r="W42" s="14">
        <f t="shared" si="18"/>
        <v>1687599312.3014705</v>
      </c>
      <c r="X42" s="14">
        <f t="shared" si="18"/>
        <v>1593188525.6505489</v>
      </c>
      <c r="Y42" s="14">
        <f t="shared" si="18"/>
        <v>1502290405.4364672</v>
      </c>
      <c r="Z42" s="14">
        <f t="shared" si="18"/>
        <v>1415019852.1123118</v>
      </c>
      <c r="AA42" s="14">
        <f t="shared" si="18"/>
        <v>1330645699.1655464</v>
      </c>
      <c r="AB42" s="14">
        <f t="shared" si="18"/>
        <v>1249023598.401315</v>
      </c>
      <c r="AC42" s="14">
        <f t="shared" si="18"/>
        <v>1168940871.5544066</v>
      </c>
      <c r="AD42" s="14">
        <f t="shared" si="18"/>
        <v>1090448757.7021782</v>
      </c>
      <c r="AE42" s="14">
        <f t="shared" si="18"/>
        <v>1013599920.7271144</v>
      </c>
      <c r="AF42" s="14">
        <f t="shared" si="18"/>
        <v>934474259.34600127</v>
      </c>
      <c r="AG42" s="14">
        <f t="shared" si="18"/>
        <v>852941391.60931957</v>
      </c>
      <c r="AH42" s="14">
        <f t="shared" si="18"/>
        <v>768863425.49906337</v>
      </c>
      <c r="AI42" s="14">
        <f t="shared" si="18"/>
        <v>682094524.28600693</v>
      </c>
      <c r="AJ42" s="14">
        <f t="shared" si="18"/>
        <v>592480446.63015616</v>
      </c>
      <c r="AK42" s="14">
        <f t="shared" si="18"/>
        <v>499778863.72597158</v>
      </c>
      <c r="AL42" s="14">
        <f t="shared" si="18"/>
        <v>414920582.19609749</v>
      </c>
      <c r="AM42" s="14">
        <f t="shared" si="18"/>
        <v>383924095.94903976</v>
      </c>
      <c r="AN42" s="14">
        <f t="shared" si="18"/>
        <v>353064530.51859999</v>
      </c>
      <c r="AO42" s="14">
        <f t="shared" si="18"/>
        <v>322353063.14757311</v>
      </c>
      <c r="AP42" s="14">
        <f t="shared" si="18"/>
        <v>290383006.66355133</v>
      </c>
      <c r="AQ42" s="14">
        <f t="shared" si="18"/>
        <v>257102527.77392799</v>
      </c>
      <c r="AR42" s="14">
        <f t="shared" si="18"/>
        <v>222457640.79214925</v>
      </c>
      <c r="AS42" s="14">
        <f t="shared" si="18"/>
        <v>186392117.03437018</v>
      </c>
      <c r="AT42" s="14">
        <f t="shared" si="18"/>
        <v>148847390.31825069</v>
      </c>
      <c r="AU42" s="14">
        <f t="shared" si="18"/>
        <v>117630988.1047653</v>
      </c>
      <c r="AV42" s="14">
        <f t="shared" si="18"/>
        <v>92170431.796268627</v>
      </c>
      <c r="AW42" s="14">
        <f t="shared" si="18"/>
        <v>72702368.074811175</v>
      </c>
      <c r="AX42" s="14">
        <f t="shared" si="18"/>
        <v>59473239.201891296</v>
      </c>
      <c r="AY42" s="14">
        <f t="shared" si="18"/>
        <v>52739693.069194205</v>
      </c>
      <c r="AZ42" s="14">
        <f t="shared" si="18"/>
        <v>45732762.509006582</v>
      </c>
      <c r="BA42" s="14">
        <f t="shared" si="18"/>
        <v>38441347.48646915</v>
      </c>
      <c r="BB42" s="14">
        <f t="shared" si="18"/>
        <v>30853897.258742325</v>
      </c>
      <c r="BC42" s="14">
        <f t="shared" si="18"/>
        <v>22958392.073527165</v>
      </c>
      <c r="BD42" s="14">
        <f t="shared" si="18"/>
        <v>14742324.124401459</v>
      </c>
      <c r="BE42" s="14">
        <f t="shared" si="18"/>
        <v>8960701.142185308</v>
      </c>
      <c r="BF42" s="14">
        <f t="shared" si="18"/>
        <v>4539149.4084571935</v>
      </c>
      <c r="BG42" s="14">
        <f t="shared" si="18"/>
        <v>1533040.4275430916</v>
      </c>
      <c r="BH42" s="14">
        <f t="shared" si="18"/>
        <v>1.4225952327251434E-6</v>
      </c>
      <c r="BI42" s="14">
        <f t="shared" si="18"/>
        <v>1.4225952327251434E-6</v>
      </c>
      <c r="BJ42" s="14">
        <f t="shared" si="18"/>
        <v>1.4225952327251434E-6</v>
      </c>
      <c r="BK42" s="14">
        <f t="shared" si="18"/>
        <v>1.4225952327251434E-6</v>
      </c>
      <c r="BL42" s="14">
        <f t="shared" si="18"/>
        <v>1.4225952327251434E-6</v>
      </c>
      <c r="BM42" s="14">
        <f t="shared" si="18"/>
        <v>1.4225952327251434E-6</v>
      </c>
      <c r="BN42" s="14">
        <f t="shared" si="18"/>
        <v>1.4225952327251434E-6</v>
      </c>
      <c r="BO42" s="14">
        <f t="shared" si="18"/>
        <v>1.4225952327251434E-6</v>
      </c>
      <c r="BP42" s="14">
        <f t="shared" si="18"/>
        <v>1.4225952327251434E-6</v>
      </c>
      <c r="BQ42" s="14">
        <f t="shared" si="18"/>
        <v>1.4225952327251434E-6</v>
      </c>
      <c r="BR42" s="14">
        <f t="shared" si="18"/>
        <v>1.4225952327251434E-6</v>
      </c>
      <c r="BS42" s="14">
        <f t="shared" si="18"/>
        <v>1.4225952327251434E-6</v>
      </c>
      <c r="BT42" s="14">
        <f t="shared" si="18"/>
        <v>1.4225952327251434E-6</v>
      </c>
      <c r="BU42" s="14">
        <f t="shared" si="18"/>
        <v>1.4225952327251434E-6</v>
      </c>
      <c r="BV42" s="14">
        <f t="shared" si="18"/>
        <v>1.4225952327251434E-6</v>
      </c>
      <c r="BW42" s="14">
        <f t="shared" si="18"/>
        <v>1.4225952327251434E-6</v>
      </c>
    </row>
    <row r="43" spans="2:75" x14ac:dyDescent="0.25">
      <c r="B43" s="14" t="s">
        <v>365</v>
      </c>
      <c r="F43" s="14">
        <f>'2020-2024 Capex'!D12*Inputs!$C$256</f>
        <v>410928422.56438982</v>
      </c>
      <c r="G43" s="14">
        <f>'2020-2024 Capex'!E12*Inputs!$C$256</f>
        <v>410928422.56438982</v>
      </c>
      <c r="H43" s="14">
        <f>'2020-2024 Capex'!F12*Inputs!$C$256</f>
        <v>410928422.56438982</v>
      </c>
      <c r="I43" s="14">
        <f>'2020-2024 Capex'!G12*Inputs!$C$256</f>
        <v>410928422.56438982</v>
      </c>
      <c r="J43" s="14">
        <f>'2020-2024 Capex'!H12*Inputs!$C$256</f>
        <v>410928422.56438982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</row>
    <row r="44" spans="2:75" x14ac:dyDescent="0.25">
      <c r="B44" s="14" t="s">
        <v>471</v>
      </c>
      <c r="F44" s="14">
        <f>F22+F29</f>
        <v>-92063569.800070822</v>
      </c>
      <c r="G44" s="14">
        <f t="shared" ref="G44:K44" si="19">G22+G29</f>
        <v>-103936382.62661146</v>
      </c>
      <c r="H44" s="14">
        <f t="shared" si="19"/>
        <v>-116549087.44736509</v>
      </c>
      <c r="I44" s="14">
        <f t="shared" si="19"/>
        <v>-131072269.03508812</v>
      </c>
      <c r="J44" s="14">
        <f t="shared" si="19"/>
        <v>-146181879.35764554</v>
      </c>
      <c r="K44" s="14">
        <f t="shared" si="19"/>
        <v>-142750335.09124473</v>
      </c>
      <c r="L44" s="14">
        <f t="shared" ref="L44:BW44" si="20">L22+L29</f>
        <v>-140460695.4239361</v>
      </c>
      <c r="M44" s="14">
        <f t="shared" si="20"/>
        <v>-135716096.60652208</v>
      </c>
      <c r="N44" s="14">
        <f t="shared" si="20"/>
        <v>-133000999.53362486</v>
      </c>
      <c r="O44" s="14">
        <f t="shared" si="20"/>
        <v>-129827421.33672747</v>
      </c>
      <c r="P44" s="14">
        <f t="shared" si="20"/>
        <v>-125947009.44694869</v>
      </c>
      <c r="Q44" s="14">
        <f t="shared" si="20"/>
        <v>-126535235.96026629</v>
      </c>
      <c r="R44" s="14">
        <f t="shared" si="20"/>
        <v>-127497743.64164335</v>
      </c>
      <c r="S44" s="14">
        <f t="shared" si="20"/>
        <v>-128305784.70824435</v>
      </c>
      <c r="T44" s="14">
        <f t="shared" si="20"/>
        <v>-129382757.33325031</v>
      </c>
      <c r="U44" s="14">
        <f t="shared" si="20"/>
        <v>-114088144.72951016</v>
      </c>
      <c r="V44" s="14">
        <f t="shared" si="20"/>
        <v>-99878057.018219784</v>
      </c>
      <c r="W44" s="14">
        <f t="shared" si="20"/>
        <v>-94410786.650921553</v>
      </c>
      <c r="X44" s="14">
        <f t="shared" si="20"/>
        <v>-90898120.214081794</v>
      </c>
      <c r="Y44" s="14">
        <f t="shared" si="20"/>
        <v>-87270553.324155316</v>
      </c>
      <c r="Z44" s="14">
        <f t="shared" si="20"/>
        <v>-84374152.946765497</v>
      </c>
      <c r="AA44" s="14">
        <f t="shared" si="20"/>
        <v>-81622100.764231548</v>
      </c>
      <c r="AB44" s="14">
        <f t="shared" si="20"/>
        <v>-80082726.846908271</v>
      </c>
      <c r="AC44" s="14">
        <f t="shared" si="20"/>
        <v>-78492113.852228358</v>
      </c>
      <c r="AD44" s="14">
        <f t="shared" si="20"/>
        <v>-76848836.975063816</v>
      </c>
      <c r="AE44" s="14">
        <f t="shared" si="20"/>
        <v>-79125661.381113186</v>
      </c>
      <c r="AF44" s="14">
        <f t="shared" si="20"/>
        <v>-81532867.73668173</v>
      </c>
      <c r="AG44" s="14">
        <f t="shared" si="20"/>
        <v>-84077966.110256165</v>
      </c>
      <c r="AH44" s="14">
        <f t="shared" si="20"/>
        <v>-86768901.2130564</v>
      </c>
      <c r="AI44" s="14">
        <f t="shared" si="20"/>
        <v>-89614077.655850798</v>
      </c>
      <c r="AJ44" s="14">
        <f t="shared" si="20"/>
        <v>-92701582.90418458</v>
      </c>
      <c r="AK44" s="14">
        <f t="shared" si="20"/>
        <v>-84858281.529874101</v>
      </c>
      <c r="AL44" s="14">
        <f t="shared" si="20"/>
        <v>-30996486.247057751</v>
      </c>
      <c r="AM44" s="14">
        <f t="shared" si="20"/>
        <v>-30859565.430439778</v>
      </c>
      <c r="AN44" s="14">
        <f t="shared" si="20"/>
        <v>-30711467.371026848</v>
      </c>
      <c r="AO44" s="14">
        <f t="shared" si="20"/>
        <v>-31970056.484021813</v>
      </c>
      <c r="AP44" s="14">
        <f t="shared" si="20"/>
        <v>-33280478.889623355</v>
      </c>
      <c r="AQ44" s="14">
        <f t="shared" si="20"/>
        <v>-34644886.981778748</v>
      </c>
      <c r="AR44" s="14">
        <f t="shared" si="20"/>
        <v>-36065523.757779069</v>
      </c>
      <c r="AS44" s="14">
        <f t="shared" si="20"/>
        <v>-37544726.716119491</v>
      </c>
      <c r="AT44" s="14">
        <f t="shared" si="20"/>
        <v>-31216402.213485394</v>
      </c>
      <c r="AU44" s="14">
        <f t="shared" si="20"/>
        <v>-25460556.308496669</v>
      </c>
      <c r="AV44" s="14">
        <f t="shared" si="20"/>
        <v>-19468063.721457448</v>
      </c>
      <c r="AW44" s="14">
        <f t="shared" si="20"/>
        <v>-13229128.87291988</v>
      </c>
      <c r="AX44" s="14">
        <f t="shared" si="20"/>
        <v>-6733546.1326970886</v>
      </c>
      <c r="AY44" s="14">
        <f t="shared" si="20"/>
        <v>-7006930.5601876248</v>
      </c>
      <c r="AZ44" s="14">
        <f t="shared" si="20"/>
        <v>-7291415.0225374307</v>
      </c>
      <c r="BA44" s="14">
        <f t="shared" si="20"/>
        <v>-7587450.2277268246</v>
      </c>
      <c r="BB44" s="14">
        <f t="shared" si="20"/>
        <v>-7895505.1852151584</v>
      </c>
      <c r="BC44" s="14">
        <f t="shared" si="20"/>
        <v>-8216067.9491257053</v>
      </c>
      <c r="BD44" s="14">
        <f t="shared" si="20"/>
        <v>-5781622.9822161514</v>
      </c>
      <c r="BE44" s="14">
        <f t="shared" si="20"/>
        <v>-4421551.7337281145</v>
      </c>
      <c r="BF44" s="14">
        <f t="shared" si="20"/>
        <v>-3006108.9809141019</v>
      </c>
      <c r="BG44" s="14">
        <f t="shared" si="20"/>
        <v>-1533040.427541669</v>
      </c>
      <c r="BH44" s="14">
        <f>BH22+BH29</f>
        <v>0</v>
      </c>
      <c r="BI44" s="14">
        <f t="shared" si="20"/>
        <v>0</v>
      </c>
      <c r="BJ44" s="14">
        <f t="shared" si="20"/>
        <v>0</v>
      </c>
      <c r="BK44" s="14">
        <f t="shared" si="20"/>
        <v>0</v>
      </c>
      <c r="BL44" s="14">
        <f t="shared" si="20"/>
        <v>0</v>
      </c>
      <c r="BM44" s="14">
        <f t="shared" si="20"/>
        <v>0</v>
      </c>
      <c r="BN44" s="14">
        <f t="shared" si="20"/>
        <v>0</v>
      </c>
      <c r="BO44" s="14">
        <f t="shared" si="20"/>
        <v>0</v>
      </c>
      <c r="BP44" s="14">
        <f t="shared" si="20"/>
        <v>0</v>
      </c>
      <c r="BQ44" s="14">
        <f t="shared" si="20"/>
        <v>0</v>
      </c>
      <c r="BR44" s="14">
        <f t="shared" si="20"/>
        <v>0</v>
      </c>
      <c r="BS44" s="14">
        <f t="shared" si="20"/>
        <v>0</v>
      </c>
      <c r="BT44" s="14">
        <f t="shared" si="20"/>
        <v>0</v>
      </c>
      <c r="BU44" s="14">
        <f t="shared" si="20"/>
        <v>0</v>
      </c>
      <c r="BV44" s="14">
        <f t="shared" si="20"/>
        <v>0</v>
      </c>
      <c r="BW44" s="14">
        <f t="shared" si="20"/>
        <v>0</v>
      </c>
    </row>
    <row r="45" spans="2:75" x14ac:dyDescent="0.25">
      <c r="B45" s="14" t="s">
        <v>480</v>
      </c>
      <c r="F45" s="14">
        <f>AVERAGE(F42+F43,F47)*(Inputs!$C$20/(1+0.5*Inputs!$C$20))</f>
        <v>82974447.295463219</v>
      </c>
      <c r="G45" s="14">
        <f>AVERAGE(G42+G43,G47)*(Inputs!$C$20/(1+0.5*Inputs!$C$20))</f>
        <v>95216071.894126743</v>
      </c>
      <c r="H45" s="14">
        <f>AVERAGE(H42+H43,H47)*(Inputs!$C$20/(1+0.5*Inputs!$C$20))</f>
        <v>106978765.09707129</v>
      </c>
      <c r="I45" s="14">
        <f>AVERAGE(I42+I43,I47)*(Inputs!$C$20/(1+0.5*Inputs!$C$20))</f>
        <v>118210686.26820146</v>
      </c>
      <c r="J45" s="14">
        <f>AVERAGE(J42+J43,J47)*(Inputs!$C$20/(1+0.5*Inputs!$C$20))</f>
        <v>128862996.4793727</v>
      </c>
      <c r="K45" s="14">
        <f>AVERAGE(K42+K43,K47)*(Inputs!$C$20/(1+0.5*Inputs!$C$20))</f>
        <v>123211545.25308186</v>
      </c>
      <c r="L45" s="14">
        <f>AVERAGE(L42+L43,L47)*(Inputs!$C$20/(1+0.5*Inputs!$C$20))</f>
        <v>117671999.13927446</v>
      </c>
      <c r="M45" s="14">
        <f>AVERAGE(M42+M43,M47)*(Inputs!$C$20/(1+0.5*Inputs!$C$20))</f>
        <v>112270041.19917187</v>
      </c>
      <c r="N45" s="14">
        <f>AVERAGE(N42+N43,N47)*(Inputs!$C$20/(1+0.5*Inputs!$C$20))</f>
        <v>107013993.28702331</v>
      </c>
      <c r="O45" s="14">
        <f>AVERAGE(O42+O43,O47)*(Inputs!$C$20/(1+0.5*Inputs!$C$20))</f>
        <v>101873126.58143623</v>
      </c>
      <c r="P45" s="14">
        <f>AVERAGE(P42+P43,P47)*(Inputs!$C$20/(1+0.5*Inputs!$C$20))</f>
        <v>96870234.386589095</v>
      </c>
      <c r="Q45" s="14">
        <f>AVERAGE(Q42+Q43,Q47)*(Inputs!$C$20/(1+0.5*Inputs!$C$20))</f>
        <v>91931736.62113595</v>
      </c>
      <c r="R45" s="14">
        <f>AVERAGE(R42+R43,R47)*(Inputs!$C$20/(1+0.5*Inputs!$C$20))</f>
        <v>86962906.832363859</v>
      </c>
      <c r="S45" s="14">
        <f>AVERAGE(S42+S43,S47)*(Inputs!$C$20/(1+0.5*Inputs!$C$20))</f>
        <v>81959445.495454937</v>
      </c>
      <c r="T45" s="14">
        <f>AVERAGE(T42+T43,T47)*(Inputs!$C$20/(1+0.5*Inputs!$C$20))</f>
        <v>76919113.701025978</v>
      </c>
      <c r="U45" s="14">
        <f>AVERAGE(U42+U43,U47)*(Inputs!$C$20/(1+0.5*Inputs!$C$20))</f>
        <v>72156875.850001842</v>
      </c>
      <c r="V45" s="14">
        <f>AVERAGE(V42+V43,V47)*(Inputs!$C$20/(1+0.5*Inputs!$C$20))</f>
        <v>67971743.515213639</v>
      </c>
      <c r="W45" s="14">
        <f>AVERAGE(W42+W43,W47)*(Inputs!$C$20/(1+0.5*Inputs!$C$20))</f>
        <v>64171496.021513604</v>
      </c>
      <c r="X45" s="14">
        <f>AVERAGE(X42+X43,X47)*(Inputs!$C$20/(1+0.5*Inputs!$C$20))</f>
        <v>60546894.137149833</v>
      </c>
      <c r="Y45" s="14">
        <f>AVERAGE(Y42+Y43,Y47)*(Inputs!$C$20/(1+0.5*Inputs!$C$20))</f>
        <v>57061953.662530661</v>
      </c>
      <c r="Z45" s="14">
        <f>AVERAGE(Z42+Z43,Z47)*(Inputs!$C$20/(1+0.5*Inputs!$C$20))</f>
        <v>53704620.567668289</v>
      </c>
      <c r="AA45" s="14">
        <f>AVERAGE(AA42+AA43,AA47)*(Inputs!$C$20/(1+0.5*Inputs!$C$20))</f>
        <v>50457769.975448683</v>
      </c>
      <c r="AB45" s="14">
        <f>AVERAGE(AB42+AB43,AB47)*(Inputs!$C$20/(1+0.5*Inputs!$C$20))</f>
        <v>47294858.743680231</v>
      </c>
      <c r="AC45" s="14">
        <f>AVERAGE(AC42+AC43,AC47)*(Inputs!$C$20/(1+0.5*Inputs!$C$20))</f>
        <v>44193169.374644712</v>
      </c>
      <c r="AD45" s="14">
        <f>AVERAGE(AD42+AD43,AD47)*(Inputs!$C$20/(1+0.5*Inputs!$C$20))</f>
        <v>41154734.187621348</v>
      </c>
      <c r="AE45" s="14">
        <f>AVERAGE(AE42+AE43,AE47)*(Inputs!$C$20/(1+0.5*Inputs!$C$20))</f>
        <v>38103906.948829517</v>
      </c>
      <c r="AF45" s="14">
        <f>AVERAGE(AF42+AF43,AF47)*(Inputs!$C$20/(1+0.5*Inputs!$C$20))</f>
        <v>34961461.087855928</v>
      </c>
      <c r="AG45" s="14">
        <f>AVERAGE(AG42+AG43,AG47)*(Inputs!$C$20/(1+0.5*Inputs!$C$20))</f>
        <v>31722149.2242877</v>
      </c>
      <c r="AH45" s="14">
        <f>AVERAGE(AH42+AH43,AH47)*(Inputs!$C$20/(1+0.5*Inputs!$C$20))</f>
        <v>28380421.685584743</v>
      </c>
      <c r="AI45" s="14">
        <f>AVERAGE(AI42+AI43,AI47)*(Inputs!$C$20/(1+0.5*Inputs!$C$20))</f>
        <v>24930409.010027405</v>
      </c>
      <c r="AJ45" s="14">
        <f>AVERAGE(AJ42+AJ43,AJ47)*(Inputs!$C$20/(1+0.5*Inputs!$C$20))</f>
        <v>21364354.371885631</v>
      </c>
      <c r="AK45" s="14">
        <f>AVERAGE(AK42+AK43,AK47)*(Inputs!$C$20/(1+0.5*Inputs!$C$20))</f>
        <v>17891322.070832178</v>
      </c>
      <c r="AL45" s="14">
        <f>AVERAGE(AL42+AL43,AL47)*(Inputs!$C$20/(1+0.5*Inputs!$C$20))</f>
        <v>15625228.029800961</v>
      </c>
      <c r="AM45" s="14">
        <f>AVERAGE(AM42+AM43,AM47)*(Inputs!$C$20/(1+0.5*Inputs!$C$20))</f>
        <v>14415337.122436799</v>
      </c>
      <c r="AN45" s="14">
        <f>AVERAGE(AN42+AN43,AN47)*(Inputs!$C$20/(1+0.5*Inputs!$C$20))</f>
        <v>13211021.122251242</v>
      </c>
      <c r="AO45" s="14">
        <f>AVERAGE(AO42+AO43,AO47)*(Inputs!$C$20/(1+0.5*Inputs!$C$20))</f>
        <v>11984984.15876458</v>
      </c>
      <c r="AP45" s="14">
        <f>AVERAGE(AP42+AP43,AP47)*(Inputs!$C$20/(1+0.5*Inputs!$C$20))</f>
        <v>10708697.88913938</v>
      </c>
      <c r="AQ45" s="14">
        <f>AVERAGE(AQ42+AQ43,AQ47)*(Inputs!$C$20/(1+0.5*Inputs!$C$20))</f>
        <v>9380092.5171755888</v>
      </c>
      <c r="AR45" s="14">
        <f>AVERAGE(AR42+AR43,AR47)*(Inputs!$C$20/(1+0.5*Inputs!$C$20))</f>
        <v>7997012.2737772074</v>
      </c>
      <c r="AS45" s="14">
        <f>AVERAGE(AS42+AS43,AS47)*(Inputs!$C$20/(1+0.5*Inputs!$C$20))</f>
        <v>6557211.7963476507</v>
      </c>
      <c r="AT45" s="14">
        <f>AVERAGE(AT42+AT43,AT47)*(Inputs!$C$20/(1+0.5*Inputs!$C$20))</f>
        <v>5212259.0808756985</v>
      </c>
      <c r="AU45" s="14">
        <f>AVERAGE(AU42+AU43,AU47)*(Inputs!$C$20/(1+0.5*Inputs!$C$20))</f>
        <v>4103670.1083637699</v>
      </c>
      <c r="AV45" s="14">
        <f>AVERAGE(AV42+AV43,AV47)*(Inputs!$C$20/(1+0.5*Inputs!$C$20))</f>
        <v>3224876.0796392392</v>
      </c>
      <c r="AW45" s="14">
        <f>AVERAGE(AW42+AW43,AW47)*(Inputs!$C$20/(1+0.5*Inputs!$C$20))</f>
        <v>2585326.1092898813</v>
      </c>
      <c r="AX45" s="14">
        <f>AVERAGE(AX42+AX43,AX47)*(Inputs!$C$20/(1+0.5*Inputs!$C$20))</f>
        <v>2194860.5312105063</v>
      </c>
      <c r="AY45" s="14">
        <f>AVERAGE(AY42+AY43,AY47)*(Inputs!$C$20/(1+0.5*Inputs!$C$20))</f>
        <v>1926099.7978186242</v>
      </c>
      <c r="AZ45" s="14">
        <f>AVERAGE(AZ42+AZ43,AZ47)*(Inputs!$C$20/(1+0.5*Inputs!$C$20))</f>
        <v>1646427.2703659406</v>
      </c>
      <c r="BA45" s="14">
        <f>AVERAGE(BA42+BA43,BA47)*(Inputs!$C$20/(1+0.5*Inputs!$C$20))</f>
        <v>1355399.9045707821</v>
      </c>
      <c r="BB45" s="14">
        <f>AVERAGE(BB42+BB43,BB47)*(Inputs!$C$20/(1+0.5*Inputs!$C$20))</f>
        <v>1052556.6666785395</v>
      </c>
      <c r="BC45" s="14">
        <f>AVERAGE(BC42+BC43,BC47)*(Inputs!$C$20/(1+0.5*Inputs!$C$20))</f>
        <v>737417.80297924019</v>
      </c>
      <c r="BD45" s="14">
        <f>AVERAGE(BD42+BD43,BD47)*(Inputs!$C$20/(1+0.5*Inputs!$C$20))</f>
        <v>463626.01506780332</v>
      </c>
      <c r="BE45" s="14">
        <f>AVERAGE(BE42+BE43,BE47)*(Inputs!$C$20/(1+0.5*Inputs!$C$20))</f>
        <v>264054.13842376386</v>
      </c>
      <c r="BF45" s="14">
        <f>AVERAGE(BF42+BF43,BF47)*(Inputs!$C$20/(1+0.5*Inputs!$C$20))</f>
        <v>118770.71153311995</v>
      </c>
      <c r="BG45" s="14">
        <f>AVERAGE(BG42+BG43,BG47)*(Inputs!$C$20/(1+0.5*Inputs!$C$20))</f>
        <v>29985.937084673817</v>
      </c>
      <c r="BH45" s="14">
        <f>AVERAGE(BH42+BH43,BH47)*(Inputs!$C$20/(1+0.5*Inputs!$C$20))</f>
        <v>5.5651306226514264E-8</v>
      </c>
      <c r="BI45" s="14">
        <f>AVERAGE(BI42+BI43,BI47)*(Inputs!$C$20/(1+0.5*Inputs!$C$20))</f>
        <v>5.5651306226514264E-8</v>
      </c>
      <c r="BJ45" s="14">
        <f>AVERAGE(BJ42+BJ43,BJ47)*(Inputs!$C$20/(1+0.5*Inputs!$C$20))</f>
        <v>5.5651306226514264E-8</v>
      </c>
      <c r="BK45" s="14">
        <f>AVERAGE(BK42+BK43,BK47)*(Inputs!$C$20/(1+0.5*Inputs!$C$20))</f>
        <v>5.5651306226514264E-8</v>
      </c>
      <c r="BL45" s="14">
        <f>AVERAGE(BL42+BL43,BL47)*(Inputs!$C$20/(1+0.5*Inputs!$C$20))</f>
        <v>5.5651306226514264E-8</v>
      </c>
      <c r="BM45" s="14">
        <f>AVERAGE(BM42+BM43,BM47)*(Inputs!$C$20/(1+0.5*Inputs!$C$20))</f>
        <v>5.5651306226514264E-8</v>
      </c>
      <c r="BN45" s="14">
        <f>AVERAGE(BN42+BN43,BN47)*(Inputs!$C$20/(1+0.5*Inputs!$C$20))</f>
        <v>5.5651306226514264E-8</v>
      </c>
      <c r="BO45" s="14">
        <f>AVERAGE(BO42+BO43,BO47)*(Inputs!$C$20/(1+0.5*Inputs!$C$20))</f>
        <v>5.5651306226514264E-8</v>
      </c>
      <c r="BP45" s="14">
        <f>AVERAGE(BP42+BP43,BP47)*(Inputs!$C$20/(1+0.5*Inputs!$C$20))</f>
        <v>5.5651306226514264E-8</v>
      </c>
      <c r="BQ45" s="14">
        <f>AVERAGE(BQ42+BQ43,BQ47)*(Inputs!$C$20/(1+0.5*Inputs!$C$20))</f>
        <v>5.5651306226514264E-8</v>
      </c>
      <c r="BR45" s="14">
        <f>AVERAGE(BR42+BR43,BR47)*(Inputs!$C$20/(1+0.5*Inputs!$C$20))</f>
        <v>5.5651306226514264E-8</v>
      </c>
      <c r="BS45" s="14">
        <f>AVERAGE(BS42+BS43,BS47)*(Inputs!$C$20/(1+0.5*Inputs!$C$20))</f>
        <v>5.5651306226514264E-8</v>
      </c>
      <c r="BT45" s="14">
        <f>AVERAGE(BT42+BT43,BT47)*(Inputs!$C$20/(1+0.5*Inputs!$C$20))</f>
        <v>5.5651306226514264E-8</v>
      </c>
      <c r="BU45" s="14">
        <f>AVERAGE(BU42+BU43,BU47)*(Inputs!$C$20/(1+0.5*Inputs!$C$20))</f>
        <v>5.5651306226514264E-8</v>
      </c>
      <c r="BV45" s="14">
        <f>AVERAGE(BV42+BV43,BV47)*(Inputs!$C$20/(1+0.5*Inputs!$C$20))</f>
        <v>5.5651306226514264E-8</v>
      </c>
      <c r="BW45" s="14">
        <f>AVERAGE(BW42+BW43,BW47)*(Inputs!$C$20/(1+0.5*Inputs!$C$20))</f>
        <v>5.5651306226514264E-8</v>
      </c>
    </row>
    <row r="46" spans="2:75" x14ac:dyDescent="0.25">
      <c r="B46" s="14" t="s">
        <v>161</v>
      </c>
      <c r="F46" s="14">
        <f>F45-F44</f>
        <v>175038017.09553403</v>
      </c>
      <c r="G46" s="14">
        <f t="shared" ref="G46:K46" si="21">G45-G44</f>
        <v>199152454.52073818</v>
      </c>
      <c r="H46" s="14">
        <f t="shared" si="21"/>
        <v>223527852.5444364</v>
      </c>
      <c r="I46" s="14">
        <f t="shared" si="21"/>
        <v>249282955.30328959</v>
      </c>
      <c r="J46" s="14">
        <f t="shared" si="21"/>
        <v>275044875.83701825</v>
      </c>
      <c r="K46" s="14">
        <f t="shared" si="21"/>
        <v>265961880.34432659</v>
      </c>
      <c r="L46" s="14">
        <f t="shared" ref="L46" si="22">L45-L44</f>
        <v>258132694.56321055</v>
      </c>
      <c r="M46" s="14">
        <f t="shared" ref="M46" si="23">M45-M44</f>
        <v>247986137.80569395</v>
      </c>
      <c r="N46" s="14">
        <f t="shared" ref="N46" si="24">N45-N44</f>
        <v>240014992.82064816</v>
      </c>
      <c r="O46" s="14">
        <f t="shared" ref="O46" si="25">O45-O44</f>
        <v>231700547.91816372</v>
      </c>
      <c r="P46" s="14">
        <f t="shared" ref="P46" si="26">P45-P44</f>
        <v>222817243.83353779</v>
      </c>
      <c r="Q46" s="14">
        <f t="shared" ref="Q46" si="27">Q45-Q44</f>
        <v>218466972.58140224</v>
      </c>
      <c r="R46" s="14">
        <f t="shared" ref="R46" si="28">R45-R44</f>
        <v>214460650.47400719</v>
      </c>
      <c r="S46" s="14">
        <f t="shared" ref="S46" si="29">S45-S44</f>
        <v>210265230.20369929</v>
      </c>
      <c r="T46" s="14">
        <f t="shared" ref="T46" si="30">T45-T44</f>
        <v>206301871.03427631</v>
      </c>
      <c r="U46" s="14">
        <f t="shared" ref="U46" si="31">U45-U44</f>
        <v>186245020.579512</v>
      </c>
      <c r="V46" s="14">
        <f t="shared" ref="V46" si="32">V45-V44</f>
        <v>167849800.53343344</v>
      </c>
      <c r="W46" s="14">
        <f t="shared" ref="W46" si="33">W45-W44</f>
        <v>158582282.67243516</v>
      </c>
      <c r="X46" s="14">
        <f t="shared" ref="X46" si="34">X45-X44</f>
        <v>151445014.35123163</v>
      </c>
      <c r="Y46" s="14">
        <f t="shared" ref="Y46" si="35">Y45-Y44</f>
        <v>144332506.98668599</v>
      </c>
      <c r="Z46" s="14">
        <f t="shared" ref="Z46" si="36">Z45-Z44</f>
        <v>138078773.5144338</v>
      </c>
      <c r="AA46" s="14">
        <f t="shared" ref="AA46" si="37">AA45-AA44</f>
        <v>132079870.73968023</v>
      </c>
      <c r="AB46" s="14">
        <f t="shared" ref="AB46" si="38">AB45-AB44</f>
        <v>127377585.59058851</v>
      </c>
      <c r="AC46" s="14">
        <f t="shared" ref="AC46" si="39">AC45-AC44</f>
        <v>122685283.22687307</v>
      </c>
      <c r="AD46" s="14">
        <f t="shared" ref="AD46" si="40">AD45-AD44</f>
        <v>118003571.16268516</v>
      </c>
      <c r="AE46" s="14">
        <f t="shared" ref="AE46" si="41">AE45-AE44</f>
        <v>117229568.3299427</v>
      </c>
      <c r="AF46" s="14">
        <f t="shared" ref="AF46" si="42">AF45-AF44</f>
        <v>116494328.82453766</v>
      </c>
      <c r="AG46" s="14">
        <f t="shared" ref="AG46" si="43">AG45-AG44</f>
        <v>115800115.33454387</v>
      </c>
      <c r="AH46" s="14">
        <f t="shared" ref="AH46" si="44">AH45-AH44</f>
        <v>115149322.89864114</v>
      </c>
      <c r="AI46" s="14">
        <f t="shared" ref="AI46" si="45">AI45-AI44</f>
        <v>114544486.66587821</v>
      </c>
      <c r="AJ46" s="14">
        <f t="shared" ref="AJ46" si="46">AJ45-AJ44</f>
        <v>114065937.27607021</v>
      </c>
      <c r="AK46" s="14">
        <f t="shared" ref="AK46" si="47">AK45-AK44</f>
        <v>102749603.60070628</v>
      </c>
      <c r="AL46" s="14">
        <f t="shared" ref="AL46" si="48">AL45-AL44</f>
        <v>46621714.27685871</v>
      </c>
      <c r="AM46" s="14">
        <f t="shared" ref="AM46" si="49">AM45-AM44</f>
        <v>45274902.552876577</v>
      </c>
      <c r="AN46" s="14">
        <f t="shared" ref="AN46" si="50">AN45-AN44</f>
        <v>43922488.493278086</v>
      </c>
      <c r="AO46" s="14">
        <f t="shared" ref="AO46" si="51">AO45-AO44</f>
        <v>43955040.642786391</v>
      </c>
      <c r="AP46" s="14">
        <f t="shared" ref="AP46" si="52">AP45-AP44</f>
        <v>43989176.778762735</v>
      </c>
      <c r="AQ46" s="14">
        <f t="shared" ref="AQ46" si="53">AQ45-AQ44</f>
        <v>44024979.498954341</v>
      </c>
      <c r="AR46" s="14">
        <f t="shared" ref="AR46" si="54">AR45-AR44</f>
        <v>44062536.031556278</v>
      </c>
      <c r="AS46" s="14">
        <f t="shared" ref="AS46" si="55">AS45-AS44</f>
        <v>44101938.512467138</v>
      </c>
      <c r="AT46" s="14">
        <f t="shared" ref="AT46" si="56">AT45-AT44</f>
        <v>36428661.294361092</v>
      </c>
      <c r="AU46" s="14">
        <f t="shared" ref="AU46" si="57">AU45-AU44</f>
        <v>29564226.416860439</v>
      </c>
      <c r="AV46" s="14">
        <f t="shared" ref="AV46" si="58">AV45-AV44</f>
        <v>22692939.801096685</v>
      </c>
      <c r="AW46" s="14">
        <f t="shared" ref="AW46" si="59">AW45-AW44</f>
        <v>15814454.982209761</v>
      </c>
      <c r="AX46" s="14">
        <f t="shared" ref="AX46" si="60">AX45-AX44</f>
        <v>8928406.663907595</v>
      </c>
      <c r="AY46" s="14">
        <f t="shared" ref="AY46" si="61">AY45-AY44</f>
        <v>8933030.3580062483</v>
      </c>
      <c r="AZ46" s="14">
        <f t="shared" ref="AZ46" si="62">AZ45-AZ44</f>
        <v>8937842.2929033712</v>
      </c>
      <c r="BA46" s="14">
        <f t="shared" ref="BA46" si="63">BA45-BA44</f>
        <v>8942850.1322976071</v>
      </c>
      <c r="BB46" s="14">
        <f t="shared" ref="BB46" si="64">BB45-BB44</f>
        <v>8948061.8518936969</v>
      </c>
      <c r="BC46" s="14">
        <f t="shared" ref="BC46" si="65">BC45-BC44</f>
        <v>8953485.7521049455</v>
      </c>
      <c r="BD46" s="14">
        <f t="shared" ref="BD46" si="66">BD45-BD44</f>
        <v>6245248.9972839551</v>
      </c>
      <c r="BE46" s="14">
        <f t="shared" ref="BE46" si="67">BE45-BE44</f>
        <v>4685605.8721518787</v>
      </c>
      <c r="BF46" s="14">
        <f t="shared" ref="BF46" si="68">BF45-BF44</f>
        <v>3124879.6924472218</v>
      </c>
      <c r="BG46" s="14">
        <f t="shared" ref="BG46" si="69">BG45-BG44</f>
        <v>1563026.3646263429</v>
      </c>
      <c r="BH46" s="14">
        <f>BH45-BH44</f>
        <v>5.5651306226514264E-8</v>
      </c>
      <c r="BI46" s="14">
        <f t="shared" ref="BI46" si="70">BI45-BI44</f>
        <v>5.5651306226514264E-8</v>
      </c>
      <c r="BJ46" s="14">
        <f t="shared" ref="BJ46" si="71">BJ45-BJ44</f>
        <v>5.5651306226514264E-8</v>
      </c>
      <c r="BK46" s="14">
        <f t="shared" ref="BK46" si="72">BK45-BK44</f>
        <v>5.5651306226514264E-8</v>
      </c>
      <c r="BL46" s="14">
        <f t="shared" ref="BL46" si="73">BL45-BL44</f>
        <v>5.5651306226514264E-8</v>
      </c>
      <c r="BM46" s="14">
        <f t="shared" ref="BM46" si="74">BM45-BM44</f>
        <v>5.5651306226514264E-8</v>
      </c>
      <c r="BN46" s="14">
        <f t="shared" ref="BN46" si="75">BN45-BN44</f>
        <v>5.5651306226514264E-8</v>
      </c>
      <c r="BO46" s="14">
        <f t="shared" ref="BO46" si="76">BO45-BO44</f>
        <v>5.5651306226514264E-8</v>
      </c>
      <c r="BP46" s="14">
        <f t="shared" ref="BP46" si="77">BP45-BP44</f>
        <v>5.5651306226514264E-8</v>
      </c>
      <c r="BQ46" s="14">
        <f t="shared" ref="BQ46" si="78">BQ45-BQ44</f>
        <v>5.5651306226514264E-8</v>
      </c>
      <c r="BR46" s="14">
        <f t="shared" ref="BR46" si="79">BR45-BR44</f>
        <v>5.5651306226514264E-8</v>
      </c>
      <c r="BS46" s="14">
        <f t="shared" ref="BS46" si="80">BS45-BS44</f>
        <v>5.5651306226514264E-8</v>
      </c>
      <c r="BT46" s="14">
        <f t="shared" ref="BT46" si="81">BT45-BT44</f>
        <v>5.5651306226514264E-8</v>
      </c>
      <c r="BU46" s="14">
        <f t="shared" ref="BU46" si="82">BU45-BU44</f>
        <v>5.5651306226514264E-8</v>
      </c>
      <c r="BV46" s="14">
        <f t="shared" ref="BV46" si="83">BV45-BV44</f>
        <v>5.5651306226514264E-8</v>
      </c>
      <c r="BW46" s="14">
        <f t="shared" ref="BW46" si="84">BW45-BW44</f>
        <v>5.5651306226514264E-8</v>
      </c>
    </row>
    <row r="47" spans="2:75" x14ac:dyDescent="0.25">
      <c r="B47" s="14" t="s">
        <v>343</v>
      </c>
      <c r="F47" s="14">
        <f>F42+F43+F44</f>
        <v>2075015521.3407593</v>
      </c>
      <c r="G47" s="14">
        <f t="shared" ref="G47:K47" si="85">G42+G43+G44</f>
        <v>2382007561.2785378</v>
      </c>
      <c r="H47" s="14">
        <f t="shared" si="85"/>
        <v>2676386896.3955622</v>
      </c>
      <c r="I47" s="14">
        <f t="shared" si="85"/>
        <v>2956243049.9248638</v>
      </c>
      <c r="J47" s="14">
        <f t="shared" si="85"/>
        <v>3220989593.131608</v>
      </c>
      <c r="K47" s="14">
        <f t="shared" si="85"/>
        <v>3078239258.0403633</v>
      </c>
      <c r="L47" s="14">
        <f t="shared" ref="L47:BW47" si="86">L42+L43+L44</f>
        <v>2937778562.6164274</v>
      </c>
      <c r="M47" s="14">
        <f t="shared" si="86"/>
        <v>2802062466.0099053</v>
      </c>
      <c r="N47" s="14">
        <f t="shared" si="86"/>
        <v>2669061466.4762807</v>
      </c>
      <c r="O47" s="14">
        <f t="shared" si="86"/>
        <v>2539234045.1395531</v>
      </c>
      <c r="P47" s="14">
        <f t="shared" si="86"/>
        <v>2413287035.6926045</v>
      </c>
      <c r="Q47" s="14">
        <f t="shared" si="86"/>
        <v>2286751799.7323384</v>
      </c>
      <c r="R47" s="14">
        <f t="shared" si="86"/>
        <v>2159254056.0906949</v>
      </c>
      <c r="S47" s="14">
        <f t="shared" si="86"/>
        <v>2030948271.3824506</v>
      </c>
      <c r="T47" s="14">
        <f t="shared" si="86"/>
        <v>1901565514.0492003</v>
      </c>
      <c r="U47" s="14">
        <f t="shared" si="86"/>
        <v>1787477369.3196902</v>
      </c>
      <c r="V47" s="14">
        <f t="shared" si="86"/>
        <v>1687599312.3014705</v>
      </c>
      <c r="W47" s="14">
        <f t="shared" si="86"/>
        <v>1593188525.6505489</v>
      </c>
      <c r="X47" s="14">
        <f t="shared" si="86"/>
        <v>1502290405.4364672</v>
      </c>
      <c r="Y47" s="14">
        <f t="shared" si="86"/>
        <v>1415019852.1123118</v>
      </c>
      <c r="Z47" s="14">
        <f t="shared" si="86"/>
        <v>1330645699.1655464</v>
      </c>
      <c r="AA47" s="14">
        <f t="shared" si="86"/>
        <v>1249023598.401315</v>
      </c>
      <c r="AB47" s="14">
        <f t="shared" si="86"/>
        <v>1168940871.5544066</v>
      </c>
      <c r="AC47" s="14">
        <f t="shared" si="86"/>
        <v>1090448757.7021782</v>
      </c>
      <c r="AD47" s="14">
        <f t="shared" si="86"/>
        <v>1013599920.7271144</v>
      </c>
      <c r="AE47" s="14">
        <f t="shared" si="86"/>
        <v>934474259.34600127</v>
      </c>
      <c r="AF47" s="14">
        <f t="shared" si="86"/>
        <v>852941391.60931957</v>
      </c>
      <c r="AG47" s="14">
        <f t="shared" si="86"/>
        <v>768863425.49906337</v>
      </c>
      <c r="AH47" s="14">
        <f t="shared" si="86"/>
        <v>682094524.28600693</v>
      </c>
      <c r="AI47" s="14">
        <f t="shared" si="86"/>
        <v>592480446.63015616</v>
      </c>
      <c r="AJ47" s="14">
        <f t="shared" si="86"/>
        <v>499778863.72597158</v>
      </c>
      <c r="AK47" s="14">
        <f t="shared" si="86"/>
        <v>414920582.19609749</v>
      </c>
      <c r="AL47" s="14">
        <f t="shared" si="86"/>
        <v>383924095.94903976</v>
      </c>
      <c r="AM47" s="14">
        <f t="shared" si="86"/>
        <v>353064530.51859999</v>
      </c>
      <c r="AN47" s="14">
        <f t="shared" si="86"/>
        <v>322353063.14757311</v>
      </c>
      <c r="AO47" s="14">
        <f t="shared" si="86"/>
        <v>290383006.66355133</v>
      </c>
      <c r="AP47" s="14">
        <f t="shared" si="86"/>
        <v>257102527.77392799</v>
      </c>
      <c r="AQ47" s="14">
        <f t="shared" si="86"/>
        <v>222457640.79214925</v>
      </c>
      <c r="AR47" s="14">
        <f t="shared" si="86"/>
        <v>186392117.03437018</v>
      </c>
      <c r="AS47" s="14">
        <f t="shared" si="86"/>
        <v>148847390.31825069</v>
      </c>
      <c r="AT47" s="14">
        <f t="shared" si="86"/>
        <v>117630988.1047653</v>
      </c>
      <c r="AU47" s="14">
        <f t="shared" si="86"/>
        <v>92170431.796268627</v>
      </c>
      <c r="AV47" s="14">
        <f t="shared" si="86"/>
        <v>72702368.074811175</v>
      </c>
      <c r="AW47" s="14">
        <f t="shared" si="86"/>
        <v>59473239.201891296</v>
      </c>
      <c r="AX47" s="14">
        <f t="shared" si="86"/>
        <v>52739693.069194205</v>
      </c>
      <c r="AY47" s="14">
        <f t="shared" si="86"/>
        <v>45732762.509006582</v>
      </c>
      <c r="AZ47" s="14">
        <f t="shared" si="86"/>
        <v>38441347.48646915</v>
      </c>
      <c r="BA47" s="14">
        <f t="shared" si="86"/>
        <v>30853897.258742325</v>
      </c>
      <c r="BB47" s="14">
        <f t="shared" si="86"/>
        <v>22958392.073527165</v>
      </c>
      <c r="BC47" s="14">
        <f t="shared" si="86"/>
        <v>14742324.124401459</v>
      </c>
      <c r="BD47" s="14">
        <f t="shared" si="86"/>
        <v>8960701.142185308</v>
      </c>
      <c r="BE47" s="14">
        <f t="shared" si="86"/>
        <v>4539149.4084571935</v>
      </c>
      <c r="BF47" s="14">
        <f t="shared" si="86"/>
        <v>1533040.4275430916</v>
      </c>
      <c r="BG47" s="14">
        <f t="shared" si="86"/>
        <v>1.4225952327251434E-6</v>
      </c>
      <c r="BH47" s="14">
        <f>BH42+BH43+BH44</f>
        <v>1.4225952327251434E-6</v>
      </c>
      <c r="BI47" s="14">
        <f t="shared" si="86"/>
        <v>1.4225952327251434E-6</v>
      </c>
      <c r="BJ47" s="14">
        <f t="shared" si="86"/>
        <v>1.4225952327251434E-6</v>
      </c>
      <c r="BK47" s="14">
        <f t="shared" si="86"/>
        <v>1.4225952327251434E-6</v>
      </c>
      <c r="BL47" s="14">
        <f t="shared" si="86"/>
        <v>1.4225952327251434E-6</v>
      </c>
      <c r="BM47" s="14">
        <f t="shared" si="86"/>
        <v>1.4225952327251434E-6</v>
      </c>
      <c r="BN47" s="14">
        <f t="shared" si="86"/>
        <v>1.4225952327251434E-6</v>
      </c>
      <c r="BO47" s="14">
        <f t="shared" si="86"/>
        <v>1.4225952327251434E-6</v>
      </c>
      <c r="BP47" s="14">
        <f t="shared" si="86"/>
        <v>1.4225952327251434E-6</v>
      </c>
      <c r="BQ47" s="14">
        <f t="shared" si="86"/>
        <v>1.4225952327251434E-6</v>
      </c>
      <c r="BR47" s="14">
        <f t="shared" si="86"/>
        <v>1.4225952327251434E-6</v>
      </c>
      <c r="BS47" s="14">
        <f t="shared" si="86"/>
        <v>1.4225952327251434E-6</v>
      </c>
      <c r="BT47" s="14">
        <f t="shared" si="86"/>
        <v>1.4225952327251434E-6</v>
      </c>
      <c r="BU47" s="14">
        <f t="shared" si="86"/>
        <v>1.4225952327251434E-6</v>
      </c>
      <c r="BV47" s="14">
        <f t="shared" si="86"/>
        <v>1.4225952327251434E-6</v>
      </c>
      <c r="BW47" s="14">
        <f t="shared" si="86"/>
        <v>1.4225952327251434E-6</v>
      </c>
    </row>
    <row r="51" spans="2:5" ht="30.75" customHeight="1" x14ac:dyDescent="0.25">
      <c r="B51" s="15" t="s">
        <v>566</v>
      </c>
      <c r="C51" s="90" t="s">
        <v>571</v>
      </c>
      <c r="D51" s="90" t="s">
        <v>572</v>
      </c>
      <c r="E51" s="90" t="s">
        <v>573</v>
      </c>
    </row>
    <row r="52" spans="2:5" x14ac:dyDescent="0.25">
      <c r="B52" t="s">
        <v>567</v>
      </c>
      <c r="C52" s="14">
        <f>'Opening RAB Cals'!B20</f>
        <v>1476352244.7399366</v>
      </c>
      <c r="D52" s="14">
        <f>SUM(F35:BW35)</f>
        <v>-1476352244.7399352</v>
      </c>
      <c r="E52" t="b">
        <f>ROUND(C52,0)=-ROUND(D52,0)</f>
        <v>1</v>
      </c>
    </row>
    <row r="53" spans="2:5" x14ac:dyDescent="0.25">
      <c r="B53" t="s">
        <v>568</v>
      </c>
      <c r="C53" s="14">
        <f>'2015-2019 Triggered Capex'!F105*Inputs!C252</f>
        <v>193506585.50183442</v>
      </c>
      <c r="D53" s="97">
        <f>SUM(F36:BW36)</f>
        <v>-193506585.50183439</v>
      </c>
      <c r="E53" t="b">
        <f t="shared" ref="E53:E57" si="87">ROUND(C53,0)=-ROUND(D53,0)</f>
        <v>1</v>
      </c>
    </row>
    <row r="54" spans="2:5" x14ac:dyDescent="0.25">
      <c r="B54" t="s">
        <v>569</v>
      </c>
      <c r="C54" s="14">
        <f>'Opening RAB Cals'!B12*Inputs!C253</f>
        <v>44300000</v>
      </c>
      <c r="D54" s="97">
        <f>SUM(F37:BW37)*Inputs!C253</f>
        <v>-44299999.999999993</v>
      </c>
      <c r="E54" t="b">
        <f>ROUND(C54,0)=-ROUND(D54,0)</f>
        <v>1</v>
      </c>
    </row>
    <row r="55" spans="2:5" x14ac:dyDescent="0.25">
      <c r="B55" t="s">
        <v>317</v>
      </c>
      <c r="C55" s="14">
        <f>'2015-2019 Triggered Capex'!H69*Inputs!C252</f>
        <v>16759281.908411752</v>
      </c>
      <c r="D55" s="97">
        <f>SUM(F38:BW38)</f>
        <v>-16759281.908411752</v>
      </c>
      <c r="E55" t="b">
        <f>ROUND(C55,0)=-ROUND(D55,0)</f>
        <v>1</v>
      </c>
    </row>
    <row r="56" spans="2:5" x14ac:dyDescent="0.25">
      <c r="B56" t="s">
        <v>570</v>
      </c>
      <c r="C56" s="14">
        <f>'2015-2019 Triggered Capex'!H22*Inputs!C252</f>
        <v>25232556.426257644</v>
      </c>
      <c r="D56" s="97">
        <f>SUM(F39:BW39)</f>
        <v>-25232556.426257625</v>
      </c>
      <c r="E56" t="b">
        <f t="shared" si="87"/>
        <v>1</v>
      </c>
    </row>
    <row r="57" spans="2:5" x14ac:dyDescent="0.25">
      <c r="B57" s="15" t="s">
        <v>470</v>
      </c>
      <c r="C57" s="14">
        <f>SUM(C52:C56)</f>
        <v>1756150668.5764403</v>
      </c>
      <c r="D57" s="97">
        <f>SUM(D52:D56)</f>
        <v>-1756150668.5764389</v>
      </c>
      <c r="E57" t="b">
        <f t="shared" si="87"/>
        <v>1</v>
      </c>
    </row>
    <row r="61" spans="2:5" s="94" customFormat="1" x14ac:dyDescent="0.25">
      <c r="B61" s="47" t="s">
        <v>907</v>
      </c>
    </row>
  </sheetData>
  <conditionalFormatting sqref="E52:E57">
    <cfRule type="containsText" dxfId="27" priority="1" operator="containsText" text="true">
      <formula>NOT(ISERROR(SEARCH("true",E52)))</formula>
    </cfRule>
    <cfRule type="containsText" dxfId="26" priority="2" operator="containsText" text="false">
      <formula>NOT(ISERROR(SEARCH("false",E52)))</formula>
    </cfRule>
  </conditionalFormatting>
  <pageMargins left="0.7" right="0.7" top="0.75" bottom="0.75" header="0.3" footer="0.3"/>
  <ignoredErrors>
    <ignoredError sqref="D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CE984-ADFE-478B-AEFE-2215DB5B68D2}">
  <dimension ref="A1:BI758"/>
  <sheetViews>
    <sheetView workbookViewId="0">
      <selection activeCell="J16" sqref="J16"/>
    </sheetView>
  </sheetViews>
  <sheetFormatPr defaultRowHeight="15" x14ac:dyDescent="0.25"/>
  <cols>
    <col min="2" max="2" width="10" bestFit="1" customWidth="1"/>
    <col min="3" max="3" width="14.7109375" customWidth="1"/>
    <col min="4" max="4" width="10" bestFit="1" customWidth="1"/>
    <col min="6" max="6" width="9.42578125" customWidth="1"/>
  </cols>
  <sheetData>
    <row r="1" spans="1:61" s="7" customFormat="1" x14ac:dyDescent="0.25"/>
    <row r="2" spans="1:61" s="233" customFormat="1" x14ac:dyDescent="0.25">
      <c r="A2" s="233" t="s">
        <v>459</v>
      </c>
    </row>
    <row r="3" spans="1:61" x14ac:dyDescent="0.25">
      <c r="A3" s="49"/>
    </row>
    <row r="4" spans="1:61" x14ac:dyDescent="0.25">
      <c r="C4" s="15" t="s">
        <v>453</v>
      </c>
    </row>
    <row r="5" spans="1:61" x14ac:dyDescent="0.25">
      <c r="D5" s="15">
        <v>2020</v>
      </c>
      <c r="E5" s="15">
        <v>2021</v>
      </c>
      <c r="F5" s="15">
        <v>2022</v>
      </c>
      <c r="G5" s="15">
        <v>2023</v>
      </c>
      <c r="H5" s="15">
        <v>2024</v>
      </c>
      <c r="I5" s="15">
        <v>2025</v>
      </c>
      <c r="J5" s="15">
        <v>2026</v>
      </c>
      <c r="K5" s="15">
        <v>2027</v>
      </c>
      <c r="L5" s="15">
        <v>2028</v>
      </c>
      <c r="M5" s="15">
        <v>2029</v>
      </c>
      <c r="N5" s="15">
        <v>2030</v>
      </c>
      <c r="O5" s="15">
        <v>2031</v>
      </c>
      <c r="P5" s="15">
        <v>2032</v>
      </c>
      <c r="Q5" s="15">
        <v>2033</v>
      </c>
      <c r="R5" s="15">
        <v>2034</v>
      </c>
      <c r="S5" s="15">
        <v>2035</v>
      </c>
      <c r="T5" s="15">
        <v>2036</v>
      </c>
      <c r="U5" s="15">
        <v>2037</v>
      </c>
      <c r="V5" s="15">
        <v>2038</v>
      </c>
      <c r="W5" s="15">
        <v>2039</v>
      </c>
      <c r="X5" s="15">
        <v>2040</v>
      </c>
      <c r="Y5" s="15">
        <v>2041</v>
      </c>
      <c r="Z5" s="15">
        <v>2042</v>
      </c>
      <c r="AA5" s="15">
        <v>2043</v>
      </c>
      <c r="AB5" s="15">
        <v>2044</v>
      </c>
      <c r="AC5" s="15">
        <v>2045</v>
      </c>
      <c r="AD5" s="15">
        <v>2046</v>
      </c>
      <c r="AE5" s="15">
        <v>2047</v>
      </c>
      <c r="AF5" s="15">
        <v>2048</v>
      </c>
      <c r="AG5" s="15">
        <v>2049</v>
      </c>
      <c r="AH5" s="15">
        <v>2050</v>
      </c>
      <c r="AI5" s="15">
        <v>2051</v>
      </c>
      <c r="AJ5" s="15">
        <v>2052</v>
      </c>
      <c r="AK5" s="15">
        <v>2053</v>
      </c>
      <c r="AL5" s="15">
        <v>2054</v>
      </c>
      <c r="AM5" s="15">
        <v>2055</v>
      </c>
      <c r="AN5" s="15">
        <v>2056</v>
      </c>
      <c r="AO5" s="15">
        <v>2057</v>
      </c>
      <c r="AP5" s="15">
        <v>2058</v>
      </c>
      <c r="AQ5" s="15">
        <v>2059</v>
      </c>
      <c r="AR5" s="15">
        <v>2060</v>
      </c>
      <c r="AS5" s="15">
        <v>2061</v>
      </c>
      <c r="AT5" s="15">
        <v>2062</v>
      </c>
      <c r="AU5" s="15">
        <v>2063</v>
      </c>
      <c r="AV5" s="15">
        <v>2064</v>
      </c>
      <c r="AW5" s="15">
        <v>2065</v>
      </c>
      <c r="AX5" s="15">
        <v>2066</v>
      </c>
      <c r="AY5" s="15">
        <v>2067</v>
      </c>
      <c r="AZ5" s="15">
        <v>2068</v>
      </c>
      <c r="BA5" s="15">
        <v>2069</v>
      </c>
      <c r="BB5" s="15">
        <v>2070</v>
      </c>
      <c r="BC5" s="15">
        <v>2071</v>
      </c>
      <c r="BD5" s="15">
        <v>2072</v>
      </c>
      <c r="BE5" s="15">
        <v>2073</v>
      </c>
      <c r="BF5" s="15">
        <v>2074</v>
      </c>
      <c r="BG5" s="15">
        <v>2075</v>
      </c>
      <c r="BH5" s="15">
        <v>2076</v>
      </c>
      <c r="BI5" s="15">
        <v>2077</v>
      </c>
    </row>
    <row r="6" spans="1:61" x14ac:dyDescent="0.25">
      <c r="C6" t="s">
        <v>454</v>
      </c>
      <c r="D6" s="14">
        <f>IFERROR(D18,0)+IFERROR(D718,0)+IFERROR(#REF!,0)+IFERROR(D63,0)+IFERROR(D109,0)+IFERROR(D155,0)+IFERROR(#REF!,0)+IFERROR(D199,0)+IFERROR(D245,0)+IFERROR(#REF!,0)+IFERROR(D290,0)+IFERROR(D336,0)+IFERROR(D382,0)+IFERROR(D428,0)+IFERROR(D474,0)+IFERROR(D520,0)</f>
        <v>410125827.98906875</v>
      </c>
      <c r="E6" s="14">
        <f>IFERROR(E18,0)+IFERROR(E718,0)+IFERROR(#REF!,0)+IFERROR(E63,0)+IFERROR(E109,0)+IFERROR(E155,0)+IFERROR(#REF!,0)+IFERROR(E199,0)+IFERROR(E245,0)+IFERROR(#REF!,0)+IFERROR(E290,0)+IFERROR(E336,0)+IFERROR(E382,0)+IFERROR(E428,0)+IFERROR(E474,0)+IFERROR(E520,0)</f>
        <v>804376960.19891262</v>
      </c>
      <c r="F6" s="14">
        <f>IFERROR(F18,0)+IFERROR(F718,0)+IFERROR(#REF!,0)+IFERROR(F63,0)+IFERROR(F109,0)+IFERROR(F155,0)+IFERROR(#REF!,0)+IFERROR(F199,0)+IFERROR(F245,0)+IFERROR(#REF!,0)+IFERROR(F290,0)+IFERROR(F336,0)+IFERROR(F382,0)+IFERROR(F428,0)+IFERROR(F474,0)+IFERROR(F520,0)</f>
        <v>1182107102.7041285</v>
      </c>
      <c r="G6" s="14">
        <f>IFERROR(G18,0)+IFERROR(G718,0)+IFERROR(#REF!,0)+IFERROR(G63,0)+IFERROR(G109,0)+IFERROR(G155,0)+IFERROR(#REF!,0)+IFERROR(G199,0)+IFERROR(G245,0)+IFERROR(#REF!,0)+IFERROR(G290,0)+IFERROR(G336,0)+IFERROR(G382,0)+IFERROR(G428,0)+IFERROR(G474,0)+IFERROR(G520,0)</f>
        <v>1542643649.5262313</v>
      </c>
      <c r="H6" s="14">
        <f>IFERROR(H18,0)+IFERROR(H718,0)+IFERROR(#REF!,0)+IFERROR(H63,0)+IFERROR(H109,0)+IFERROR(H155,0)+IFERROR(#REF!,0)+IFERROR(H199,0)+IFERROR(H245,0)+IFERROR(#REF!,0)+IFERROR(H290,0)+IFERROR(H336,0)+IFERROR(H382,0)+IFERROR(H428,0)+IFERROR(H474,0)+IFERROR(H520,0)</f>
        <v>1885719614.2991467</v>
      </c>
      <c r="I6" s="14">
        <f>IFERROR(I18,0)+IFERROR(I718,0)+IFERROR(#REF!,0)+IFERROR(I63,0)+IFERROR(I109,0)+IFERROR(I155,0)+IFERROR(#REF!,0)+IFERROR(I199,0)+IFERROR(I245,0)+IFERROR(#REF!,0)+IFERROR(I290,0)+IFERROR(I336,0)+IFERROR(I382,0)+IFERROR(I428,0)+IFERROR(I474,0)+IFERROR(I520,0)</f>
        <v>1800498310.175827</v>
      </c>
      <c r="J6" s="14">
        <f>IFERROR(J18,0)+IFERROR(J718,0)+IFERROR(#REF!,0)+IFERROR(J63,0)+IFERROR(J109,0)+IFERROR(J155,0)+IFERROR(#REF!,0)+IFERROR(J199,0)+IFERROR(J245,0)+IFERROR(#REF!,0)+IFERROR(J290,0)+IFERROR(J336,0)+IFERROR(J382,0)+IFERROR(J428,0)+IFERROR(J474,0)+IFERROR(J520,0)</f>
        <v>1716369662.5327001</v>
      </c>
      <c r="K6" s="14">
        <f>IFERROR(K18,0)+IFERROR(K718,0)+IFERROR(#REF!,0)+IFERROR(K63,0)+IFERROR(K109,0)+IFERROR(K155,0)+IFERROR(#REF!,0)+IFERROR(K199,0)+IFERROR(K245,0)+IFERROR(#REF!,0)+IFERROR(K290,0)+IFERROR(K336,0)+IFERROR(K382,0)+IFERROR(K428,0)+IFERROR(K474,0)+IFERROR(K520,0)</f>
        <v>1633562763.3953204</v>
      </c>
      <c r="L6" s="14">
        <f>IFERROR(L18,0)+IFERROR(L718,0)+IFERROR(#REF!,0)+IFERROR(L63,0)+IFERROR(L109,0)+IFERROR(L155,0)+IFERROR(#REF!,0)+IFERROR(L199,0)+IFERROR(L245,0)+IFERROR(#REF!,0)+IFERROR(L290,0)+IFERROR(L336,0)+IFERROR(L382,0)+IFERROR(L428,0)+IFERROR(L474,0)+IFERROR(L520,0)</f>
        <v>1554610299.743422</v>
      </c>
      <c r="M6" s="14">
        <f>IFERROR(M18,0)+IFERROR(M718,0)+IFERROR(#REF!,0)+IFERROR(M63,0)+IFERROR(M109,0)+IFERROR(M155,0)+IFERROR(#REF!,0)+IFERROR(M199,0)+IFERROR(M245,0)+IFERROR(#REF!,0)+IFERROR(M290,0)+IFERROR(M336,0)+IFERROR(M382,0)+IFERROR(M428,0)+IFERROR(M474,0)+IFERROR(M520,0)</f>
        <v>1479236191.2710865</v>
      </c>
      <c r="N6" s="14">
        <f>IFERROR(N18,0)+IFERROR(N718,0)+IFERROR(#REF!,0)+IFERROR(N63,0)+IFERROR(N109,0)+IFERROR(N155,0)+IFERROR(#REF!,0)+IFERROR(N199,0)+IFERROR(N245,0)+IFERROR(#REF!,0)+IFERROR(N290,0)+IFERROR(N336,0)+IFERROR(N382,0)+IFERROR(N428,0)+IFERROR(N474,0)+IFERROR(N520,0)</f>
        <v>1407586120.7206883</v>
      </c>
      <c r="O6" s="14">
        <f>IFERROR(O18,0)+IFERROR(O718,0)+IFERROR(#REF!,0)+IFERROR(O63,0)+IFERROR(O109,0)+IFERROR(O155,0)+IFERROR(#REF!,0)+IFERROR(O199,0)+IFERROR(O245,0)+IFERROR(#REF!,0)+IFERROR(O290,0)+IFERROR(O336,0)+IFERROR(O382,0)+IFERROR(O428,0)+IFERROR(O474,0)+IFERROR(O520,0)</f>
        <v>1335963509.1423786</v>
      </c>
      <c r="P6" s="14">
        <f>IFERROR(P18,0)+IFERROR(P718,0)+IFERROR(#REF!,0)+IFERROR(P63,0)+IFERROR(P109,0)+IFERROR(P155,0)+IFERROR(#REF!,0)+IFERROR(P199,0)+IFERROR(P245,0)+IFERROR(#REF!,0)+IFERROR(P290,0)+IFERROR(P336,0)+IFERROR(P382,0)+IFERROR(P428,0)+IFERROR(P474,0)+IFERROR(P520,0)</f>
        <v>1264184866.8845072</v>
      </c>
      <c r="Q6" s="14">
        <f>IFERROR(Q18,0)+IFERROR(Q718,0)+IFERROR(#REF!,0)+IFERROR(Q63,0)+IFERROR(Q109,0)+IFERROR(Q155,0)+IFERROR(#REF!,0)+IFERROR(Q199,0)+IFERROR(Q245,0)+IFERROR(#REF!,0)+IFERROR(Q290,0)+IFERROR(Q336,0)+IFERROR(Q382,0)+IFERROR(Q428,0)+IFERROR(Q474,0)+IFERROR(Q520,0)</f>
        <v>1191950019.6192474</v>
      </c>
      <c r="R6" s="14">
        <f>IFERROR(R18,0)+IFERROR(R718,0)+IFERROR(#REF!,0)+IFERROR(R63,0)+IFERROR(R109,0)+IFERROR(R155,0)+IFERROR(#REF!,0)+IFERROR(R199,0)+IFERROR(R245,0)+IFERROR(#REF!,0)+IFERROR(R290,0)+IFERROR(R336,0)+IFERROR(R382,0)+IFERROR(R428,0)+IFERROR(R474,0)+IFERROR(R520,0)</f>
        <v>1119240394.2331915</v>
      </c>
      <c r="S6" s="14">
        <f>IFERROR(S18,0)+IFERROR(S718,0)+IFERROR(#REF!,0)+IFERROR(S63,0)+IFERROR(S109,0)+IFERROR(S155,0)+IFERROR(#REF!,0)+IFERROR(S199,0)+IFERROR(S245,0)+IFERROR(#REF!,0)+IFERROR(S290,0)+IFERROR(S336,0)+IFERROR(S382,0)+IFERROR(S428,0)+IFERROR(S474,0)+IFERROR(S520,0)</f>
        <v>1046036661.4604661</v>
      </c>
      <c r="T6" s="14">
        <f>IFERROR(T18,0)+IFERROR(T718,0)+IFERROR(#REF!,0)+IFERROR(T63,0)+IFERROR(T109,0)+IFERROR(T155,0)+IFERROR(#REF!,0)+IFERROR(T199,0)+IFERROR(T245,0)+IFERROR(#REF!,0)+IFERROR(T290,0)+IFERROR(T336,0)+IFERROR(T382,0)+IFERROR(T428,0)+IFERROR(T474,0)+IFERROR(T520,0)</f>
        <v>979634512.06125236</v>
      </c>
      <c r="U6" s="14">
        <f>IFERROR(U18,0)+IFERROR(U718,0)+IFERROR(#REF!,0)+IFERROR(U63,0)+IFERROR(U109,0)+IFERROR(U155,0)+IFERROR(#REF!,0)+IFERROR(U199,0)+IFERROR(U245,0)+IFERROR(#REF!,0)+IFERROR(U290,0)+IFERROR(U336,0)+IFERROR(U382,0)+IFERROR(U428,0)+IFERROR(U474,0)+IFERROR(U520,0)</f>
        <v>920310853.51639605</v>
      </c>
      <c r="V6" s="14">
        <f>IFERROR(V18,0)+IFERROR(V718,0)+IFERROR(#REF!,0)+IFERROR(V63,0)+IFERROR(V109,0)+IFERROR(V155,0)+IFERROR(#REF!,0)+IFERROR(V199,0)+IFERROR(V245,0)+IFERROR(#REF!,0)+IFERROR(V290,0)+IFERROR(V336,0)+IFERROR(V382,0)+IFERROR(V428,0)+IFERROR(V474,0)+IFERROR(V520,0)</f>
        <v>866168813.11721253</v>
      </c>
      <c r="W6" s="14">
        <f>IFERROR(W18,0)+IFERROR(W718,0)+IFERROR(#REF!,0)+IFERROR(W63,0)+IFERROR(W109,0)+IFERROR(W155,0)+IFERROR(#REF!,0)+IFERROR(W199,0)+IFERROR(W245,0)+IFERROR(#REF!,0)+IFERROR(W290,0)+IFERROR(W336,0)+IFERROR(W382,0)+IFERROR(W428,0)+IFERROR(W474,0)+IFERROR(W520,0)</f>
        <v>817419345.98233044</v>
      </c>
      <c r="X6" s="14">
        <f>IFERROR(X18,0)+IFERROR(X718,0)+IFERROR(#REF!,0)+IFERROR(X63,0)+IFERROR(X109,0)+IFERROR(X155,0)+IFERROR(#REF!,0)+IFERROR(X199,0)+IFERROR(X245,0)+IFERROR(#REF!,0)+IFERROR(X290,0)+IFERROR(X336,0)+IFERROR(X382,0)+IFERROR(X428,0)+IFERROR(X474,0)+IFERROR(X520,0)</f>
        <v>774281995.67916536</v>
      </c>
      <c r="Y6" s="14">
        <f>IFERROR(Y18,0)+IFERROR(Y718,0)+IFERROR(#REF!,0)+IFERROR(Y63,0)+IFERROR(Y109,0)+IFERROR(Y155,0)+IFERROR(#REF!,0)+IFERROR(Y199,0)+IFERROR(Y245,0)+IFERROR(#REF!,0)+IFERROR(Y290,0)+IFERROR(Y336,0)+IFERROR(Y382,0)+IFERROR(Y428,0)+IFERROR(Y474,0)+IFERROR(Y520,0)</f>
        <v>733486890.45884669</v>
      </c>
      <c r="Z6" s="14">
        <f>IFERROR(Z18,0)+IFERROR(Z718,0)+IFERROR(#REF!,0)+IFERROR(Z63,0)+IFERROR(Z109,0)+IFERROR(Z155,0)+IFERROR(#REF!,0)+IFERROR(Z199,0)+IFERROR(Z245,0)+IFERROR(#REF!,0)+IFERROR(Z290,0)+IFERROR(Z336,0)+IFERROR(Z382,0)+IFERROR(Z428,0)+IFERROR(Z474,0)+IFERROR(Z520,0)</f>
        <v>695129388.29168749</v>
      </c>
      <c r="AA6" s="14">
        <f>IFERROR(AA18,0)+IFERROR(AA718,0)+IFERROR(#REF!,0)+IFERROR(AA63,0)+IFERROR(AA109,0)+IFERROR(AA155,0)+IFERROR(#REF!,0)+IFERROR(AA199,0)+IFERROR(AA245,0)+IFERROR(#REF!,0)+IFERROR(AA290,0)+IFERROR(AA336,0)+IFERROR(AA382,0)+IFERROR(AA428,0)+IFERROR(AA474,0)+IFERROR(AA520,0)</f>
        <v>659308729.3815763</v>
      </c>
      <c r="AB6" s="14">
        <f>IFERROR(AB18,0)+IFERROR(AB718,0)+IFERROR(#REF!,0)+IFERROR(AB63,0)+IFERROR(AB109,0)+IFERROR(AB155,0)+IFERROR(#REF!,0)+IFERROR(AB199,0)+IFERROR(AB245,0)+IFERROR(#REF!,0)+IFERROR(AB290,0)+IFERROR(AB336,0)+IFERROR(AB382,0)+IFERROR(AB428,0)+IFERROR(AB474,0)+IFERROR(AB520,0)</f>
        <v>626128194.22028017</v>
      </c>
      <c r="AC6" s="14">
        <f>IFERROR(AC18,0)+IFERROR(AC718,0)+IFERROR(#REF!,0)+IFERROR(AC63,0)+IFERROR(AC109,0)+IFERROR(AC155,0)+IFERROR(#REF!,0)+IFERROR(AC199,0)+IFERROR(AC245,0)+IFERROR(#REF!,0)+IFERROR(AC290,0)+IFERROR(AC336,0)+IFERROR(AC382,0)+IFERROR(AC428,0)+IFERROR(AC474,0)+IFERROR(AC520,0)</f>
        <v>595695268.07648718</v>
      </c>
      <c r="AD6" s="14">
        <f>IFERROR(AD18,0)+IFERROR(AD718,0)+IFERROR(#REF!,0)+IFERROR(AD63,0)+IFERROR(AD109,0)+IFERROR(AD155,0)+IFERROR(#REF!,0)+IFERROR(AD199,0)+IFERROR(AD245,0)+IFERROR(#REF!,0)+IFERROR(AD290,0)+IFERROR(AD336,0)+IFERROR(AD382,0)+IFERROR(AD428,0)+IFERROR(AD474,0)+IFERROR(AD520,0)</f>
        <v>565518332.02397442</v>
      </c>
      <c r="AE6" s="14">
        <f>IFERROR(AE18,0)+IFERROR(AE718,0)+IFERROR(#REF!,0)+IFERROR(AE63,0)+IFERROR(AE109,0)+IFERROR(AE155,0)+IFERROR(#REF!,0)+IFERROR(AE199,0)+IFERROR(AE245,0)+IFERROR(#REF!,0)+IFERROR(AE290,0)+IFERROR(AE336,0)+IFERROR(AE382,0)+IFERROR(AE428,0)+IFERROR(AE474,0)+IFERROR(AE520,0)</f>
        <v>535607807.98472774</v>
      </c>
      <c r="AF6" s="14">
        <f>IFERROR(AF18,0)+IFERROR(AF718,0)+IFERROR(#REF!,0)+IFERROR(AF63,0)+IFERROR(AF109,0)+IFERROR(AF155,0)+IFERROR(#REF!,0)+IFERROR(AF199,0)+IFERROR(AF245,0)+IFERROR(#REF!,0)+IFERROR(AF290,0)+IFERROR(AF336,0)+IFERROR(AF382,0)+IFERROR(AF428,0)+IFERROR(AF474,0)+IFERROR(AF520,0)</f>
        <v>505974542.18019414</v>
      </c>
      <c r="AG6" s="14">
        <f>IFERROR(AG18,0)+IFERROR(AG718,0)+IFERROR(#REF!,0)+IFERROR(AG63,0)+IFERROR(AG109,0)+IFERROR(AG155,0)+IFERROR(#REF!,0)+IFERROR(AG199,0)+IFERROR(AG245,0)+IFERROR(#REF!,0)+IFERROR(AG290,0)+IFERROR(AG336,0)+IFERROR(AG382,0)+IFERROR(AG428,0)+IFERROR(AG474,0)+IFERROR(AG520,0)</f>
        <v>476629822.40545034</v>
      </c>
      <c r="AH6" s="14">
        <f>IFERROR(AH18,0)+IFERROR(AH718,0)+IFERROR(#REF!,0)+IFERROR(AH63,0)+IFERROR(AH109,0)+IFERROR(AH155,0)+IFERROR(#REF!,0)+IFERROR(AH199,0)+IFERROR(AH245,0)+IFERROR(#REF!,0)+IFERROR(AH290,0)+IFERROR(AH336,0)+IFERROR(AH382,0)+IFERROR(AH428,0)+IFERROR(AH474,0)+IFERROR(AH520,0)</f>
        <v>447585396.00664079</v>
      </c>
      <c r="AI6" s="14">
        <f>IFERROR(AI18,0)+IFERROR(AI718,0)+IFERROR(#REF!,0)+IFERROR(AI63,0)+IFERROR(AI109,0)+IFERROR(AI155,0)+IFERROR(#REF!,0)+IFERROR(AI199,0)+IFERROR(AI245,0)+IFERROR(#REF!,0)+IFERROR(AI290,0)+IFERROR(AI336,0)+IFERROR(AI382,0)+IFERROR(AI428,0)+IFERROR(AI474,0)+IFERROR(AI520,0)</f>
        <v>418535670.94105101</v>
      </c>
      <c r="AJ6" s="14">
        <f>IFERROR(AJ18,0)+IFERROR(AJ718,0)+IFERROR(#REF!,0)+IFERROR(AJ63,0)+IFERROR(AJ109,0)+IFERROR(AJ155,0)+IFERROR(#REF!,0)+IFERROR(AJ199,0)+IFERROR(AJ245,0)+IFERROR(#REF!,0)+IFERROR(AJ290,0)+IFERROR(AJ336,0)+IFERROR(AJ382,0)+IFERROR(AJ428,0)+IFERROR(AJ474,0)+IFERROR(AJ520,0)</f>
        <v>389480431.48825395</v>
      </c>
      <c r="AK6" s="14">
        <f>IFERROR(AK18,0)+IFERROR(AK718,0)+IFERROR(#REF!,0)+IFERROR(AK63,0)+IFERROR(AK109,0)+IFERROR(AK155,0)+IFERROR(#REF!,0)+IFERROR(AK199,0)+IFERROR(AK245,0)+IFERROR(#REF!,0)+IFERROR(AK290,0)+IFERROR(AK336,0)+IFERROR(AK382,0)+IFERROR(AK428,0)+IFERROR(AK474,0)+IFERROR(AK520,0)</f>
        <v>360419453.14536756</v>
      </c>
      <c r="AL6" s="14">
        <f>IFERROR(AL18,0)+IFERROR(AL718,0)+IFERROR(#REF!,0)+IFERROR(AL63,0)+IFERROR(AL109,0)+IFERROR(AL155,0)+IFERROR(#REF!,0)+IFERROR(AL199,0)+IFERROR(AL245,0)+IFERROR(#REF!,0)+IFERROR(AL290,0)+IFERROR(AL336,0)+IFERROR(AL382,0)+IFERROR(AL428,0)+IFERROR(AL474,0)+IFERROR(AL520,0)</f>
        <v>331352502.26950157</v>
      </c>
      <c r="AM6" s="14">
        <f>IFERROR(AM18,0)+IFERROR(AM718,0)+IFERROR(#REF!,0)+IFERROR(AM63,0)+IFERROR(AM109,0)+IFERROR(AM155,0)+IFERROR(#REF!,0)+IFERROR(AM199,0)+IFERROR(AM245,0)+IFERROR(#REF!,0)+IFERROR(AM290,0)+IFERROR(AM336,0)+IFERROR(AM382,0)+IFERROR(AM428,0)+IFERROR(AM474,0)+IFERROR(AM520,0)</f>
        <v>302279335.70564789</v>
      </c>
      <c r="AN6" s="14">
        <f>IFERROR(AN18,0)+IFERROR(AN718,0)+IFERROR(#REF!,0)+IFERROR(AN63,0)+IFERROR(AN109,0)+IFERROR(AN155,0)+IFERROR(#REF!,0)+IFERROR(AN199,0)+IFERROR(AN245,0)+IFERROR(#REF!,0)+IFERROR(AN290,0)+IFERROR(AN336,0)+IFERROR(AN382,0)+IFERROR(AN428,0)+IFERROR(AN474,0)+IFERROR(AN520,0)</f>
        <v>272022536.32112396</v>
      </c>
      <c r="AO6" s="14">
        <f>IFERROR(AO18,0)+IFERROR(AO718,0)+IFERROR(#REF!,0)+IFERROR(AO63,0)+IFERROR(AO109,0)+IFERROR(AO155,0)+IFERROR(#REF!,0)+IFERROR(AO199,0)+IFERROR(AO245,0)+IFERROR(#REF!,0)+IFERROR(AO290,0)+IFERROR(AO336,0)+IFERROR(AO382,0)+IFERROR(AO428,0)+IFERROR(AO474,0)+IFERROR(AO520,0)</f>
        <v>240533915.8096754</v>
      </c>
      <c r="AP6" s="14">
        <f>IFERROR(AP18,0)+IFERROR(AP718,0)+IFERROR(#REF!,0)+IFERROR(AP63,0)+IFERROR(AP109,0)+IFERROR(AP155,0)+IFERROR(#REF!,0)+IFERROR(AP199,0)+IFERROR(AP245,0)+IFERROR(#REF!,0)+IFERROR(AP290,0)+IFERROR(AP336,0)+IFERROR(AP382,0)+IFERROR(AP428,0)+IFERROR(AP474,0)+IFERROR(AP520,0)</f>
        <v>207763324.01267326</v>
      </c>
      <c r="AQ6" s="14">
        <f>IFERROR(AQ18,0)+IFERROR(AQ718,0)+IFERROR(#REF!,0)+IFERROR(AQ63,0)+IFERROR(AQ109,0)+IFERROR(AQ155,0)+IFERROR(#REF!,0)+IFERROR(AQ199,0)+IFERROR(AQ245,0)+IFERROR(#REF!,0)+IFERROR(AQ290,0)+IFERROR(AQ336,0)+IFERROR(AQ382,0)+IFERROR(AQ428,0)+IFERROR(AQ474,0)+IFERROR(AQ520,0)</f>
        <v>173658569.0477711</v>
      </c>
      <c r="AR6" s="14">
        <f>IFERROR(AR18,0)+IFERROR(AR718,0)+IFERROR(#REF!,0)+IFERROR(AR63,0)+IFERROR(AR109,0)+IFERROR(AR155,0)+IFERROR(#REF!,0)+IFERROR(AR199,0)+IFERROR(AR245,0)+IFERROR(#REF!,0)+IFERROR(AR290,0)+IFERROR(AR336,0)+IFERROR(AR382,0)+IFERROR(AR428,0)+IFERROR(AR474,0)+IFERROR(AR520,0)</f>
        <v>138165334.18582332</v>
      </c>
      <c r="AS6" s="14">
        <f>IFERROR(AS18,0)+IFERROR(AS718,0)+IFERROR(#REF!,0)+IFERROR(AS63,0)+IFERROR(AS109,0)+IFERROR(AS155,0)+IFERROR(#REF!,0)+IFERROR(AS199,0)+IFERROR(AS245,0)+IFERROR(#REF!,0)+IFERROR(AS290,0)+IFERROR(AS336,0)+IFERROR(AS382,0)+IFERROR(AS428,0)+IFERROR(AS474,0)+IFERROR(AS520,0)</f>
        <v>108147405.32407404</v>
      </c>
      <c r="AT6" s="14">
        <f>IFERROR(AT18,0)+IFERROR(AT718,0)+IFERROR(#REF!,0)+IFERROR(AT63,0)+IFERROR(AT109,0)+IFERROR(AT155,0)+IFERROR(#REF!,0)+IFERROR(AT199,0)+IFERROR(AT245,0)+IFERROR(#REF!,0)+IFERROR(AT290,0)+IFERROR(AT336,0)+IFERROR(AT382,0)+IFERROR(AT428,0)+IFERROR(AT474,0)+IFERROR(AT520,0)</f>
        <v>83827694.262337476</v>
      </c>
      <c r="AU6" s="14">
        <f>IFERROR(AU18,0)+IFERROR(AU718,0)+IFERROR(#REF!,0)+IFERROR(AU63,0)+IFERROR(AU109,0)+IFERROR(AU155,0)+IFERROR(#REF!,0)+IFERROR(AU199,0)+IFERROR(AU245,0)+IFERROR(#REF!,0)+IFERROR(AU290,0)+IFERROR(AU336,0)+IFERROR(AU382,0)+IFERROR(AU428,0)+IFERROR(AU474,0)+IFERROR(AU520,0)</f>
        <v>65438188.032112524</v>
      </c>
      <c r="AV6" s="14">
        <f>IFERROR(AV18,0)+IFERROR(AV718,0)+IFERROR(#REF!,0)+IFERROR(AV63,0)+IFERROR(AV109,0)+IFERROR(AV155,0)+IFERROR(#REF!,0)+IFERROR(AV199,0)+IFERROR(AV245,0)+IFERROR(#REF!,0)+IFERROR(AV290,0)+IFERROR(AV336,0)+IFERROR(AV382,0)+IFERROR(AV428,0)+IFERROR(AV474,0)+IFERROR(AV520,0)</f>
        <v>53220318.369307861</v>
      </c>
      <c r="AW6" s="14">
        <f>IFERROR(AW18,0)+IFERROR(AW718,0)+IFERROR(#REF!,0)+IFERROR(AW63,0)+IFERROR(AW109,0)+IFERROR(AW155,0)+IFERROR(#REF!,0)+IFERROR(AW199,0)+IFERROR(AW245,0)+IFERROR(#REF!,0)+IFERROR(AW290,0)+IFERROR(AW336,0)+IFERROR(AW382,0)+IFERROR(AW428,0)+IFERROR(AW474,0)+IFERROR(AW520,0)</f>
        <v>47425346.22901769</v>
      </c>
      <c r="AX6" s="14">
        <f>IFERROR(AX18,0)+IFERROR(AX718,0)+IFERROR(#REF!,0)+IFERROR(AX63,0)+IFERROR(AX109,0)+IFERROR(AX155,0)+IFERROR(#REF!,0)+IFERROR(AX199,0)+IFERROR(AX245,0)+IFERROR(#REF!,0)+IFERROR(AX290,0)+IFERROR(AX336,0)+IFERROR(AX382,0)+IFERROR(AX428,0)+IFERROR(AX474,0)+IFERROR(AX520,0)</f>
        <v>41394447.974348031</v>
      </c>
      <c r="AY6" s="14">
        <f>IFERROR(AY18,0)+IFERROR(AY718,0)+IFERROR(#REF!,0)+IFERROR(AY63,0)+IFERROR(AY109,0)+IFERROR(AY155,0)+IFERROR(#REF!,0)+IFERROR(AY199,0)+IFERROR(AY245,0)+IFERROR(#REF!,0)+IFERROR(AY290,0)+IFERROR(AY336,0)+IFERROR(AY382,0)+IFERROR(AY428,0)+IFERROR(AY474,0)+IFERROR(AY520,0)</f>
        <v>35118018.532125369</v>
      </c>
      <c r="AZ6" s="14">
        <f>IFERROR(AZ18,0)+IFERROR(AZ718,0)+IFERROR(#REF!,0)+IFERROR(AZ63,0)+IFERROR(AZ109,0)+IFERROR(AZ155,0)+IFERROR(#REF!,0)+IFERROR(AZ199,0)+IFERROR(AZ245,0)+IFERROR(#REF!,0)+IFERROR(AZ290,0)+IFERROR(AZ336,0)+IFERROR(AZ382,0)+IFERROR(AZ428,0)+IFERROR(AZ474,0)+IFERROR(AZ520,0)</f>
        <v>28586061.78543387</v>
      </c>
      <c r="BA6" s="14">
        <f>IFERROR(BA18,0)+IFERROR(BA718,0)+IFERROR(#REF!,0)+IFERROR(BA63,0)+IFERROR(BA109,0)+IFERROR(BA155,0)+IFERROR(#REF!,0)+IFERROR(BA199,0)+IFERROR(BA245,0)+IFERROR(#REF!,0)+IFERROR(BA290,0)+IFERROR(BA336,0)+IFERROR(BA382,0)+IFERROR(BA428,0)+IFERROR(BA474,0)+IFERROR(BA520,0)</f>
        <v>21788174.653361019</v>
      </c>
      <c r="BB6" s="14">
        <f>IFERROR(BB18,0)+IFERROR(BB718,0)+IFERROR(#REF!,0)+IFERROR(BB63,0)+IFERROR(BB109,0)+IFERROR(BB155,0)+IFERROR(#REF!,0)+IFERROR(BB199,0)+IFERROR(BB245,0)+IFERROR(#REF!,0)+IFERROR(BB290,0)+IFERROR(BB336,0)+IFERROR(BB382,0)+IFERROR(BB428,0)+IFERROR(BB474,0)+IFERROR(BB520,0)</f>
        <v>14713530.522594526</v>
      </c>
      <c r="BC6" s="14">
        <f>IFERROR(BC18,0)+IFERROR(BC718,0)+IFERROR(#REF!,0)+IFERROR(BC63,0)+IFERROR(BC109,0)+IFERROR(BC155,0)+IFERROR(#REF!,0)+IFERROR(BC199,0)+IFERROR(BC245,0)+IFERROR(#REF!,0)+IFERROR(BC290,0)+IFERROR(BC336,0)+IFERROR(BC382,0)+IFERROR(BC428,0)+IFERROR(BC474,0)+IFERROR(BC520,0)</f>
        <v>8943199.7727655247</v>
      </c>
      <c r="BD6" s="14">
        <f>IFERROR(BD18,0)+IFERROR(BD718,0)+IFERROR(#REF!,0)+IFERROR(BD63,0)+IFERROR(BD109,0)+IFERROR(BD155,0)+IFERROR(#REF!,0)+IFERROR(BD199,0)+IFERROR(BD245,0)+IFERROR(#REF!,0)+IFERROR(BD290,0)+IFERROR(BD336,0)+IFERROR(BD382,0)+IFERROR(BD428,0)+IFERROR(BD474,0)+IFERROR(BD520,0)</f>
        <v>4530283.8822673559</v>
      </c>
      <c r="BE6" s="14">
        <f>IFERROR(BE18,0)+IFERROR(BE718,0)+IFERROR(#REF!,0)+IFERROR(BE63,0)+IFERROR(BE109,0)+IFERROR(BE155,0)+IFERROR(#REF!,0)+IFERROR(BE199,0)+IFERROR(BE245,0)+IFERROR(#REF!,0)+IFERROR(BE290,0)+IFERROR(BE336,0)+IFERROR(BE382,0)+IFERROR(BE428,0)+IFERROR(BE474,0)+IFERROR(BE520,0)</f>
        <v>1530046.20795661</v>
      </c>
      <c r="BF6" s="14">
        <f>IFERROR(BF18,0)+IFERROR(BF718,0)+IFERROR(#REF!,0)+IFERROR(BF63,0)+IFERROR(BF109,0)+IFERROR(BF155,0)+IFERROR(#REF!,0)+IFERROR(BF199,0)+IFERROR(BF245,0)+IFERROR(#REF!,0)+IFERROR(BF290,0)+IFERROR(BF336,0)+IFERROR(BF382,0)+IFERROR(BF428,0)+IFERROR(BF474,0)+IFERROR(BF520,0)</f>
        <v>-8.3819031715393066E-9</v>
      </c>
      <c r="BG6" s="14">
        <f>IFERROR(BG18,0)+IFERROR(BG718,0)+IFERROR(#REF!,0)+IFERROR(BG63,0)+IFERROR(BG109,0)+IFERROR(BG155,0)+IFERROR(#REF!,0)+IFERROR(BG199,0)+IFERROR(BG245,0)+IFERROR(#REF!,0)+IFERROR(BG290,0)+IFERROR(BG336,0)+IFERROR(BG382,0)+IFERROR(BG428,0)+IFERROR(BG474,0)+IFERROR(BG520,0)</f>
        <v>0</v>
      </c>
      <c r="BH6" s="14">
        <f>IFERROR(BH18,0)+IFERROR(BH718,0)+IFERROR(#REF!,0)+IFERROR(BH63,0)+IFERROR(BH109,0)+IFERROR(BH155,0)+IFERROR(#REF!,0)+IFERROR(BH199,0)+IFERROR(BH245,0)+IFERROR(#REF!,0)+IFERROR(BH290,0)+IFERROR(BH336,0)+IFERROR(BH382,0)+IFERROR(BH428,0)+IFERROR(BH474,0)+IFERROR(BH520,0)</f>
        <v>0</v>
      </c>
      <c r="BI6" s="14">
        <f>IFERROR(BI18,0)+IFERROR(BI718,0)+IFERROR(#REF!,0)+IFERROR(BI63,0)+IFERROR(BI109,0)+IFERROR(BI155,0)+IFERROR(#REF!,0)+IFERROR(BI199,0)+IFERROR(BI245,0)+IFERROR(#REF!,0)+IFERROR(BI290,0)+IFERROR(BI336,0)+IFERROR(BI382,0)+IFERROR(BI428,0)+IFERROR(BI474,0)+IFERROR(BI520,0)</f>
        <v>0</v>
      </c>
    </row>
    <row r="7" spans="1:61" x14ac:dyDescent="0.25">
      <c r="C7" t="s">
        <v>455</v>
      </c>
      <c r="D7" s="14">
        <f>IFERROR(D19,0)+IFERROR(D719,0)+IFERROR(#REF!,0)+IFERROR(D64,0)+IFERROR(D110,0)+IFERROR(D156,0)+IFERROR(#REF!,0)+IFERROR(D200,0)+IFERROR(D246,0)+IFERROR(#REF!,0)+IFERROR(D291,0)+IFERROR(D337,0)+IFERROR(D383,0)+IFERROR(D429,0)+IFERROR(D475,0)+IFERROR(D521,0)</f>
        <v>15874695.779224942</v>
      </c>
      <c r="E7" s="14">
        <f>IFERROR(E19,0)+IFERROR(E719,0)+IFERROR(#REF!,0)+IFERROR(E64,0)+IFERROR(E110,0)+IFERROR(E156,0)+IFERROR(#REF!,0)+IFERROR(E200,0)+IFERROR(E246,0)+IFERROR(#REF!,0)+IFERROR(E291,0)+IFERROR(E337,0)+IFERROR(E383,0)+IFERROR(E429,0)+IFERROR(E475,0)+IFERROR(E521,0)</f>
        <v>32395685.483852737</v>
      </c>
      <c r="F7" s="14">
        <f>IFERROR(F19,0)+IFERROR(F719,0)+IFERROR(#REF!,0)+IFERROR(F64,0)+IFERROR(F110,0)+IFERROR(F156,0)+IFERROR(#REF!,0)+IFERROR(F200,0)+IFERROR(F246,0)+IFERROR(#REF!,0)+IFERROR(F291,0)+IFERROR(F337,0)+IFERROR(F383,0)+IFERROR(F429,0)+IFERROR(F475,0)+IFERROR(F521,0)</f>
        <v>49589281.166965976</v>
      </c>
      <c r="G7" s="14">
        <f>IFERROR(G19,0)+IFERROR(G719,0)+IFERROR(#REF!,0)+IFERROR(G64,0)+IFERROR(G110,0)+IFERROR(G156,0)+IFERROR(#REF!,0)+IFERROR(G200,0)+IFERROR(G246,0)+IFERROR(#REF!,0)+IFERROR(G291,0)+IFERROR(G337,0)+IFERROR(G383,0)+IFERROR(G429,0)+IFERROR(G475,0)+IFERROR(G521,0)</f>
        <v>67049863.216153264</v>
      </c>
      <c r="H7" s="14">
        <f>IFERROR(H19,0)+IFERROR(H719,0)+IFERROR(#REF!,0)+IFERROR(H64,0)+IFERROR(H110,0)+IFERROR(H156,0)+IFERROR(#REF!,0)+IFERROR(H200,0)+IFERROR(H246,0)+IFERROR(#REF!,0)+IFERROR(H291,0)+IFERROR(H337,0)+IFERROR(H383,0)+IFERROR(H429,0)+IFERROR(H475,0)+IFERROR(H521,0)</f>
        <v>85221304.123319805</v>
      </c>
      <c r="I7" s="14">
        <f>IFERROR(I19,0)+IFERROR(I719,0)+IFERROR(#REF!,0)+IFERROR(I64,0)+IFERROR(I110,0)+IFERROR(I156,0)+IFERROR(#REF!,0)+IFERROR(I200,0)+IFERROR(I246,0)+IFERROR(#REF!,0)+IFERROR(I291,0)+IFERROR(I337,0)+IFERROR(I383,0)+IFERROR(I429,0)+IFERROR(I475,0)+IFERROR(I521,0)</f>
        <v>84128647.643127203</v>
      </c>
      <c r="J7" s="14">
        <f>IFERROR(J19,0)+IFERROR(J719,0)+IFERROR(#REF!,0)+IFERROR(J64,0)+IFERROR(J110,0)+IFERROR(J156,0)+IFERROR(#REF!,0)+IFERROR(J200,0)+IFERROR(J246,0)+IFERROR(#REF!,0)+IFERROR(J291,0)+IFERROR(J337,0)+IFERROR(J383,0)+IFERROR(J429,0)+IFERROR(J475,0)+IFERROR(J521,0)</f>
        <v>82806899.137379184</v>
      </c>
      <c r="K7" s="14">
        <f>IFERROR(K19,0)+IFERROR(K719,0)+IFERROR(#REF!,0)+IFERROR(K64,0)+IFERROR(K110,0)+IFERROR(K156,0)+IFERROR(#REF!,0)+IFERROR(K200,0)+IFERROR(K246,0)+IFERROR(#REF!,0)+IFERROR(K291,0)+IFERROR(K337,0)+IFERROR(K383,0)+IFERROR(K429,0)+IFERROR(K475,0)+IFERROR(K521,0)</f>
        <v>78952463.651898578</v>
      </c>
      <c r="L7" s="14">
        <f>IFERROR(L19,0)+IFERROR(L719,0)+IFERROR(#REF!,0)+IFERROR(L64,0)+IFERROR(L110,0)+IFERROR(L156,0)+IFERROR(#REF!,0)+IFERROR(L200,0)+IFERROR(L246,0)+IFERROR(#REF!,0)+IFERROR(L291,0)+IFERROR(L337,0)+IFERROR(L383,0)+IFERROR(L429,0)+IFERROR(L475,0)+IFERROR(L521,0)</f>
        <v>75374108.472335681</v>
      </c>
      <c r="M7" s="14">
        <f>IFERROR(M19,0)+IFERROR(M719,0)+IFERROR(#REF!,0)+IFERROR(M64,0)+IFERROR(M110,0)+IFERROR(M156,0)+IFERROR(#REF!,0)+IFERROR(M200,0)+IFERROR(M246,0)+IFERROR(#REF!,0)+IFERROR(M291,0)+IFERROR(M337,0)+IFERROR(M383,0)+IFERROR(M429,0)+IFERROR(M475,0)+IFERROR(M521,0)</f>
        <v>71650070.550397858</v>
      </c>
      <c r="N7" s="14">
        <f>IFERROR(N19,0)+IFERROR(N719,0)+IFERROR(#REF!,0)+IFERROR(N64,0)+IFERROR(N110,0)+IFERROR(N156,0)+IFERROR(#REF!,0)+IFERROR(N200,0)+IFERROR(N246,0)+IFERROR(#REF!,0)+IFERROR(N291,0)+IFERROR(N337,0)+IFERROR(N383,0)+IFERROR(N429,0)+IFERROR(N475,0)+IFERROR(N521,0)</f>
        <v>71622611.5783097</v>
      </c>
      <c r="O7" s="14">
        <f>IFERROR(O19,0)+IFERROR(O719,0)+IFERROR(#REF!,0)+IFERROR(O64,0)+IFERROR(O110,0)+IFERROR(O156,0)+IFERROR(#REF!,0)+IFERROR(O200,0)+IFERROR(O246,0)+IFERROR(#REF!,0)+IFERROR(O291,0)+IFERROR(O337,0)+IFERROR(O383,0)+IFERROR(O429,0)+IFERROR(O475,0)+IFERROR(O521,0)</f>
        <v>71778642.257871523</v>
      </c>
      <c r="P7" s="14">
        <f>IFERROR(P19,0)+IFERROR(P719,0)+IFERROR(#REF!,0)+IFERROR(P64,0)+IFERROR(P110,0)+IFERROR(P156,0)+IFERROR(#REF!,0)+IFERROR(P200,0)+IFERROR(P246,0)+IFERROR(#REF!,0)+IFERROR(P291,0)+IFERROR(P337,0)+IFERROR(P383,0)+IFERROR(P429,0)+IFERROR(P475,0)+IFERROR(P521,0)</f>
        <v>72234847.265259996</v>
      </c>
      <c r="Q7" s="14">
        <f>IFERROR(Q19,0)+IFERROR(Q719,0)+IFERROR(#REF!,0)+IFERROR(Q64,0)+IFERROR(Q110,0)+IFERROR(Q156,0)+IFERROR(#REF!,0)+IFERROR(Q200,0)+IFERROR(Q246,0)+IFERROR(#REF!,0)+IFERROR(Q291,0)+IFERROR(Q337,0)+IFERROR(Q383,0)+IFERROR(Q429,0)+IFERROR(Q475,0)+IFERROR(Q521,0)</f>
        <v>72709625.386055738</v>
      </c>
      <c r="R7" s="14">
        <f>IFERROR(R19,0)+IFERROR(R719,0)+IFERROR(#REF!,0)+IFERROR(R64,0)+IFERROR(R110,0)+IFERROR(R156,0)+IFERROR(#REF!,0)+IFERROR(R200,0)+IFERROR(R246,0)+IFERROR(#REF!,0)+IFERROR(R291,0)+IFERROR(R337,0)+IFERROR(R383,0)+IFERROR(R429,0)+IFERROR(R475,0)+IFERROR(R521,0)</f>
        <v>73203732.772725403</v>
      </c>
      <c r="S7" s="14">
        <f>IFERROR(S19,0)+IFERROR(S719,0)+IFERROR(#REF!,0)+IFERROR(S64,0)+IFERROR(S110,0)+IFERROR(S156,0)+IFERROR(#REF!,0)+IFERROR(S200,0)+IFERROR(S246,0)+IFERROR(#REF!,0)+IFERROR(S291,0)+IFERROR(S337,0)+IFERROR(S383,0)+IFERROR(S429,0)+IFERROR(S475,0)+IFERROR(S521,0)</f>
        <v>66402149.399213806</v>
      </c>
      <c r="T7" s="14">
        <f>IFERROR(T19,0)+IFERROR(T719,0)+IFERROR(#REF!,0)+IFERROR(T64,0)+IFERROR(T110,0)+IFERROR(T156,0)+IFERROR(#REF!,0)+IFERROR(T200,0)+IFERROR(T246,0)+IFERROR(#REF!,0)+IFERROR(T291,0)+IFERROR(T337,0)+IFERROR(T383,0)+IFERROR(T429,0)+IFERROR(T475,0)+IFERROR(T521,0)</f>
        <v>59323658.54485622</v>
      </c>
      <c r="U7" s="14">
        <f>IFERROR(U19,0)+IFERROR(U719,0)+IFERROR(#REF!,0)+IFERROR(U64,0)+IFERROR(U110,0)+IFERROR(U156,0)+IFERROR(#REF!,0)+IFERROR(U200,0)+IFERROR(U246,0)+IFERROR(#REF!,0)+IFERROR(U291,0)+IFERROR(U337,0)+IFERROR(U383,0)+IFERROR(U429,0)+IFERROR(U475,0)+IFERROR(U521,0)</f>
        <v>54142040.399183638</v>
      </c>
      <c r="V7" s="14">
        <f>IFERROR(V19,0)+IFERROR(V719,0)+IFERROR(#REF!,0)+IFERROR(V64,0)+IFERROR(V110,0)+IFERROR(V156,0)+IFERROR(#REF!,0)+IFERROR(V200,0)+IFERROR(V246,0)+IFERROR(#REF!,0)+IFERROR(V291,0)+IFERROR(V337,0)+IFERROR(V383,0)+IFERROR(V429,0)+IFERROR(V475,0)+IFERROR(V521,0)</f>
        <v>48749467.13488207</v>
      </c>
      <c r="W7" s="14">
        <f>IFERROR(W19,0)+IFERROR(W719,0)+IFERROR(#REF!,0)+IFERROR(W64,0)+IFERROR(W110,0)+IFERROR(W156,0)+IFERROR(#REF!,0)+IFERROR(W200,0)+IFERROR(W246,0)+IFERROR(#REF!,0)+IFERROR(W291,0)+IFERROR(W337,0)+IFERROR(W383,0)+IFERROR(W429,0)+IFERROR(W475,0)+IFERROR(W521,0)</f>
        <v>43137350.303164922</v>
      </c>
      <c r="X7" s="14">
        <f>IFERROR(X19,0)+IFERROR(X719,0)+IFERROR(#REF!,0)+IFERROR(X64,0)+IFERROR(X110,0)+IFERROR(X156,0)+IFERROR(#REF!,0)+IFERROR(X200,0)+IFERROR(X246,0)+IFERROR(#REF!,0)+IFERROR(X291,0)+IFERROR(X337,0)+IFERROR(X383,0)+IFERROR(X429,0)+IFERROR(X475,0)+IFERROR(X521,0)</f>
        <v>40795105.220318757</v>
      </c>
      <c r="Y7" s="14">
        <f>IFERROR(Y19,0)+IFERROR(Y719,0)+IFERROR(#REF!,0)+IFERROR(Y64,0)+IFERROR(Y110,0)+IFERROR(Y156,0)+IFERROR(#REF!,0)+IFERROR(Y200,0)+IFERROR(Y246,0)+IFERROR(#REF!,0)+IFERROR(Y291,0)+IFERROR(Y337,0)+IFERROR(Y383,0)+IFERROR(Y429,0)+IFERROR(Y475,0)+IFERROR(Y521,0)</f>
        <v>38357502.167159282</v>
      </c>
      <c r="Z7" s="14">
        <f>IFERROR(Z19,0)+IFERROR(Z719,0)+IFERROR(#REF!,0)+IFERROR(Z64,0)+IFERROR(Z110,0)+IFERROR(Z156,0)+IFERROR(#REF!,0)+IFERROR(Z200,0)+IFERROR(Z246,0)+IFERROR(#REF!,0)+IFERROR(Z291,0)+IFERROR(Z337,0)+IFERROR(Z383,0)+IFERROR(Z429,0)+IFERROR(Z475,0)+IFERROR(Z521,0)</f>
        <v>35820658.910111152</v>
      </c>
      <c r="AA7" s="14">
        <f>IFERROR(AA19,0)+IFERROR(AA719,0)+IFERROR(#REF!,0)+IFERROR(AA64,0)+IFERROR(AA110,0)+IFERROR(AA156,0)+IFERROR(#REF!,0)+IFERROR(AA200,0)+IFERROR(AA246,0)+IFERROR(#REF!,0)+IFERROR(AA291,0)+IFERROR(AA337,0)+IFERROR(AA383,0)+IFERROR(AA429,0)+IFERROR(AA475,0)+IFERROR(AA521,0)</f>
        <v>33180535.161296066</v>
      </c>
      <c r="AB7" s="14">
        <f>IFERROR(AB19,0)+IFERROR(AB719,0)+IFERROR(#REF!,0)+IFERROR(AB64,0)+IFERROR(AB110,0)+IFERROR(AB156,0)+IFERROR(#REF!,0)+IFERROR(AB200,0)+IFERROR(AB246,0)+IFERROR(#REF!,0)+IFERROR(AB291,0)+IFERROR(AB337,0)+IFERROR(AB383,0)+IFERROR(AB429,0)+IFERROR(AB475,0)+IFERROR(AB521,0)</f>
        <v>30432926.14379292</v>
      </c>
      <c r="AC7" s="14">
        <f>IFERROR(AC19,0)+IFERROR(AC719,0)+IFERROR(#REF!,0)+IFERROR(AC64,0)+IFERROR(AC110,0)+IFERROR(AC156,0)+IFERROR(#REF!,0)+IFERROR(AC200,0)+IFERROR(AC246,0)+IFERROR(#REF!,0)+IFERROR(AC291,0)+IFERROR(AC337,0)+IFERROR(AC383,0)+IFERROR(AC429,0)+IFERROR(AC475,0)+IFERROR(AC521,0)</f>
        <v>30176936.05251269</v>
      </c>
      <c r="AD7" s="14">
        <f>IFERROR(AD19,0)+IFERROR(AD719,0)+IFERROR(#REF!,0)+IFERROR(AD64,0)+IFERROR(AD110,0)+IFERROR(AD156,0)+IFERROR(#REF!,0)+IFERROR(AD200,0)+IFERROR(AD246,0)+IFERROR(#REF!,0)+IFERROR(AD291,0)+IFERROR(AD337,0)+IFERROR(AD383,0)+IFERROR(AD429,0)+IFERROR(AD475,0)+IFERROR(AD521,0)</f>
        <v>29910524.039246768</v>
      </c>
      <c r="AE7" s="14">
        <f>IFERROR(AE19,0)+IFERROR(AE719,0)+IFERROR(#REF!,0)+IFERROR(AE64,0)+IFERROR(AE110,0)+IFERROR(AE156,0)+IFERROR(#REF!,0)+IFERROR(AE200,0)+IFERROR(AE246,0)+IFERROR(#REF!,0)+IFERROR(AE291,0)+IFERROR(AE337,0)+IFERROR(AE383,0)+IFERROR(AE429,0)+IFERROR(AE475,0)+IFERROR(AE521,0)</f>
        <v>29633265.804533668</v>
      </c>
      <c r="AF7" s="14">
        <f>IFERROR(AF19,0)+IFERROR(AF719,0)+IFERROR(#REF!,0)+IFERROR(AF64,0)+IFERROR(AF110,0)+IFERROR(AF156,0)+IFERROR(#REF!,0)+IFERROR(AF200,0)+IFERROR(AF246,0)+IFERROR(#REF!,0)+IFERROR(AF291,0)+IFERROR(AF337,0)+IFERROR(AF383,0)+IFERROR(AF429,0)+IFERROR(AF475,0)+IFERROR(AF521,0)</f>
        <v>29344719.774743728</v>
      </c>
      <c r="AG7" s="14">
        <f>IFERROR(AG19,0)+IFERROR(AG719,0)+IFERROR(#REF!,0)+IFERROR(AG64,0)+IFERROR(AG110,0)+IFERROR(AG156,0)+IFERROR(#REF!,0)+IFERROR(AG200,0)+IFERROR(AG246,0)+IFERROR(#REF!,0)+IFERROR(AG291,0)+IFERROR(AG337,0)+IFERROR(AG383,0)+IFERROR(AG429,0)+IFERROR(AG475,0)+IFERROR(AG521,0)</f>
        <v>29044426.398809589</v>
      </c>
      <c r="AH7" s="14">
        <f>IFERROR(AH19,0)+IFERROR(AH719,0)+IFERROR(#REF!,0)+IFERROR(AH64,0)+IFERROR(AH110,0)+IFERROR(AH156,0)+IFERROR(#REF!,0)+IFERROR(AH200,0)+IFERROR(AH246,0)+IFERROR(#REF!,0)+IFERROR(AH291,0)+IFERROR(AH337,0)+IFERROR(AH383,0)+IFERROR(AH429,0)+IFERROR(AH475,0)+IFERROR(AH521,0)</f>
        <v>29049725.0655898</v>
      </c>
      <c r="AI7" s="14">
        <f>IFERROR(AI19,0)+IFERROR(AI719,0)+IFERROR(#REF!,0)+IFERROR(AI64,0)+IFERROR(AI110,0)+IFERROR(AI156,0)+IFERROR(#REF!,0)+IFERROR(AI200,0)+IFERROR(AI246,0)+IFERROR(#REF!,0)+IFERROR(AI291,0)+IFERROR(AI337,0)+IFERROR(AI383,0)+IFERROR(AI429,0)+IFERROR(AI475,0)+IFERROR(AI521,0)</f>
        <v>29055239.452797059</v>
      </c>
      <c r="AJ7" s="14">
        <f>IFERROR(AJ19,0)+IFERROR(AJ719,0)+IFERROR(#REF!,0)+IFERROR(AJ64,0)+IFERROR(AJ110,0)+IFERROR(AJ156,0)+IFERROR(#REF!,0)+IFERROR(AJ200,0)+IFERROR(AJ246,0)+IFERROR(#REF!,0)+IFERROR(AJ291,0)+IFERROR(AJ337,0)+IFERROR(AJ383,0)+IFERROR(AJ429,0)+IFERROR(AJ475,0)+IFERROR(AJ521,0)</f>
        <v>29060978.342886377</v>
      </c>
      <c r="AK7" s="14">
        <f>IFERROR(AK19,0)+IFERROR(AK719,0)+IFERROR(#REF!,0)+IFERROR(AK64,0)+IFERROR(AK110,0)+IFERROR(AK156,0)+IFERROR(#REF!,0)+IFERROR(AK200,0)+IFERROR(AK246,0)+IFERROR(#REF!,0)+IFERROR(AK291,0)+IFERROR(AK337,0)+IFERROR(AK383,0)+IFERROR(AK429,0)+IFERROR(AK475,0)+IFERROR(AK521,0)</f>
        <v>29066950.875865933</v>
      </c>
      <c r="AL7" s="14">
        <f>IFERROR(AL19,0)+IFERROR(AL719,0)+IFERROR(#REF!,0)+IFERROR(AL64,0)+IFERROR(AL110,0)+IFERROR(AL156,0)+IFERROR(#REF!,0)+IFERROR(AL200,0)+IFERROR(AL246,0)+IFERROR(#REF!,0)+IFERROR(AL291,0)+IFERROR(AL337,0)+IFERROR(AL383,0)+IFERROR(AL429,0)+IFERROR(AL475,0)+IFERROR(AL521,0)</f>
        <v>29073166.563853778</v>
      </c>
      <c r="AM7" s="14">
        <f>IFERROR(AM19,0)+IFERROR(AM719,0)+IFERROR(#REF!,0)+IFERROR(AM64,0)+IFERROR(AM110,0)+IFERROR(AM156,0)+IFERROR(#REF!,0)+IFERROR(AM200,0)+IFERROR(AM246,0)+IFERROR(#REF!,0)+IFERROR(AM291,0)+IFERROR(AM337,0)+IFERROR(AM383,0)+IFERROR(AM429,0)+IFERROR(AM475,0)+IFERROR(AM521,0)</f>
        <v>30256799.38452391</v>
      </c>
      <c r="AN7" s="14">
        <f>IFERROR(AN19,0)+IFERROR(AN719,0)+IFERROR(#REF!,0)+IFERROR(AN64,0)+IFERROR(AN110,0)+IFERROR(AN156,0)+IFERROR(#REF!,0)+IFERROR(AN200,0)+IFERROR(AN246,0)+IFERROR(#REF!,0)+IFERROR(AN291,0)+IFERROR(AN337,0)+IFERROR(AN383,0)+IFERROR(AN429,0)+IFERROR(AN475,0)+IFERROR(AN521,0)</f>
        <v>31488620.511448558</v>
      </c>
      <c r="AO7" s="14">
        <f>IFERROR(AO19,0)+IFERROR(AO719,0)+IFERROR(#REF!,0)+IFERROR(AO64,0)+IFERROR(AO110,0)+IFERROR(AO156,0)+IFERROR(#REF!,0)+IFERROR(AO200,0)+IFERROR(AO246,0)+IFERROR(#REF!,0)+IFERROR(AO291,0)+IFERROR(AO337,0)+IFERROR(AO383,0)+IFERROR(AO429,0)+IFERROR(AO475,0)+IFERROR(AO521,0)</f>
        <v>32770591.797002155</v>
      </c>
      <c r="AP7" s="14">
        <f>IFERROR(AP19,0)+IFERROR(AP719,0)+IFERROR(#REF!,0)+IFERROR(AP64,0)+IFERROR(AP110,0)+IFERROR(AP156,0)+IFERROR(#REF!,0)+IFERROR(AP200,0)+IFERROR(AP246,0)+IFERROR(#REF!,0)+IFERROR(AP291,0)+IFERROR(AP337,0)+IFERROR(AP383,0)+IFERROR(AP429,0)+IFERROR(AP475,0)+IFERROR(AP521,0)</f>
        <v>34104754.96490214</v>
      </c>
      <c r="AQ7" s="14">
        <f>IFERROR(AQ19,0)+IFERROR(AQ719,0)+IFERROR(#REF!,0)+IFERROR(AQ64,0)+IFERROR(AQ110,0)+IFERROR(AQ156,0)+IFERROR(#REF!,0)+IFERROR(AQ200,0)+IFERROR(AQ246,0)+IFERROR(#REF!,0)+IFERROR(AQ291,0)+IFERROR(AQ337,0)+IFERROR(AQ383,0)+IFERROR(AQ429,0)+IFERROR(AQ475,0)+IFERROR(AQ521,0)</f>
        <v>35493234.861947797</v>
      </c>
      <c r="AR7" s="14">
        <f>IFERROR(AR19,0)+IFERROR(AR719,0)+IFERROR(#REF!,0)+IFERROR(AR64,0)+IFERROR(AR110,0)+IFERROR(AR156,0)+IFERROR(#REF!,0)+IFERROR(AR200,0)+IFERROR(AR246,0)+IFERROR(#REF!,0)+IFERROR(AR291,0)+IFERROR(AR337,0)+IFERROR(AR383,0)+IFERROR(AR429,0)+IFERROR(AR475,0)+IFERROR(AR521,0)</f>
        <v>30017928.861749314</v>
      </c>
      <c r="AS7" s="14">
        <f>IFERROR(AS19,0)+IFERROR(AS719,0)+IFERROR(#REF!,0)+IFERROR(AS64,0)+IFERROR(AS110,0)+IFERROR(AS156,0)+IFERROR(#REF!,0)+IFERROR(AS200,0)+IFERROR(AS246,0)+IFERROR(#REF!,0)+IFERROR(AS291,0)+IFERROR(AS337,0)+IFERROR(AS383,0)+IFERROR(AS429,0)+IFERROR(AS475,0)+IFERROR(AS521,0)</f>
        <v>24319711.061736617</v>
      </c>
      <c r="AT7" s="14">
        <f>IFERROR(AT19,0)+IFERROR(AT719,0)+IFERROR(#REF!,0)+IFERROR(AT64,0)+IFERROR(AT110,0)+IFERROR(AT156,0)+IFERROR(#REF!,0)+IFERROR(AT200,0)+IFERROR(AT246,0)+IFERROR(#REF!,0)+IFERROR(AT291,0)+IFERROR(AT337,0)+IFERROR(AT383,0)+IFERROR(AT429,0)+IFERROR(AT475,0)+IFERROR(AT521,0)</f>
        <v>18389506.230225008</v>
      </c>
      <c r="AU7" s="14">
        <f>IFERROR(AU19,0)+IFERROR(AU719,0)+IFERROR(#REF!,0)+IFERROR(AU64,0)+IFERROR(AU110,0)+IFERROR(AU156,0)+IFERROR(#REF!,0)+IFERROR(AU200,0)+IFERROR(AU246,0)+IFERROR(#REF!,0)+IFERROR(AU291,0)+IFERROR(AU337,0)+IFERROR(AU383,0)+IFERROR(AU429,0)+IFERROR(AU475,0)+IFERROR(AU521,0)</f>
        <v>12217869.662804708</v>
      </c>
      <c r="AV7" s="14">
        <f>IFERROR(AV19,0)+IFERROR(AV719,0)+IFERROR(#REF!,0)+IFERROR(AV64,0)+IFERROR(AV110,0)+IFERROR(AV156,0)+IFERROR(#REF!,0)+IFERROR(AV200,0)+IFERROR(AV246,0)+IFERROR(#REF!,0)+IFERROR(AV291,0)+IFERROR(AV337,0)+IFERROR(AV383,0)+IFERROR(AV429,0)+IFERROR(AV475,0)+IFERROR(AV521,0)</f>
        <v>5794972.1402902119</v>
      </c>
      <c r="AW7" s="14">
        <f>IFERROR(AW19,0)+IFERROR(AW719,0)+IFERROR(#REF!,0)+IFERROR(AW64,0)+IFERROR(AW110,0)+IFERROR(AW156,0)+IFERROR(#REF!,0)+IFERROR(AW200,0)+IFERROR(AW246,0)+IFERROR(#REF!,0)+IFERROR(AW291,0)+IFERROR(AW337,0)+IFERROR(AW383,0)+IFERROR(AW429,0)+IFERROR(AW475,0)+IFERROR(AW521,0)</f>
        <v>6030898.2546696598</v>
      </c>
      <c r="AX7" s="14">
        <f>IFERROR(AX19,0)+IFERROR(AX719,0)+IFERROR(#REF!,0)+IFERROR(AX64,0)+IFERROR(AX110,0)+IFERROR(AX156,0)+IFERROR(#REF!,0)+IFERROR(AX200,0)+IFERROR(AX246,0)+IFERROR(#REF!,0)+IFERROR(AX291,0)+IFERROR(AX337,0)+IFERROR(AX383,0)+IFERROR(AX429,0)+IFERROR(AX475,0)+IFERROR(AX521,0)</f>
        <v>6276429.4422226613</v>
      </c>
      <c r="AY7" s="14">
        <f>IFERROR(AY19,0)+IFERROR(AY719,0)+IFERROR(#REF!,0)+IFERROR(AY64,0)+IFERROR(AY110,0)+IFERROR(AY156,0)+IFERROR(#REF!,0)+IFERROR(AY200,0)+IFERROR(AY246,0)+IFERROR(#REF!,0)+IFERROR(AY291,0)+IFERROR(AY337,0)+IFERROR(AY383,0)+IFERROR(AY429,0)+IFERROR(AY475,0)+IFERROR(AY521,0)</f>
        <v>6531956.7466914998</v>
      </c>
      <c r="AZ7" s="14">
        <f>IFERROR(AZ19,0)+IFERROR(AZ719,0)+IFERROR(#REF!,0)+IFERROR(AZ64,0)+IFERROR(AZ110,0)+IFERROR(AZ156,0)+IFERROR(#REF!,0)+IFERROR(AZ200,0)+IFERROR(AZ246,0)+IFERROR(#REF!,0)+IFERROR(AZ291,0)+IFERROR(AZ337,0)+IFERROR(AZ383,0)+IFERROR(AZ429,0)+IFERROR(AZ475,0)+IFERROR(AZ521,0)</f>
        <v>6797887.1320728483</v>
      </c>
      <c r="BA7" s="14">
        <f>IFERROR(BA19,0)+IFERROR(BA719,0)+IFERROR(#REF!,0)+IFERROR(BA64,0)+IFERROR(BA110,0)+IFERROR(BA156,0)+IFERROR(#REF!,0)+IFERROR(BA200,0)+IFERROR(BA246,0)+IFERROR(#REF!,0)+IFERROR(BA291,0)+IFERROR(BA337,0)+IFERROR(BA383,0)+IFERROR(BA429,0)+IFERROR(BA475,0)+IFERROR(BA521,0)</f>
        <v>7074644.1307664923</v>
      </c>
      <c r="BB7" s="14">
        <f>IFERROR(BB19,0)+IFERROR(BB719,0)+IFERROR(#REF!,0)+IFERROR(BB64,0)+IFERROR(BB110,0)+IFERROR(BB156,0)+IFERROR(#REF!,0)+IFERROR(BB200,0)+IFERROR(BB246,0)+IFERROR(#REF!,0)+IFERROR(BB291,0)+IFERROR(BB337,0)+IFERROR(BB383,0)+IFERROR(BB429,0)+IFERROR(BB475,0)+IFERROR(BB521,0)</f>
        <v>5770330.749829011</v>
      </c>
      <c r="BC7" s="14">
        <f>IFERROR(BC19,0)+IFERROR(BC719,0)+IFERROR(#REF!,0)+IFERROR(BC64,0)+IFERROR(BC110,0)+IFERROR(BC156,0)+IFERROR(#REF!,0)+IFERROR(BC200,0)+IFERROR(BC246,0)+IFERROR(#REF!,0)+IFERROR(BC291,0)+IFERROR(BC337,0)+IFERROR(BC383,0)+IFERROR(BC429,0)+IFERROR(BC475,0)+IFERROR(BC521,0)</f>
        <v>4412915.8904981771</v>
      </c>
      <c r="BD7" s="14">
        <f>IFERROR(BD19,0)+IFERROR(BD719,0)+IFERROR(#REF!,0)+IFERROR(BD64,0)+IFERROR(BD110,0)+IFERROR(BD156,0)+IFERROR(#REF!,0)+IFERROR(BD200,0)+IFERROR(BD246,0)+IFERROR(#REF!,0)+IFERROR(BD291,0)+IFERROR(BD337,0)+IFERROR(BD383,0)+IFERROR(BD429,0)+IFERROR(BD475,0)+IFERROR(BD521,0)</f>
        <v>3000237.6743107541</v>
      </c>
      <c r="BE7" s="14">
        <f>IFERROR(BE19,0)+IFERROR(BE719,0)+IFERROR(#REF!,0)+IFERROR(BE64,0)+IFERROR(BE110,0)+IFERROR(BE156,0)+IFERROR(#REF!,0)+IFERROR(BE200,0)+IFERROR(BE246,0)+IFERROR(#REF!,0)+IFERROR(BE291,0)+IFERROR(BE337,0)+IFERROR(BE383,0)+IFERROR(BE429,0)+IFERROR(BE475,0)+IFERROR(BE521,0)</f>
        <v>1530046.2079566268</v>
      </c>
      <c r="BF7" s="14">
        <f>IFERROR(BF19,0)+IFERROR(BF719,0)+IFERROR(#REF!,0)+IFERROR(BF64,0)+IFERROR(BF110,0)+IFERROR(BF156,0)+IFERROR(#REF!,0)+IFERROR(BF200,0)+IFERROR(BF246,0)+IFERROR(#REF!,0)+IFERROR(BF291,0)+IFERROR(BF337,0)+IFERROR(BF383,0)+IFERROR(BF429,0)+IFERROR(BF475,0)+IFERROR(BF521,0)</f>
        <v>0</v>
      </c>
      <c r="BG7" s="14">
        <f>IFERROR(BG19,0)+IFERROR(BG719,0)+IFERROR(#REF!,0)+IFERROR(BG64,0)+IFERROR(BG110,0)+IFERROR(BG156,0)+IFERROR(#REF!,0)+IFERROR(BG200,0)+IFERROR(BG246,0)+IFERROR(#REF!,0)+IFERROR(BG291,0)+IFERROR(BG337,0)+IFERROR(BG383,0)+IFERROR(BG429,0)+IFERROR(BG475,0)+IFERROR(BG521,0)</f>
        <v>0</v>
      </c>
      <c r="BH7" s="14">
        <f>IFERROR(BH19,0)+IFERROR(BH719,0)+IFERROR(#REF!,0)+IFERROR(BH64,0)+IFERROR(BH110,0)+IFERROR(BH156,0)+IFERROR(#REF!,0)+IFERROR(BH200,0)+IFERROR(BH246,0)+IFERROR(#REF!,0)+IFERROR(BH291,0)+IFERROR(BH337,0)+IFERROR(BH383,0)+IFERROR(BH429,0)+IFERROR(BH475,0)+IFERROR(BH521,0)</f>
        <v>0</v>
      </c>
      <c r="BI7" s="14">
        <f>IFERROR(BI19,0)+IFERROR(BI719,0)+IFERROR(#REF!,0)+IFERROR(BI64,0)+IFERROR(BI110,0)+IFERROR(BI156,0)+IFERROR(#REF!,0)+IFERROR(BI200,0)+IFERROR(BI246,0)+IFERROR(#REF!,0)+IFERROR(BI291,0)+IFERROR(BI337,0)+IFERROR(BI383,0)+IFERROR(BI429,0)+IFERROR(BI475,0)+IFERROR(BI521,0)</f>
        <v>0</v>
      </c>
    </row>
    <row r="8" spans="1:61" x14ac:dyDescent="0.25">
      <c r="C8" t="s">
        <v>460</v>
      </c>
      <c r="D8" s="14">
        <f>IFERROR(D20,0)+IFERROR(#REF!,0)+IFERROR(D720,0)+IFERROR(D65,0)+IFERROR(D111,0)+IFERROR(D157,0)+IFERROR(#REF!,0)+IFERROR(D201,0)+IFERROR(D247,0)+IFERROR(#REF!,0)+IFERROR(D292,0)+IFERROR(D338,0)+IFERROR(D384,0)+IFERROR(D430,0)+IFERROR(D476,0)+IFERROR(D522,0)</f>
        <v>16047320.355968302</v>
      </c>
      <c r="E8" s="14">
        <f>IFERROR(E20,0)+IFERROR(#REF!,0)+IFERROR(E720,0)+IFERROR(E65,0)+IFERROR(E111,0)+IFERROR(E157,0)+IFERROR(#REF!,0)+IFERROR(E201,0)+IFERROR(E247,0)+IFERROR(#REF!,0)+IFERROR(E292,0)+IFERROR(E338,0)+IFERROR(E384,0)+IFERROR(E430,0)+IFERROR(E476,0)+IFERROR(E522,0)</f>
        <v>31448346.786533743</v>
      </c>
      <c r="F8" s="14">
        <f>IFERROR(F20,0)+IFERROR(#REF!,0)+IFERROR(F720,0)+IFERROR(F65,0)+IFERROR(F111,0)+IFERROR(F157,0)+IFERROR(#REF!,0)+IFERROR(F201,0)+IFERROR(F247,0)+IFERROR(#REF!,0)+IFERROR(F292,0)+IFERROR(F338,0)+IFERROR(F384,0)+IFERROR(F430,0)+IFERROR(F476,0)+IFERROR(F522,0)</f>
        <v>46176767.23861374</v>
      </c>
      <c r="G8" s="14">
        <f>IFERROR(G20,0)+IFERROR(#REF!,0)+IFERROR(G720,0)+IFERROR(G65,0)+IFERROR(G111,0)+IFERROR(G157,0)+IFERROR(#REF!,0)+IFERROR(G201,0)+IFERROR(G247,0)+IFERROR(#REF!,0)+IFERROR(G292,0)+IFERROR(G338,0)+IFERROR(G384,0)+IFERROR(G430,0)+IFERROR(G476,0)+IFERROR(G522,0)</f>
        <v>60213836.844934367</v>
      </c>
      <c r="H8" s="14">
        <f>IFERROR(H20,0)+IFERROR(#REF!,0)+IFERROR(H720,0)+IFERROR(H65,0)+IFERROR(H111,0)+IFERROR(H157,0)+IFERROR(#REF!,0)+IFERROR(H201,0)+IFERROR(H247,0)+IFERROR(#REF!,0)+IFERROR(H292,0)+IFERROR(H338,0)+IFERROR(H384,0)+IFERROR(H430,0)+IFERROR(H476,0)+IFERROR(H522,0)</f>
        <v>73540047.593275711</v>
      </c>
      <c r="I8" s="14">
        <f>IFERROR(I20,0)+IFERROR(#REF!,0)+IFERROR(I720,0)+IFERROR(I65,0)+IFERROR(I111,0)+IFERROR(I157,0)+IFERROR(#REF!,0)+IFERROR(I201,0)+IFERROR(I247,0)+IFERROR(#REF!,0)+IFERROR(I292,0)+IFERROR(I338,0)+IFERROR(I384,0)+IFERROR(I430,0)+IFERROR(I476,0)+IFERROR(I522,0)</f>
        <v>70161516.055535093</v>
      </c>
      <c r="J8" s="14">
        <f>IFERROR(J20,0)+IFERROR(#REF!,0)+IFERROR(J720,0)+IFERROR(J65,0)+IFERROR(J111,0)+IFERROR(J157,0)+IFERROR(#REF!,0)+IFERROR(J201,0)+IFERROR(J247,0)+IFERROR(#REF!,0)+IFERROR(J292,0)+IFERROR(J338,0)+IFERROR(J384,0)+IFERROR(J430,0)+IFERROR(J476,0)+IFERROR(J522,0)</f>
        <v>66831151.897264004</v>
      </c>
      <c r="K8" s="14">
        <f>IFERROR(K20,0)+IFERROR(#REF!,0)+IFERROR(K720,0)+IFERROR(K65,0)+IFERROR(K111,0)+IFERROR(K157,0)+IFERROR(#REF!,0)+IFERROR(K201,0)+IFERROR(K247,0)+IFERROR(#REF!,0)+IFERROR(K292,0)+IFERROR(K338,0)+IFERROR(K384,0)+IFERROR(K430,0)+IFERROR(K476,0)+IFERROR(K522,0)</f>
        <v>63604052.609617904</v>
      </c>
      <c r="L8" s="14">
        <f>IFERROR(L20,0)+IFERROR(#REF!,0)+IFERROR(L720,0)+IFERROR(L65,0)+IFERROR(L111,0)+IFERROR(L157,0)+IFERROR(#REF!,0)+IFERROR(L201,0)+IFERROR(L247,0)+IFERROR(#REF!,0)+IFERROR(L292,0)+IFERROR(L338,0)+IFERROR(L384,0)+IFERROR(L430,0)+IFERROR(L476,0)+IFERROR(L522,0)</f>
        <v>60525237.49573943</v>
      </c>
      <c r="M8" s="14">
        <f>IFERROR(M20,0)+IFERROR(#REF!,0)+IFERROR(M720,0)+IFERROR(M65,0)+IFERROR(M111,0)+IFERROR(M157,0)+IFERROR(#REF!,0)+IFERROR(M201,0)+IFERROR(M247,0)+IFERROR(#REF!,0)+IFERROR(M292,0)+IFERROR(M338,0)+IFERROR(M384,0)+IFERROR(M430,0)+IFERROR(M476,0)+IFERROR(M522,0)</f>
        <v>57592105.124235898</v>
      </c>
      <c r="N8" s="14">
        <f>IFERROR(N20,0)+IFERROR(#REF!,0)+IFERROR(N720,0)+IFERROR(N65,0)+IFERROR(N111,0)+IFERROR(N157,0)+IFERROR(#REF!,0)+IFERROR(N201,0)+IFERROR(N247,0)+IFERROR(#REF!,0)+IFERROR(N292,0)+IFERROR(N338,0)+IFERROR(N384,0)+IFERROR(N430,0)+IFERROR(N476,0)+IFERROR(N522,0)</f>
        <v>54733815.115768179</v>
      </c>
      <c r="O8" s="14">
        <f>IFERROR(O20,0)+IFERROR(#REF!,0)+IFERROR(O720,0)+IFERROR(O65,0)+IFERROR(O111,0)+IFERROR(O157,0)+IFERROR(#REF!,0)+IFERROR(O201,0)+IFERROR(O247,0)+IFERROR(#REF!,0)+IFERROR(O292,0)+IFERROR(O338,0)+IFERROR(O384,0)+IFERROR(O430,0)+IFERROR(O476,0)+IFERROR(O522,0)</f>
        <v>51872960.101736359</v>
      </c>
      <c r="P8" s="14">
        <f>IFERROR(P20,0)+IFERROR(#REF!,0)+IFERROR(P720,0)+IFERROR(P65,0)+IFERROR(P111,0)+IFERROR(P157,0)+IFERROR(#REF!,0)+IFERROR(P201,0)+IFERROR(P247,0)+IFERROR(#REF!,0)+IFERROR(P292,0)+IFERROR(P338,0)+IFERROR(P384,0)+IFERROR(P430,0)+IFERROR(P476,0)+IFERROR(P522,0)</f>
        <v>48999890.985749885</v>
      </c>
      <c r="Q8" s="14">
        <f>IFERROR(Q20,0)+IFERROR(#REF!,0)+IFERROR(Q720,0)+IFERROR(Q65,0)+IFERROR(Q111,0)+IFERROR(Q157,0)+IFERROR(#REF!,0)+IFERROR(Q201,0)+IFERROR(Q247,0)+IFERROR(#REF!,0)+IFERROR(Q292,0)+IFERROR(Q338,0)+IFERROR(Q384,0)+IFERROR(Q430,0)+IFERROR(Q476,0)+IFERROR(Q522,0)</f>
        <v>46108248.75635615</v>
      </c>
      <c r="R8" s="14">
        <f>IFERROR(R20,0)+IFERROR(#REF!,0)+IFERROR(R720,0)+IFERROR(R65,0)+IFERROR(R111,0)+IFERROR(R157,0)+IFERROR(#REF!,0)+IFERROR(R201,0)+IFERROR(R247,0)+IFERROR(#REF!,0)+IFERROR(R292,0)+IFERROR(R338,0)+IFERROR(R384,0)+IFERROR(R430,0)+IFERROR(R476,0)+IFERROR(R522,0)</f>
        <v>43197277.261088461</v>
      </c>
      <c r="S8" s="14">
        <f>IFERROR(S20,0)+IFERROR(#REF!,0)+IFERROR(S720,0)+IFERROR(S65,0)+IFERROR(S111,0)+IFERROR(S157,0)+IFERROR(#REF!,0)+IFERROR(S201,0)+IFERROR(S247,0)+IFERROR(#REF!,0)+IFERROR(S292,0)+IFERROR(S338,0)+IFERROR(S384,0)+IFERROR(S430,0)+IFERROR(S476,0)+IFERROR(S522,0)</f>
        <v>40412139.911758281</v>
      </c>
      <c r="T8" s="14">
        <f>IFERROR(T20,0)+IFERROR(#REF!,0)+IFERROR(T720,0)+IFERROR(T65,0)+IFERROR(T111,0)+IFERROR(T157,0)+IFERROR(#REF!,0)+IFERROR(T201,0)+IFERROR(T247,0)+IFERROR(#REF!,0)+IFERROR(T292,0)+IFERROR(T338,0)+IFERROR(T384,0)+IFERROR(T430,0)+IFERROR(T476,0)+IFERROR(T522,0)</f>
        <v>37903910.043274082</v>
      </c>
      <c r="U8" s="14">
        <f>IFERROR(U20,0)+IFERROR(#REF!,0)+IFERROR(U720,0)+IFERROR(U65,0)+IFERROR(U111,0)+IFERROR(U157,0)+IFERROR(#REF!,0)+IFERROR(U201,0)+IFERROR(U247,0)+IFERROR(#REF!,0)+IFERROR(U292,0)+IFERROR(U338,0)+IFERROR(U384,0)+IFERROR(U430,0)+IFERROR(U476,0)+IFERROR(U522,0)</f>
        <v>35640269.349340491</v>
      </c>
      <c r="V8" s="14">
        <f>IFERROR(V20,0)+IFERROR(#REF!,0)+IFERROR(V720,0)+IFERROR(V65,0)+IFERROR(V111,0)+IFERROR(V157,0)+IFERROR(#REF!,0)+IFERROR(V201,0)+IFERROR(V247,0)+IFERROR(#REF!,0)+IFERROR(V292,0)+IFERROR(V338,0)+IFERROR(V384,0)+IFERROR(V430,0)+IFERROR(V476,0)+IFERROR(V522,0)</f>
        <v>33587583.774035886</v>
      </c>
      <c r="W8" s="14">
        <f>IFERROR(W20,0)+IFERROR(#REF!,0)+IFERROR(W720,0)+IFERROR(W65,0)+IFERROR(W111,0)+IFERROR(W157,0)+IFERROR(#REF!,0)+IFERROR(W201,0)+IFERROR(W247,0)+IFERROR(#REF!,0)+IFERROR(W292,0)+IFERROR(W338,0)+IFERROR(W384,0)+IFERROR(W430,0)+IFERROR(W476,0)+IFERROR(W522,0)</f>
        <v>31754441.766146846</v>
      </c>
      <c r="X8" s="14">
        <f>IFERROR(X20,0)+IFERROR(#REF!,0)+IFERROR(X720,0)+IFERROR(X65,0)+IFERROR(X111,0)+IFERROR(X157,0)+IFERROR(#REF!,0)+IFERROR(X201,0)+IFERROR(X247,0)+IFERROR(#REF!,0)+IFERROR(X292,0)+IFERROR(X338,0)+IFERROR(X384,0)+IFERROR(X430,0)+IFERROR(X476,0)+IFERROR(X522,0)</f>
        <v>30079989.278453346</v>
      </c>
      <c r="Y8" s="14">
        <f>IFERROR(Y20,0)+IFERROR(#REF!,0)+IFERROR(Y720,0)+IFERROR(Y65,0)+IFERROR(Y111,0)+IFERROR(Y157,0)+IFERROR(#REF!,0)+IFERROR(Y201,0)+IFERROR(Y247,0)+IFERROR(#REF!,0)+IFERROR(Y292,0)+IFERROR(Y338,0)+IFERROR(Y384,0)+IFERROR(Y430,0)+IFERROR(Y476,0)+IFERROR(Y522,0)</f>
        <v>28500894.761073161</v>
      </c>
      <c r="Z8" s="14">
        <f>IFERROR(Z20,0)+IFERROR(#REF!,0)+IFERROR(Z720,0)+IFERROR(Z65,0)+IFERROR(Z111,0)+IFERROR(Z157,0)+IFERROR(#REF!,0)+IFERROR(Z201,0)+IFERROR(Z247,0)+IFERROR(#REF!,0)+IFERROR(Z292,0)+IFERROR(Z338,0)+IFERROR(Z384,0)+IFERROR(Z430,0)+IFERROR(Z476,0)+IFERROR(Z522,0)</f>
        <v>27021040.447581615</v>
      </c>
      <c r="AA8" s="14">
        <f>IFERROR(AA20,0)+IFERROR(#REF!,0)+IFERROR(AA720,0)+IFERROR(AA65,0)+IFERROR(AA111,0)+IFERROR(AA157,0)+IFERROR(#REF!,0)+IFERROR(AA201,0)+IFERROR(AA247,0)+IFERROR(#REF!,0)+IFERROR(AA292,0)+IFERROR(AA338,0)+IFERROR(AA384,0)+IFERROR(AA430,0)+IFERROR(AA476,0)+IFERROR(AA522,0)</f>
        <v>25644466.62585704</v>
      </c>
      <c r="AB8" s="14">
        <f>IFERROR(AB20,0)+IFERROR(#REF!,0)+IFERROR(AB720,0)+IFERROR(AB65,0)+IFERROR(AB111,0)+IFERROR(AB157,0)+IFERROR(#REF!,0)+IFERROR(AB201,0)+IFERROR(AB247,0)+IFERROR(#REF!,0)+IFERROR(AB292,0)+IFERROR(AB338,0)+IFERROR(AB384,0)+IFERROR(AB430,0)+IFERROR(AB476,0)+IFERROR(AB522,0)</f>
        <v>24375378.072820514</v>
      </c>
      <c r="AC8" s="14">
        <f>IFERROR(AC20,0)+IFERROR(#REF!,0)+IFERROR(AC720,0)+IFERROR(AC65,0)+IFERROR(AC111,0)+IFERROR(AC157,0)+IFERROR(#REF!,0)+IFERROR(AC201,0)+IFERROR(AC247,0)+IFERROR(#REF!,0)+IFERROR(AC292,0)+IFERROR(AC338,0)+IFERROR(AC384,0)+IFERROR(AC430,0)+IFERROR(AC476,0)+IFERROR(AC522,0)</f>
        <v>23166211.322004221</v>
      </c>
      <c r="AD8" s="14">
        <f>IFERROR(AD20,0)+IFERROR(#REF!,0)+IFERROR(AD720,0)+IFERROR(AD65,0)+IFERROR(AD111,0)+IFERROR(AD157,0)+IFERROR(#REF!,0)+IFERROR(AD201,0)+IFERROR(AD247,0)+IFERROR(#REF!,0)+IFERROR(AD292,0)+IFERROR(AD338,0)+IFERROR(AD384,0)+IFERROR(AD430,0)+IFERROR(AD476,0)+IFERROR(AD522,0)</f>
        <v>21967466.493173614</v>
      </c>
      <c r="AE8" s="14">
        <f>IFERROR(AE20,0)+IFERROR(#REF!,0)+IFERROR(AE720,0)+IFERROR(AE65,0)+IFERROR(AE111,0)+IFERROR(AE157,0)+IFERROR(#REF!,0)+IFERROR(AE201,0)+IFERROR(AE247,0)+IFERROR(#REF!,0)+IFERROR(AE292,0)+IFERROR(AE338,0)+IFERROR(AE384,0)+IFERROR(AE430,0)+IFERROR(AE476,0)+IFERROR(AE522,0)</f>
        <v>20779567.885790199</v>
      </c>
      <c r="AF8" s="14">
        <f>IFERROR(AF20,0)+IFERROR(#REF!,0)+IFERROR(AF720,0)+IFERROR(AF65,0)+IFERROR(AF111,0)+IFERROR(AF157,0)+IFERROR(#REF!,0)+IFERROR(AF201,0)+IFERROR(AF247,0)+IFERROR(#REF!,0)+IFERROR(AF292,0)+IFERROR(AF338,0)+IFERROR(AF384,0)+IFERROR(AF430,0)+IFERROR(AF476,0)+IFERROR(AF522,0)</f>
        <v>19602957.073483616</v>
      </c>
      <c r="AG8" s="14">
        <f>IFERROR(AG20,0)+IFERROR(#REF!,0)+IFERROR(AG720,0)+IFERROR(AG65,0)+IFERROR(AG111,0)+IFERROR(AG157,0)+IFERROR(#REF!,0)+IFERROR(AG201,0)+IFERROR(AG247,0)+IFERROR(#REF!,0)+IFERROR(AG292,0)+IFERROR(AG338,0)+IFERROR(AG384,0)+IFERROR(AG430,0)+IFERROR(AG476,0)+IFERROR(AG522,0)</f>
        <v>18438093.607321225</v>
      </c>
      <c r="AH8" s="14">
        <f>IFERROR(AH20,0)+IFERROR(#REF!,0)+IFERROR(AH720,0)+IFERROR(AH65,0)+IFERROR(AH111,0)+IFERROR(AH157,0)+IFERROR(#REF!,0)+IFERROR(AH201,0)+IFERROR(AH247,0)+IFERROR(#REF!,0)+IFERROR(AH292,0)+IFERROR(AH338,0)+IFERROR(AH384,0)+IFERROR(AH430,0)+IFERROR(AH476,0)+IFERROR(AH522,0)</f>
        <v>17279115.285606459</v>
      </c>
      <c r="AI8" s="14">
        <f>IFERROR(AI20,0)+IFERROR(#REF!,0)+IFERROR(AI720,0)+IFERROR(AI65,0)+IFERROR(AI111,0)+IFERROR(AI157,0)+IFERROR(#REF!,0)+IFERROR(AI201,0)+IFERROR(AI247,0)+IFERROR(#REF!,0)+IFERROR(AI292,0)+IFERROR(AI338,0)+IFERROR(AI384,0)+IFERROR(AI430,0)+IFERROR(AI476,0)+IFERROR(AI522,0)</f>
        <v>16119921.243464641</v>
      </c>
      <c r="AJ8" s="14">
        <f>IFERROR(AJ20,0)+IFERROR(#REF!,0)+IFERROR(AJ720,0)+IFERROR(AJ65,0)+IFERROR(AJ111,0)+IFERROR(AJ157,0)+IFERROR(#REF!,0)+IFERROR(AJ201,0)+IFERROR(AJ247,0)+IFERROR(#REF!,0)+IFERROR(AJ292,0)+IFERROR(AJ338,0)+IFERROR(AJ384,0)+IFERROR(AJ430,0)+IFERROR(AJ476,0)+IFERROR(AJ522,0)</f>
        <v>14960502.698440757</v>
      </c>
      <c r="AK8" s="14">
        <f>IFERROR(AK20,0)+IFERROR(#REF!,0)+IFERROR(AK720,0)+IFERROR(AK65,0)+IFERROR(AK111,0)+IFERROR(AK157,0)+IFERROR(#REF!,0)+IFERROR(AK201,0)+IFERROR(AK247,0)+IFERROR(#REF!,0)+IFERROR(AK292,0)+IFERROR(AK338,0)+IFERROR(AK384,0)+IFERROR(AK430,0)+IFERROR(AK476,0)+IFERROR(AK522,0)</f>
        <v>13800850.510526648</v>
      </c>
      <c r="AL8" s="14">
        <f>IFERROR(AL20,0)+IFERROR(#REF!,0)+IFERROR(AL720,0)+IFERROR(AL65,0)+IFERROR(AL111,0)+IFERROR(AL157,0)+IFERROR(#REF!,0)+IFERROR(AL201,0)+IFERROR(AL247,0)+IFERROR(#REF!,0)+IFERROR(AL292,0)+IFERROR(AL338,0)+IFERROR(AL384,0)+IFERROR(AL430,0)+IFERROR(AL476,0)+IFERROR(AL522,0)</f>
        <v>12640955.167604238</v>
      </c>
      <c r="AM8" s="14">
        <f>IFERROR(AM20,0)+IFERROR(#REF!,0)+IFERROR(AM720,0)+IFERROR(AM65,0)+IFERROR(AM111,0)+IFERROR(AM157,0)+IFERROR(#REF!,0)+IFERROR(AM201,0)+IFERROR(AM247,0)+IFERROR(#REF!,0)+IFERROR(AM292,0)+IFERROR(AM338,0)+IFERROR(AM384,0)+IFERROR(AM430,0)+IFERROR(AM476,0)+IFERROR(AM522,0)</f>
        <v>11457322.346934102</v>
      </c>
      <c r="AN8" s="14">
        <f>IFERROR(AN20,0)+IFERROR(#REF!,0)+IFERROR(AN720,0)+IFERROR(AN65,0)+IFERROR(AN111,0)+IFERROR(AN157,0)+IFERROR(#REF!,0)+IFERROR(AN201,0)+IFERROR(AN247,0)+IFERROR(#REF!,0)+IFERROR(AN292,0)+IFERROR(AN338,0)+IFERROR(AN384,0)+IFERROR(AN430,0)+IFERROR(AN476,0)+IFERROR(AN522,0)</f>
        <v>10225501.220009454</v>
      </c>
      <c r="AO8" s="14">
        <f>IFERROR(AO20,0)+IFERROR(#REF!,0)+IFERROR(AO720,0)+IFERROR(AO65,0)+IFERROR(AO111,0)+IFERROR(AO157,0)+IFERROR(#REF!,0)+IFERROR(AO201,0)+IFERROR(AO247,0)+IFERROR(#REF!,0)+IFERROR(AO292,0)+IFERROR(AO338,0)+IFERROR(AO384,0)+IFERROR(AO430,0)+IFERROR(AO476,0)+IFERROR(AO522,0)</f>
        <v>8943529.9344558623</v>
      </c>
      <c r="AP8" s="14">
        <f>IFERROR(AP20,0)+IFERROR(#REF!,0)+IFERROR(AP720,0)+IFERROR(AP65,0)+IFERROR(AP111,0)+IFERROR(AP157,0)+IFERROR(#REF!,0)+IFERROR(AP201,0)+IFERROR(AP247,0)+IFERROR(#REF!,0)+IFERROR(AP292,0)+IFERROR(AP338,0)+IFERROR(AP384,0)+IFERROR(AP430,0)+IFERROR(AP476,0)+IFERROR(AP522,0)</f>
        <v>7609366.7665558727</v>
      </c>
      <c r="AQ8" s="14">
        <f>IFERROR(AQ20,0)+IFERROR(#REF!,0)+IFERROR(AQ720,0)+IFERROR(AQ65,0)+IFERROR(AQ111,0)+IFERROR(AQ157,0)+IFERROR(#REF!,0)+IFERROR(AQ201,0)+IFERROR(AQ247,0)+IFERROR(#REF!,0)+IFERROR(AQ292,0)+IFERROR(AQ338,0)+IFERROR(AQ384,0)+IFERROR(AQ430,0)+IFERROR(AQ476,0)+IFERROR(AQ522,0)</f>
        <v>6220886.8695102176</v>
      </c>
      <c r="AR8" s="14">
        <f>IFERROR(AR20,0)+IFERROR(#REF!,0)+IFERROR(AR720,0)+IFERROR(AR65,0)+IFERROR(AR111,0)+IFERROR(AR157,0)+IFERROR(#REF!,0)+IFERROR(AR201,0)+IFERROR(AR247,0)+IFERROR(#REF!,0)+IFERROR(AR292,0)+IFERROR(AR338,0)+IFERROR(AR384,0)+IFERROR(AR430,0)+IFERROR(AR476,0)+IFERROR(AR522,0)</f>
        <v>4913939.1532224622</v>
      </c>
      <c r="AS8" s="14">
        <f>IFERROR(AS20,0)+IFERROR(#REF!,0)+IFERROR(AS720,0)+IFERROR(AS65,0)+IFERROR(AS111,0)+IFERROR(AS157,0)+IFERROR(#REF!,0)+IFERROR(AS201,0)+IFERROR(AS247,0)+IFERROR(#REF!,0)+IFERROR(AS292,0)+IFERROR(AS338,0)+IFERROR(AS384,0)+IFERROR(AS430,0)+IFERROR(AS476,0)+IFERROR(AS522,0)</f>
        <v>3829903.236748917</v>
      </c>
      <c r="AT8" s="14">
        <f>IFERROR(AT20,0)+IFERROR(#REF!,0)+IFERROR(AT720,0)+IFERROR(AT65,0)+IFERROR(AT111,0)+IFERROR(AT157,0)+IFERROR(#REF!,0)+IFERROR(AT201,0)+IFERROR(AT247,0)+IFERROR(#REF!,0)+IFERROR(AT292,0)+IFERROR(AT338,0)+IFERROR(AT384,0)+IFERROR(AT430,0)+IFERROR(AT476,0)+IFERROR(AT522,0)</f>
        <v>2977854.3517742828</v>
      </c>
      <c r="AU8" s="14">
        <f>IFERROR(AU20,0)+IFERROR(#REF!,0)+IFERROR(AU720,0)+IFERROR(AU65,0)+IFERROR(AU111,0)+IFERROR(AU157,0)+IFERROR(#REF!,0)+IFERROR(AU201,0)+IFERROR(AU247,0)+IFERROR(#REF!,0)+IFERROR(AU292,0)+IFERROR(AU338,0)+IFERROR(AU384,0)+IFERROR(AU430,0)+IFERROR(AU476,0)+IFERROR(AU522,0)</f>
        <v>2367237.2027083402</v>
      </c>
      <c r="AV8" s="14">
        <f>IFERROR(AV20,0)+IFERROR(#REF!,0)+IFERROR(AV720,0)+IFERROR(AV65,0)+IFERROR(AV111,0)+IFERROR(AV157,0)+IFERROR(#REF!,0)+IFERROR(AV201,0)+IFERROR(AV247,0)+IFERROR(#REF!,0)+IFERROR(AV292,0)+IFERROR(AV338,0)+IFERROR(AV384,0)+IFERROR(AV430,0)+IFERROR(AV476,0)+IFERROR(AV522,0)</f>
        <v>2007881.0087365964</v>
      </c>
      <c r="AW8" s="14">
        <f>IFERROR(AW20,0)+IFERROR(#REF!,0)+IFERROR(AW720,0)+IFERROR(AW65,0)+IFERROR(AW111,0)+IFERROR(AW157,0)+IFERROR(#REF!,0)+IFERROR(AW201,0)+IFERROR(AW247,0)+IFERROR(#REF!,0)+IFERROR(AW292,0)+IFERROR(AW338,0)+IFERROR(AW384,0)+IFERROR(AW430,0)+IFERROR(AW476,0)+IFERROR(AW522,0)</f>
        <v>1771954.8943571469</v>
      </c>
      <c r="AX8" s="14">
        <f>IFERROR(AX20,0)+IFERROR(#REF!,0)+IFERROR(AX720,0)+IFERROR(AX65,0)+IFERROR(AX111,0)+IFERROR(AX157,0)+IFERROR(#REF!,0)+IFERROR(AX201,0)+IFERROR(AX247,0)+IFERROR(#REF!,0)+IFERROR(AX292,0)+IFERROR(AX338,0)+IFERROR(AX384,0)+IFERROR(AX430,0)+IFERROR(AX476,0)+IFERROR(AX522,0)</f>
        <v>1526423.7068041451</v>
      </c>
      <c r="AY8" s="14">
        <f>IFERROR(AY20,0)+IFERROR(#REF!,0)+IFERROR(AY720,0)+IFERROR(AY65,0)+IFERROR(AY111,0)+IFERROR(AY157,0)+IFERROR(#REF!,0)+IFERROR(AY201,0)+IFERROR(AY247,0)+IFERROR(#REF!,0)+IFERROR(AY292,0)+IFERROR(AY338,0)+IFERROR(AY384,0)+IFERROR(AY430,0)+IFERROR(AY476,0)+IFERROR(AY522,0)</f>
        <v>1270896.4023353076</v>
      </c>
      <c r="AZ8" s="14">
        <f>IFERROR(AZ20,0)+IFERROR(#REF!,0)+IFERROR(AZ720,0)+IFERROR(AZ65,0)+IFERROR(AZ111,0)+IFERROR(AZ157,0)+IFERROR(#REF!,0)+IFERROR(AZ201,0)+IFERROR(AZ247,0)+IFERROR(#REF!,0)+IFERROR(AZ292,0)+IFERROR(AZ338,0)+IFERROR(AZ384,0)+IFERROR(AZ430,0)+IFERROR(AZ476,0)+IFERROR(AZ522,0)</f>
        <v>1004966.0169539592</v>
      </c>
      <c r="BA8" s="14">
        <f>IFERROR(BA20,0)+IFERROR(#REF!,0)+IFERROR(BA720,0)+IFERROR(BA65,0)+IFERROR(BA111,0)+IFERROR(BA157,0)+IFERROR(#REF!,0)+IFERROR(BA201,0)+IFERROR(BA247,0)+IFERROR(#REF!,0)+IFERROR(BA292,0)+IFERROR(BA338,0)+IFERROR(BA384,0)+IFERROR(BA430,0)+IFERROR(BA476,0)+IFERROR(BA522,0)</f>
        <v>728209.01826031459</v>
      </c>
      <c r="BB8" s="14">
        <f>IFERROR(BB20,0)+IFERROR(#REF!,0)+IFERROR(BB720,0)+IFERROR(BB65,0)+IFERROR(BB111,0)+IFERROR(BB157,0)+IFERROR(#REF!,0)+IFERROR(BB201,0)+IFERROR(BB247,0)+IFERROR(#REF!,0)+IFERROR(BB292,0)+IFERROR(BB338,0)+IFERROR(BB384,0)+IFERROR(BB430,0)+IFERROR(BB476,0)+IFERROR(BB522,0)</f>
        <v>471951.76939243451</v>
      </c>
      <c r="BC8" s="14">
        <f>IFERROR(BC20,0)+IFERROR(#REF!,0)+IFERROR(BC720,0)+IFERROR(BC65,0)+IFERROR(BC111,0)+IFERROR(BC157,0)+IFERROR(#REF!,0)+IFERROR(BC201,0)+IFERROR(BC247,0)+IFERROR(#REF!,0)+IFERROR(BC292,0)+IFERROR(BC338,0)+IFERROR(BC384,0)+IFERROR(BC430,0)+IFERROR(BC476,0)+IFERROR(BC522,0)</f>
        <v>268795.99891790713</v>
      </c>
      <c r="BD8" s="14">
        <f>IFERROR(BD20,0)+IFERROR(#REF!,0)+IFERROR(BD720,0)+IFERROR(BD65,0)+IFERROR(BD111,0)+IFERROR(BD157,0)+IFERROR(#REF!,0)+IFERROR(BD201,0)+IFERROR(BD247,0)+IFERROR(#REF!,0)+IFERROR(BD292,0)+IFERROR(BD338,0)+IFERROR(BD384,0)+IFERROR(BD430,0)+IFERROR(BD476,0)+IFERROR(BD522,0)</f>
        <v>120903.58529996895</v>
      </c>
      <c r="BE8" s="14">
        <f>IFERROR(BE20,0)+IFERROR(#REF!,0)+IFERROR(BE720,0)+IFERROR(BE65,0)+IFERROR(BE111,0)+IFERROR(BE157,0)+IFERROR(#REF!,0)+IFERROR(BE201,0)+IFERROR(BE247,0)+IFERROR(#REF!,0)+IFERROR(BE292,0)+IFERROR(BE338,0)+IFERROR(BE384,0)+IFERROR(BE430,0)+IFERROR(BE476,0)+IFERROR(BE522,0)</f>
        <v>30524.421848734699</v>
      </c>
      <c r="BF8" s="14">
        <f>IFERROR(BF20,0)+IFERROR(#REF!,0)+IFERROR(BF720,0)+IFERROR(BF65,0)+IFERROR(BF111,0)+IFERROR(BF157,0)+IFERROR(#REF!,0)+IFERROR(BF201,0)+IFERROR(BF247,0)+IFERROR(#REF!,0)+IFERROR(BF292,0)+IFERROR(BF338,0)+IFERROR(BF384,0)+IFERROR(BF430,0)+IFERROR(BF476,0)+IFERROR(BF522,0)</f>
        <v>0</v>
      </c>
      <c r="BG8" s="14">
        <f>IFERROR(BG20,0)+IFERROR(#REF!,0)+IFERROR(BG720,0)+IFERROR(BG65,0)+IFERROR(BG111,0)+IFERROR(BG157,0)+IFERROR(#REF!,0)+IFERROR(BG201,0)+IFERROR(BG247,0)+IFERROR(#REF!,0)+IFERROR(BG292,0)+IFERROR(BG338,0)+IFERROR(BG384,0)+IFERROR(BG430,0)+IFERROR(BG476,0)+IFERROR(BG522,0)</f>
        <v>0</v>
      </c>
      <c r="BH8" s="14">
        <f>IFERROR(BH20,0)+IFERROR(#REF!,0)+IFERROR(BH720,0)+IFERROR(BH65,0)+IFERROR(BH111,0)+IFERROR(BH157,0)+IFERROR(#REF!,0)+IFERROR(BH201,0)+IFERROR(BH247,0)+IFERROR(#REF!,0)+IFERROR(BH292,0)+IFERROR(BH338,0)+IFERROR(BH384,0)+IFERROR(BH430,0)+IFERROR(BH476,0)+IFERROR(BH522,0)</f>
        <v>0</v>
      </c>
      <c r="BI8" s="14">
        <f>IFERROR(BI20,0)+IFERROR(#REF!,0)+IFERROR(BI720,0)+IFERROR(BI65,0)+IFERROR(BI111,0)+IFERROR(BI157,0)+IFERROR(#REF!,0)+IFERROR(BI201,0)+IFERROR(BI247,0)+IFERROR(#REF!,0)+IFERROR(BI292,0)+IFERROR(BI338,0)+IFERROR(BI384,0)+IFERROR(BI430,0)+IFERROR(BI476,0)+IFERROR(BI522,0)</f>
        <v>0</v>
      </c>
    </row>
    <row r="9" spans="1:61" x14ac:dyDescent="0.25">
      <c r="C9" t="s">
        <v>161</v>
      </c>
      <c r="D9" s="14">
        <f>IFERROR(D21,0)+IFERROR(#REF!,0)+IFERROR(D721,0)+IFERROR(D66,0)+IFERROR(D112,0)+IFERROR(D158,0)+IFERROR(#REF!,0)+IFERROR(D202,0)+IFERROR(D248,0)+IFERROR(#REF!,0)+IFERROR(D293,0)+IFERROR(D339,0)+IFERROR(D385,0)+IFERROR(D431,0)+IFERROR(D477,0)+IFERROR(D523,0)</f>
        <v>31922016.135193236</v>
      </c>
      <c r="E9" s="14">
        <f>IFERROR(E21,0)+IFERROR(#REF!,0)+IFERROR(E721,0)+IFERROR(E66,0)+IFERROR(E112,0)+IFERROR(E158,0)+IFERROR(#REF!,0)+IFERROR(E202,0)+IFERROR(E248,0)+IFERROR(#REF!,0)+IFERROR(E293,0)+IFERROR(E339,0)+IFERROR(E385,0)+IFERROR(E431,0)+IFERROR(E477,0)+IFERROR(E523,0)</f>
        <v>63844032.270386472</v>
      </c>
      <c r="F9" s="14">
        <f>IFERROR(F21,0)+IFERROR(#REF!,0)+IFERROR(F721,0)+IFERROR(F66,0)+IFERROR(F112,0)+IFERROR(F158,0)+IFERROR(#REF!,0)+IFERROR(F202,0)+IFERROR(F248,0)+IFERROR(#REF!,0)+IFERROR(F293,0)+IFERROR(F339,0)+IFERROR(F385,0)+IFERROR(F431,0)+IFERROR(F477,0)+IFERROR(F523,0)</f>
        <v>95766048.405579731</v>
      </c>
      <c r="G9" s="14">
        <f>IFERROR(G21,0)+IFERROR(#REF!,0)+IFERROR(G721,0)+IFERROR(G66,0)+IFERROR(G112,0)+IFERROR(G158,0)+IFERROR(#REF!,0)+IFERROR(G202,0)+IFERROR(G248,0)+IFERROR(#REF!,0)+IFERROR(G293,0)+IFERROR(G339,0)+IFERROR(G385,0)+IFERROR(G431,0)+IFERROR(G477,0)+IFERROR(G523,0)</f>
        <v>127263700.06108761</v>
      </c>
      <c r="H9" s="14">
        <f>IFERROR(H21,0)+IFERROR(#REF!,0)+IFERROR(H721,0)+IFERROR(H66,0)+IFERROR(H112,0)+IFERROR(H158,0)+IFERROR(#REF!,0)+IFERROR(H202,0)+IFERROR(H248,0)+IFERROR(#REF!,0)+IFERROR(H293,0)+IFERROR(H339,0)+IFERROR(H385,0)+IFERROR(H431,0)+IFERROR(H477,0)+IFERROR(H523,0)</f>
        <v>158761351.71659553</v>
      </c>
      <c r="I9" s="14">
        <f>IFERROR(I21,0)+IFERROR(#REF!,0)+IFERROR(I721,0)+IFERROR(I66,0)+IFERROR(I112,0)+IFERROR(I158,0)+IFERROR(#REF!,0)+IFERROR(I202,0)+IFERROR(I248,0)+IFERROR(#REF!,0)+IFERROR(I293,0)+IFERROR(I339,0)+IFERROR(I385,0)+IFERROR(I431,0)+IFERROR(I477,0)+IFERROR(I523,0)</f>
        <v>154290163.69866231</v>
      </c>
      <c r="J9" s="14">
        <f>IFERROR(J21,0)+IFERROR(#REF!,0)+IFERROR(J721,0)+IFERROR(J66,0)+IFERROR(J112,0)+IFERROR(J158,0)+IFERROR(#REF!,0)+IFERROR(J202,0)+IFERROR(J248,0)+IFERROR(#REF!,0)+IFERROR(J293,0)+IFERROR(J339,0)+IFERROR(J385,0)+IFERROR(J431,0)+IFERROR(J477,0)+IFERROR(J523,0)</f>
        <v>149638051.03464317</v>
      </c>
      <c r="K9" s="14">
        <f>IFERROR(K21,0)+IFERROR(#REF!,0)+IFERROR(K721,0)+IFERROR(K66,0)+IFERROR(K112,0)+IFERROR(K158,0)+IFERROR(#REF!,0)+IFERROR(K202,0)+IFERROR(K248,0)+IFERROR(#REF!,0)+IFERROR(K293,0)+IFERROR(K339,0)+IFERROR(K385,0)+IFERROR(K431,0)+IFERROR(K477,0)+IFERROR(K523,0)</f>
        <v>142556516.26151648</v>
      </c>
      <c r="L9" s="14">
        <f>IFERROR(L21,0)+IFERROR(#REF!,0)+IFERROR(L721,0)+IFERROR(L66,0)+IFERROR(L112,0)+IFERROR(L158,0)+IFERROR(#REF!,0)+IFERROR(L202,0)+IFERROR(L248,0)+IFERROR(#REF!,0)+IFERROR(L293,0)+IFERROR(L339,0)+IFERROR(L385,0)+IFERROR(L431,0)+IFERROR(L477,0)+IFERROR(L523,0)</f>
        <v>135899345.96807513</v>
      </c>
      <c r="M9" s="14">
        <f>IFERROR(M21,0)+IFERROR(#REF!,0)+IFERROR(M721,0)+IFERROR(M66,0)+IFERROR(M112,0)+IFERROR(M158,0)+IFERROR(#REF!,0)+IFERROR(M202,0)+IFERROR(M248,0)+IFERROR(#REF!,0)+IFERROR(M293,0)+IFERROR(M339,0)+IFERROR(M385,0)+IFERROR(M431,0)+IFERROR(M477,0)+IFERROR(M523,0)</f>
        <v>129242175.67463376</v>
      </c>
      <c r="N9" s="14">
        <f>IFERROR(N21,0)+IFERROR(#REF!,0)+IFERROR(N721,0)+IFERROR(N66,0)+IFERROR(N112,0)+IFERROR(N158,0)+IFERROR(#REF!,0)+IFERROR(N202,0)+IFERROR(N248,0)+IFERROR(#REF!,0)+IFERROR(N293,0)+IFERROR(N339,0)+IFERROR(N385,0)+IFERROR(N431,0)+IFERROR(N477,0)+IFERROR(N523,0)</f>
        <v>126356426.69407789</v>
      </c>
      <c r="O9" s="14">
        <f>IFERROR(O21,0)+IFERROR(#REF!,0)+IFERROR(O721,0)+IFERROR(O66,0)+IFERROR(O112,0)+IFERROR(O158,0)+IFERROR(#REF!,0)+IFERROR(O202,0)+IFERROR(O248,0)+IFERROR(#REF!,0)+IFERROR(O293,0)+IFERROR(O339,0)+IFERROR(O385,0)+IFERROR(O431,0)+IFERROR(O477,0)+IFERROR(O523,0)</f>
        <v>123651602.35960791</v>
      </c>
      <c r="P9" s="14">
        <f>IFERROR(P21,0)+IFERROR(#REF!,0)+IFERROR(P721,0)+IFERROR(P66,0)+IFERROR(P112,0)+IFERROR(P158,0)+IFERROR(#REF!,0)+IFERROR(P202,0)+IFERROR(P248,0)+IFERROR(#REF!,0)+IFERROR(P293,0)+IFERROR(P339,0)+IFERROR(P385,0)+IFERROR(P431,0)+IFERROR(P477,0)+IFERROR(P523,0)</f>
        <v>121234738.2510099</v>
      </c>
      <c r="Q9" s="14">
        <f>IFERROR(Q21,0)+IFERROR(#REF!,0)+IFERROR(Q721,0)+IFERROR(Q66,0)+IFERROR(Q112,0)+IFERROR(Q158,0)+IFERROR(#REF!,0)+IFERROR(Q202,0)+IFERROR(Q248,0)+IFERROR(#REF!,0)+IFERROR(Q293,0)+IFERROR(Q339,0)+IFERROR(Q385,0)+IFERROR(Q431,0)+IFERROR(Q477,0)+IFERROR(Q523,0)</f>
        <v>118817874.14241189</v>
      </c>
      <c r="R9" s="14">
        <f>IFERROR(R21,0)+IFERROR(#REF!,0)+IFERROR(R721,0)+IFERROR(R66,0)+IFERROR(R112,0)+IFERROR(R158,0)+IFERROR(#REF!,0)+IFERROR(R202,0)+IFERROR(R248,0)+IFERROR(#REF!,0)+IFERROR(R293,0)+IFERROR(R339,0)+IFERROR(R385,0)+IFERROR(R431,0)+IFERROR(R477,0)+IFERROR(R523,0)</f>
        <v>116401010.03381388</v>
      </c>
      <c r="S9" s="14">
        <f>IFERROR(S21,0)+IFERROR(#REF!,0)+IFERROR(S721,0)+IFERROR(S66,0)+IFERROR(S112,0)+IFERROR(S158,0)+IFERROR(#REF!,0)+IFERROR(S202,0)+IFERROR(S248,0)+IFERROR(#REF!,0)+IFERROR(S293,0)+IFERROR(S339,0)+IFERROR(S385,0)+IFERROR(S431,0)+IFERROR(S477,0)+IFERROR(S523,0)</f>
        <v>106814289.31097209</v>
      </c>
      <c r="T9" s="14">
        <f>IFERROR(T21,0)+IFERROR(#REF!,0)+IFERROR(T721,0)+IFERROR(T66,0)+IFERROR(T112,0)+IFERROR(T158,0)+IFERROR(#REF!,0)+IFERROR(T202,0)+IFERROR(T248,0)+IFERROR(#REF!,0)+IFERROR(T293,0)+IFERROR(T339,0)+IFERROR(T385,0)+IFERROR(T431,0)+IFERROR(T477,0)+IFERROR(T523,0)</f>
        <v>97227568.588130295</v>
      </c>
      <c r="U9" s="14">
        <f>IFERROR(U21,0)+IFERROR(#REF!,0)+IFERROR(U721,0)+IFERROR(U66,0)+IFERROR(U112,0)+IFERROR(U158,0)+IFERROR(#REF!,0)+IFERROR(U202,0)+IFERROR(U248,0)+IFERROR(#REF!,0)+IFERROR(U293,0)+IFERROR(U339,0)+IFERROR(U385,0)+IFERROR(U431,0)+IFERROR(U477,0)+IFERROR(U523,0)</f>
        <v>89782309.748524129</v>
      </c>
      <c r="V9" s="14">
        <f>IFERROR(V21,0)+IFERROR(#REF!,0)+IFERROR(V721,0)+IFERROR(V66,0)+IFERROR(V112,0)+IFERROR(V158,0)+IFERROR(#REF!,0)+IFERROR(V202,0)+IFERROR(V248,0)+IFERROR(#REF!,0)+IFERROR(V293,0)+IFERROR(V339,0)+IFERROR(V385,0)+IFERROR(V431,0)+IFERROR(V477,0)+IFERROR(V523,0)</f>
        <v>82337050.908917964</v>
      </c>
      <c r="W9" s="14">
        <f>IFERROR(W21,0)+IFERROR(#REF!,0)+IFERROR(W721,0)+IFERROR(W66,0)+IFERROR(W112,0)+IFERROR(W158,0)+IFERROR(#REF!,0)+IFERROR(W202,0)+IFERROR(W248,0)+IFERROR(#REF!,0)+IFERROR(W293,0)+IFERROR(W339,0)+IFERROR(W385,0)+IFERROR(W431,0)+IFERROR(W477,0)+IFERROR(W523,0)</f>
        <v>74891792.069311768</v>
      </c>
      <c r="X9" s="14">
        <f>IFERROR(X21,0)+IFERROR(#REF!,0)+IFERROR(X721,0)+IFERROR(X66,0)+IFERROR(X112,0)+IFERROR(X158,0)+IFERROR(#REF!,0)+IFERROR(X202,0)+IFERROR(X248,0)+IFERROR(#REF!,0)+IFERROR(X293,0)+IFERROR(X339,0)+IFERROR(X385,0)+IFERROR(X431,0)+IFERROR(X477,0)+IFERROR(X523,0)</f>
        <v>70875094.4987721</v>
      </c>
      <c r="Y9" s="14">
        <f>IFERROR(Y21,0)+IFERROR(#REF!,0)+IFERROR(Y721,0)+IFERROR(Y66,0)+IFERROR(Y112,0)+IFERROR(Y158,0)+IFERROR(#REF!,0)+IFERROR(Y202,0)+IFERROR(Y248,0)+IFERROR(#REF!,0)+IFERROR(Y293,0)+IFERROR(Y339,0)+IFERROR(Y385,0)+IFERROR(Y431,0)+IFERROR(Y477,0)+IFERROR(Y523,0)</f>
        <v>66858396.928232446</v>
      </c>
      <c r="Z9" s="14">
        <f>IFERROR(Z21,0)+IFERROR(#REF!,0)+IFERROR(Z721,0)+IFERROR(Z66,0)+IFERROR(Z112,0)+IFERROR(Z158,0)+IFERROR(#REF!,0)+IFERROR(Z202,0)+IFERROR(Z248,0)+IFERROR(#REF!,0)+IFERROR(Z293,0)+IFERROR(Z339,0)+IFERROR(Z385,0)+IFERROR(Z431,0)+IFERROR(Z477,0)+IFERROR(Z523,0)</f>
        <v>62841699.357692778</v>
      </c>
      <c r="AA9" s="14">
        <f>IFERROR(AA21,0)+IFERROR(#REF!,0)+IFERROR(AA721,0)+IFERROR(AA66,0)+IFERROR(AA112,0)+IFERROR(AA158,0)+IFERROR(#REF!,0)+IFERROR(AA202,0)+IFERROR(AA248,0)+IFERROR(#REF!,0)+IFERROR(AA293,0)+IFERROR(AA339,0)+IFERROR(AA385,0)+IFERROR(AA431,0)+IFERROR(AA477,0)+IFERROR(AA523,0)</f>
        <v>58825001.78715311</v>
      </c>
      <c r="AB9" s="14">
        <f>IFERROR(AB21,0)+IFERROR(#REF!,0)+IFERROR(AB721,0)+IFERROR(AB66,0)+IFERROR(AB112,0)+IFERROR(AB158,0)+IFERROR(#REF!,0)+IFERROR(AB202,0)+IFERROR(AB248,0)+IFERROR(#REF!,0)+IFERROR(AB293,0)+IFERROR(AB339,0)+IFERROR(AB385,0)+IFERROR(AB431,0)+IFERROR(AB477,0)+IFERROR(AB523,0)</f>
        <v>54808304.216613442</v>
      </c>
      <c r="AC9" s="14">
        <f>IFERROR(AC21,0)+IFERROR(#REF!,0)+IFERROR(AC721,0)+IFERROR(AC66,0)+IFERROR(AC112,0)+IFERROR(AC158,0)+IFERROR(#REF!,0)+IFERROR(AC202,0)+IFERROR(AC248,0)+IFERROR(#REF!,0)+IFERROR(AC293,0)+IFERROR(AC339,0)+IFERROR(AC385,0)+IFERROR(AC431,0)+IFERROR(AC477,0)+IFERROR(AC523,0)</f>
        <v>53343147.374516919</v>
      </c>
      <c r="AD9" s="14">
        <f>IFERROR(AD21,0)+IFERROR(#REF!,0)+IFERROR(AD721,0)+IFERROR(AD66,0)+IFERROR(AD112,0)+IFERROR(AD158,0)+IFERROR(#REF!,0)+IFERROR(AD202,0)+IFERROR(AD248,0)+IFERROR(#REF!,0)+IFERROR(AD293,0)+IFERROR(AD339,0)+IFERROR(AD385,0)+IFERROR(AD431,0)+IFERROR(AD477,0)+IFERROR(AD523,0)</f>
        <v>51877990.532420397</v>
      </c>
      <c r="AE9" s="14">
        <f>IFERROR(AE21,0)+IFERROR(#REF!,0)+IFERROR(AE721,0)+IFERROR(AE66,0)+IFERROR(AE112,0)+IFERROR(AE158,0)+IFERROR(#REF!,0)+IFERROR(AE202,0)+IFERROR(AE248,0)+IFERROR(#REF!,0)+IFERROR(AE293,0)+IFERROR(AE339,0)+IFERROR(AE385,0)+IFERROR(AE431,0)+IFERROR(AE477,0)+IFERROR(AE523,0)</f>
        <v>50412833.690323874</v>
      </c>
      <c r="AF9" s="14">
        <f>IFERROR(AF21,0)+IFERROR(#REF!,0)+IFERROR(AF721,0)+IFERROR(AF66,0)+IFERROR(AF112,0)+IFERROR(AF158,0)+IFERROR(#REF!,0)+IFERROR(AF202,0)+IFERROR(AF248,0)+IFERROR(#REF!,0)+IFERROR(AF293,0)+IFERROR(AF339,0)+IFERROR(AF385,0)+IFERROR(AF431,0)+IFERROR(AF477,0)+IFERROR(AF523,0)</f>
        <v>48947676.848227352</v>
      </c>
      <c r="AG9" s="14">
        <f>IFERROR(AG21,0)+IFERROR(#REF!,0)+IFERROR(AG721,0)+IFERROR(AG66,0)+IFERROR(AG112,0)+IFERROR(AG158,0)+IFERROR(#REF!,0)+IFERROR(AG202,0)+IFERROR(AG248,0)+IFERROR(#REF!,0)+IFERROR(AG293,0)+IFERROR(AG339,0)+IFERROR(AG385,0)+IFERROR(AG431,0)+IFERROR(AG477,0)+IFERROR(AG523,0)</f>
        <v>47482520.006130829</v>
      </c>
      <c r="AH9" s="14">
        <f>IFERROR(AH21,0)+IFERROR(#REF!,0)+IFERROR(AH721,0)+IFERROR(AH66,0)+IFERROR(AH112,0)+IFERROR(AH158,0)+IFERROR(#REF!,0)+IFERROR(AH202,0)+IFERROR(AH248,0)+IFERROR(#REF!,0)+IFERROR(AH293,0)+IFERROR(AH339,0)+IFERROR(AH385,0)+IFERROR(AH431,0)+IFERROR(AH477,0)+IFERROR(AH523,0)</f>
        <v>46328840.351196267</v>
      </c>
      <c r="AI9" s="14">
        <f>IFERROR(AI21,0)+IFERROR(#REF!,0)+IFERROR(AI721,0)+IFERROR(AI66,0)+IFERROR(AI112,0)+IFERROR(AI158,0)+IFERROR(#REF!,0)+IFERROR(AI202,0)+IFERROR(AI248,0)+IFERROR(#REF!,0)+IFERROR(AI293,0)+IFERROR(AI339,0)+IFERROR(AI385,0)+IFERROR(AI431,0)+IFERROR(AI477,0)+IFERROR(AI523,0)</f>
        <v>45175160.696261704</v>
      </c>
      <c r="AJ9" s="14">
        <f>IFERROR(AJ21,0)+IFERROR(#REF!,0)+IFERROR(AJ721,0)+IFERROR(AJ66,0)+IFERROR(AJ112,0)+IFERROR(AJ158,0)+IFERROR(#REF!,0)+IFERROR(AJ202,0)+IFERROR(AJ248,0)+IFERROR(#REF!,0)+IFERROR(AJ293,0)+IFERROR(AJ339,0)+IFERROR(AJ385,0)+IFERROR(AJ431,0)+IFERROR(AJ477,0)+IFERROR(AJ523,0)</f>
        <v>44021481.041327141</v>
      </c>
      <c r="AK9" s="14">
        <f>IFERROR(AK21,0)+IFERROR(#REF!,0)+IFERROR(AK721,0)+IFERROR(AK66,0)+IFERROR(AK112,0)+IFERROR(AK158,0)+IFERROR(#REF!,0)+IFERROR(AK202,0)+IFERROR(AK248,0)+IFERROR(#REF!,0)+IFERROR(AK293,0)+IFERROR(AK339,0)+IFERROR(AK385,0)+IFERROR(AK431,0)+IFERROR(AK477,0)+IFERROR(AK523,0)</f>
        <v>42867801.386392586</v>
      </c>
      <c r="AL9" s="14">
        <f>IFERROR(AL21,0)+IFERROR(#REF!,0)+IFERROR(AL721,0)+IFERROR(AL66,0)+IFERROR(AL112,0)+IFERROR(AL158,0)+IFERROR(#REF!,0)+IFERROR(AL202,0)+IFERROR(AL248,0)+IFERROR(#REF!,0)+IFERROR(AL293,0)+IFERROR(AL339,0)+IFERROR(AL385,0)+IFERROR(AL431,0)+IFERROR(AL477,0)+IFERROR(AL523,0)</f>
        <v>41714121.731458023</v>
      </c>
      <c r="AM9" s="14">
        <f>IFERROR(AM21,0)+IFERROR(#REF!,0)+IFERROR(AM721,0)+IFERROR(AM66,0)+IFERROR(AM112,0)+IFERROR(AM158,0)+IFERROR(#REF!,0)+IFERROR(AM202,0)+IFERROR(AM248,0)+IFERROR(#REF!,0)+IFERROR(AM293,0)+IFERROR(AM339,0)+IFERROR(AM385,0)+IFERROR(AM431,0)+IFERROR(AM477,0)+IFERROR(AM523,0)</f>
        <v>41714121.731458023</v>
      </c>
      <c r="AN9" s="14">
        <f>IFERROR(AN21,0)+IFERROR(#REF!,0)+IFERROR(AN721,0)+IFERROR(AN66,0)+IFERROR(AN112,0)+IFERROR(AN158,0)+IFERROR(#REF!,0)+IFERROR(AN202,0)+IFERROR(AN248,0)+IFERROR(#REF!,0)+IFERROR(AN293,0)+IFERROR(AN339,0)+IFERROR(AN385,0)+IFERROR(AN431,0)+IFERROR(AN477,0)+IFERROR(AN523,0)</f>
        <v>41714121.731458023</v>
      </c>
      <c r="AO9" s="14">
        <f>IFERROR(AO21,0)+IFERROR(#REF!,0)+IFERROR(AO721,0)+IFERROR(AO66,0)+IFERROR(AO112,0)+IFERROR(AO158,0)+IFERROR(#REF!,0)+IFERROR(AO202,0)+IFERROR(AO248,0)+IFERROR(#REF!,0)+IFERROR(AO293,0)+IFERROR(AO339,0)+IFERROR(AO385,0)+IFERROR(AO431,0)+IFERROR(AO477,0)+IFERROR(AO523,0)</f>
        <v>41714121.731458023</v>
      </c>
      <c r="AP9" s="14">
        <f>IFERROR(AP21,0)+IFERROR(#REF!,0)+IFERROR(AP721,0)+IFERROR(AP66,0)+IFERROR(AP112,0)+IFERROR(AP158,0)+IFERROR(#REF!,0)+IFERROR(AP202,0)+IFERROR(AP248,0)+IFERROR(#REF!,0)+IFERROR(AP293,0)+IFERROR(AP339,0)+IFERROR(AP385,0)+IFERROR(AP431,0)+IFERROR(AP477,0)+IFERROR(AP523,0)</f>
        <v>41714121.731458023</v>
      </c>
      <c r="AQ9" s="14">
        <f>IFERROR(AQ21,0)+IFERROR(#REF!,0)+IFERROR(AQ721,0)+IFERROR(AQ66,0)+IFERROR(AQ112,0)+IFERROR(AQ158,0)+IFERROR(#REF!,0)+IFERROR(AQ202,0)+IFERROR(AQ248,0)+IFERROR(#REF!,0)+IFERROR(AQ293,0)+IFERROR(AQ339,0)+IFERROR(AQ385,0)+IFERROR(AQ431,0)+IFERROR(AQ477,0)+IFERROR(AQ523,0)</f>
        <v>41714121.731458023</v>
      </c>
      <c r="AR9" s="14">
        <f>IFERROR(AR21,0)+IFERROR(#REF!,0)+IFERROR(AR721,0)+IFERROR(AR66,0)+IFERROR(AR112,0)+IFERROR(AR158,0)+IFERROR(#REF!,0)+IFERROR(AR202,0)+IFERROR(AR248,0)+IFERROR(#REF!,0)+IFERROR(AR293,0)+IFERROR(AR339,0)+IFERROR(AR385,0)+IFERROR(AR431,0)+IFERROR(AR477,0)+IFERROR(AR523,0)</f>
        <v>34931868.014971778</v>
      </c>
      <c r="AS9" s="14">
        <f>IFERROR(AS21,0)+IFERROR(#REF!,0)+IFERROR(AS721,0)+IFERROR(AS66,0)+IFERROR(AS112,0)+IFERROR(AS158,0)+IFERROR(#REF!,0)+IFERROR(AS202,0)+IFERROR(AS248,0)+IFERROR(#REF!,0)+IFERROR(AS293,0)+IFERROR(AS339,0)+IFERROR(AS385,0)+IFERROR(AS431,0)+IFERROR(AS477,0)+IFERROR(AS523,0)</f>
        <v>28149614.298485532</v>
      </c>
      <c r="AT9" s="14">
        <f>IFERROR(AT21,0)+IFERROR(#REF!,0)+IFERROR(AT721,0)+IFERROR(AT66,0)+IFERROR(AT112,0)+IFERROR(AT158,0)+IFERROR(#REF!,0)+IFERROR(AT202,0)+IFERROR(AT248,0)+IFERROR(#REF!,0)+IFERROR(AT293,0)+IFERROR(AT339,0)+IFERROR(AT385,0)+IFERROR(AT431,0)+IFERROR(AT477,0)+IFERROR(AT523,0)</f>
        <v>21367360.581999291</v>
      </c>
      <c r="AU9" s="14">
        <f>IFERROR(AU21,0)+IFERROR(#REF!,0)+IFERROR(AU721,0)+IFERROR(AU66,0)+IFERROR(AU112,0)+IFERROR(AU158,0)+IFERROR(#REF!,0)+IFERROR(AU202,0)+IFERROR(AU248,0)+IFERROR(#REF!,0)+IFERROR(AU293,0)+IFERROR(AU339,0)+IFERROR(AU385,0)+IFERROR(AU431,0)+IFERROR(AU477,0)+IFERROR(AU523,0)</f>
        <v>14585106.865513049</v>
      </c>
      <c r="AV9" s="14">
        <f>IFERROR(AV21,0)+IFERROR(#REF!,0)+IFERROR(AV721,0)+IFERROR(AV66,0)+IFERROR(AV112,0)+IFERROR(AV158,0)+IFERROR(#REF!,0)+IFERROR(AV202,0)+IFERROR(AV248,0)+IFERROR(#REF!,0)+IFERROR(AV293,0)+IFERROR(AV339,0)+IFERROR(AV385,0)+IFERROR(AV431,0)+IFERROR(AV477,0)+IFERROR(AV523,0)</f>
        <v>7802853.1490268083</v>
      </c>
      <c r="AW9" s="14">
        <f>IFERROR(AW21,0)+IFERROR(#REF!,0)+IFERROR(AW721,0)+IFERROR(AW66,0)+IFERROR(AW112,0)+IFERROR(AW158,0)+IFERROR(#REF!,0)+IFERROR(AW202,0)+IFERROR(AW248,0)+IFERROR(#REF!,0)+IFERROR(AW293,0)+IFERROR(AW339,0)+IFERROR(AW385,0)+IFERROR(AW431,0)+IFERROR(AW477,0)+IFERROR(AW523,0)</f>
        <v>7802853.1490268083</v>
      </c>
      <c r="AX9" s="14">
        <f>IFERROR(AX21,0)+IFERROR(#REF!,0)+IFERROR(AX721,0)+IFERROR(AX66,0)+IFERROR(AX112,0)+IFERROR(AX158,0)+IFERROR(#REF!,0)+IFERROR(AX202,0)+IFERROR(AX248,0)+IFERROR(#REF!,0)+IFERROR(AX293,0)+IFERROR(AX339,0)+IFERROR(AX385,0)+IFERROR(AX431,0)+IFERROR(AX477,0)+IFERROR(AX523,0)</f>
        <v>7802853.1490268083</v>
      </c>
      <c r="AY9" s="14">
        <f>IFERROR(AY21,0)+IFERROR(#REF!,0)+IFERROR(AY721,0)+IFERROR(AY66,0)+IFERROR(AY112,0)+IFERROR(AY158,0)+IFERROR(#REF!,0)+IFERROR(AY202,0)+IFERROR(AY248,0)+IFERROR(#REF!,0)+IFERROR(AY293,0)+IFERROR(AY339,0)+IFERROR(AY385,0)+IFERROR(AY431,0)+IFERROR(AY477,0)+IFERROR(AY523,0)</f>
        <v>7802853.1490268083</v>
      </c>
      <c r="AZ9" s="14">
        <f>IFERROR(AZ21,0)+IFERROR(#REF!,0)+IFERROR(AZ721,0)+IFERROR(AZ66,0)+IFERROR(AZ112,0)+IFERROR(AZ158,0)+IFERROR(#REF!,0)+IFERROR(AZ202,0)+IFERROR(AZ248,0)+IFERROR(#REF!,0)+IFERROR(AZ293,0)+IFERROR(AZ339,0)+IFERROR(AZ385,0)+IFERROR(AZ431,0)+IFERROR(AZ477,0)+IFERROR(AZ523,0)</f>
        <v>7802853.1490268083</v>
      </c>
      <c r="BA9" s="14">
        <f>IFERROR(BA21,0)+IFERROR(#REF!,0)+IFERROR(BA721,0)+IFERROR(BA66,0)+IFERROR(BA112,0)+IFERROR(BA158,0)+IFERROR(#REF!,0)+IFERROR(BA202,0)+IFERROR(BA248,0)+IFERROR(#REF!,0)+IFERROR(BA293,0)+IFERROR(BA339,0)+IFERROR(BA385,0)+IFERROR(BA431,0)+IFERROR(BA477,0)+IFERROR(BA523,0)</f>
        <v>7802853.1490268083</v>
      </c>
      <c r="BB9" s="14">
        <f>IFERROR(BB21,0)+IFERROR(#REF!,0)+IFERROR(BB721,0)+IFERROR(BB66,0)+IFERROR(BB112,0)+IFERROR(BB158,0)+IFERROR(#REF!,0)+IFERROR(BB202,0)+IFERROR(BB248,0)+IFERROR(#REF!,0)+IFERROR(BB293,0)+IFERROR(BB339,0)+IFERROR(BB385,0)+IFERROR(BB431,0)+IFERROR(BB477,0)+IFERROR(BB523,0)</f>
        <v>6242282.5192214465</v>
      </c>
      <c r="BC9" s="14">
        <f>IFERROR(BC21,0)+IFERROR(#REF!,0)+IFERROR(BC721,0)+IFERROR(BC66,0)+IFERROR(BC112,0)+IFERROR(BC158,0)+IFERROR(#REF!,0)+IFERROR(BC202,0)+IFERROR(BC248,0)+IFERROR(#REF!,0)+IFERROR(BC293,0)+IFERROR(BC339,0)+IFERROR(BC385,0)+IFERROR(BC431,0)+IFERROR(BC477,0)+IFERROR(BC523,0)</f>
        <v>4681711.8894160846</v>
      </c>
      <c r="BD9" s="14">
        <f>IFERROR(BD21,0)+IFERROR(#REF!,0)+IFERROR(BD721,0)+IFERROR(BD66,0)+IFERROR(BD112,0)+IFERROR(BD158,0)+IFERROR(#REF!,0)+IFERROR(BD202,0)+IFERROR(BD248,0)+IFERROR(#REF!,0)+IFERROR(BD293,0)+IFERROR(BD339,0)+IFERROR(BD385,0)+IFERROR(BD431,0)+IFERROR(BD477,0)+IFERROR(BD523,0)</f>
        <v>3121141.2596107232</v>
      </c>
      <c r="BE9" s="14">
        <f>IFERROR(BE21,0)+IFERROR(#REF!,0)+IFERROR(BE721,0)+IFERROR(BE66,0)+IFERROR(BE112,0)+IFERROR(BE158,0)+IFERROR(#REF!,0)+IFERROR(BE202,0)+IFERROR(BE248,0)+IFERROR(#REF!,0)+IFERROR(BE293,0)+IFERROR(BE339,0)+IFERROR(BE385,0)+IFERROR(BE431,0)+IFERROR(BE477,0)+IFERROR(BE523,0)</f>
        <v>1560570.6298053616</v>
      </c>
      <c r="BF9" s="14">
        <f>IFERROR(BF21,0)+IFERROR(#REF!,0)+IFERROR(BF721,0)+IFERROR(BF66,0)+IFERROR(BF112,0)+IFERROR(BF158,0)+IFERROR(#REF!,0)+IFERROR(BF202,0)+IFERROR(BF248,0)+IFERROR(#REF!,0)+IFERROR(BF293,0)+IFERROR(BF339,0)+IFERROR(BF385,0)+IFERROR(BF431,0)+IFERROR(BF477,0)+IFERROR(BF523,0)</f>
        <v>0</v>
      </c>
      <c r="BG9" s="14">
        <f>IFERROR(BG21,0)+IFERROR(#REF!,0)+IFERROR(BG721,0)+IFERROR(BG66,0)+IFERROR(BG112,0)+IFERROR(BG158,0)+IFERROR(#REF!,0)+IFERROR(BG202,0)+IFERROR(BG248,0)+IFERROR(#REF!,0)+IFERROR(BG293,0)+IFERROR(BG339,0)+IFERROR(BG385,0)+IFERROR(BG431,0)+IFERROR(BG477,0)+IFERROR(BG523,0)</f>
        <v>0</v>
      </c>
      <c r="BH9" s="14">
        <f>IFERROR(BH21,0)+IFERROR(#REF!,0)+IFERROR(BH721,0)+IFERROR(BH66,0)+IFERROR(BH112,0)+IFERROR(BH158,0)+IFERROR(#REF!,0)+IFERROR(BH202,0)+IFERROR(BH248,0)+IFERROR(#REF!,0)+IFERROR(BH293,0)+IFERROR(BH339,0)+IFERROR(BH385,0)+IFERROR(BH431,0)+IFERROR(BH477,0)+IFERROR(BH523,0)</f>
        <v>0</v>
      </c>
      <c r="BI9" s="14">
        <f>IFERROR(BI21,0)+IFERROR(#REF!,0)+IFERROR(BI721,0)+IFERROR(BI66,0)+IFERROR(BI112,0)+IFERROR(BI158,0)+IFERROR(#REF!,0)+IFERROR(BI202,0)+IFERROR(BI248,0)+IFERROR(#REF!,0)+IFERROR(BI293,0)+IFERROR(BI339,0)+IFERROR(BI385,0)+IFERROR(BI431,0)+IFERROR(BI477,0)+IFERROR(BI523,0)</f>
        <v>0</v>
      </c>
    </row>
    <row r="10" spans="1:61" x14ac:dyDescent="0.25">
      <c r="C10" t="s">
        <v>461</v>
      </c>
      <c r="D10" s="14">
        <f>IFERROR(D22,0)+IFERROR(#REF!,0)+IFERROR(D722,0)+IFERROR(D67,0)+IFERROR(D113,0)+IFERROR(D159,0)+IFERROR(#REF!,0)+IFERROR(D203,0)+IFERROR(D249,0)+IFERROR(#REF!,0)+IFERROR(D294,0)+IFERROR(D340,0)+IFERROR(D386,0)+IFERROR(D432,0)+IFERROR(D478,0)+IFERROR(D524,0)</f>
        <v>394251132.20984387</v>
      </c>
      <c r="E10" s="14">
        <f>IFERROR(E22,0)+IFERROR(#REF!,0)+IFERROR(E722,0)+IFERROR(E67,0)+IFERROR(E113,0)+IFERROR(E159,0)+IFERROR(#REF!,0)+IFERROR(E203,0)+IFERROR(E249,0)+IFERROR(#REF!,0)+IFERROR(E294,0)+IFERROR(E340,0)+IFERROR(E386,0)+IFERROR(E432,0)+IFERROR(E478,0)+IFERROR(E524,0)</f>
        <v>771981274.71505976</v>
      </c>
      <c r="F10" s="14">
        <f>IFERROR(F22,0)+IFERROR(#REF!,0)+IFERROR(F722,0)+IFERROR(F67,0)+IFERROR(F113,0)+IFERROR(F159,0)+IFERROR(#REF!,0)+IFERROR(F203,0)+IFERROR(F249,0)+IFERROR(#REF!,0)+IFERROR(F294,0)+IFERROR(F340,0)+IFERROR(F386,0)+IFERROR(F432,0)+IFERROR(F478,0)+IFERROR(F524,0)</f>
        <v>1132517821.5371625</v>
      </c>
      <c r="G10" s="14">
        <f>IFERROR(G22,0)+IFERROR(#REF!,0)+IFERROR(G722,0)+IFERROR(G67,0)+IFERROR(G113,0)+IFERROR(G159,0)+IFERROR(#REF!,0)+IFERROR(G203,0)+IFERROR(G249,0)+IFERROR(#REF!,0)+IFERROR(G294,0)+IFERROR(G340,0)+IFERROR(G386,0)+IFERROR(G432,0)+IFERROR(G478,0)+IFERROR(G524,0)</f>
        <v>1475593786.3100779</v>
      </c>
      <c r="H10" s="14">
        <f>IFERROR(H22,0)+IFERROR(#REF!,0)+IFERROR(H722,0)+IFERROR(H67,0)+IFERROR(H113,0)+IFERROR(H159,0)+IFERROR(#REF!,0)+IFERROR(H203,0)+IFERROR(H249,0)+IFERROR(#REF!,0)+IFERROR(H294,0)+IFERROR(H340,0)+IFERROR(H386,0)+IFERROR(H432,0)+IFERROR(H478,0)+IFERROR(H524,0)</f>
        <v>1800498310.175827</v>
      </c>
      <c r="I10" s="14">
        <f>IFERROR(I22,0)+IFERROR(#REF!,0)+IFERROR(I722,0)+IFERROR(I67,0)+IFERROR(I113,0)+IFERROR(I159,0)+IFERROR(#REF!,0)+IFERROR(I203,0)+IFERROR(I249,0)+IFERROR(#REF!,0)+IFERROR(I294,0)+IFERROR(I340,0)+IFERROR(I386,0)+IFERROR(I432,0)+IFERROR(I478,0)+IFERROR(I524,0)</f>
        <v>1716369662.5327001</v>
      </c>
      <c r="J10" s="14">
        <f>IFERROR(J22,0)+IFERROR(#REF!,0)+IFERROR(J722,0)+IFERROR(J67,0)+IFERROR(J113,0)+IFERROR(J159,0)+IFERROR(#REF!,0)+IFERROR(J203,0)+IFERROR(J249,0)+IFERROR(#REF!,0)+IFERROR(J294,0)+IFERROR(J340,0)+IFERROR(J386,0)+IFERROR(J432,0)+IFERROR(J478,0)+IFERROR(J524,0)</f>
        <v>1633562763.3953204</v>
      </c>
      <c r="K10" s="14">
        <f>IFERROR(K22,0)+IFERROR(#REF!,0)+IFERROR(K722,0)+IFERROR(K67,0)+IFERROR(K113,0)+IFERROR(K159,0)+IFERROR(#REF!,0)+IFERROR(K203,0)+IFERROR(K249,0)+IFERROR(#REF!,0)+IFERROR(K294,0)+IFERROR(K340,0)+IFERROR(K386,0)+IFERROR(K432,0)+IFERROR(K478,0)+IFERROR(K524,0)</f>
        <v>1554610299.743422</v>
      </c>
      <c r="L10" s="14">
        <f>IFERROR(L22,0)+IFERROR(#REF!,0)+IFERROR(L722,0)+IFERROR(L67,0)+IFERROR(L113,0)+IFERROR(L159,0)+IFERROR(#REF!,0)+IFERROR(L203,0)+IFERROR(L249,0)+IFERROR(#REF!,0)+IFERROR(L294,0)+IFERROR(L340,0)+IFERROR(L386,0)+IFERROR(L432,0)+IFERROR(L478,0)+IFERROR(L524,0)</f>
        <v>1479236191.2710865</v>
      </c>
      <c r="M10" s="14">
        <f>IFERROR(M22,0)+IFERROR(#REF!,0)+IFERROR(M722,0)+IFERROR(M67,0)+IFERROR(M113,0)+IFERROR(M159,0)+IFERROR(#REF!,0)+IFERROR(M203,0)+IFERROR(M249,0)+IFERROR(#REF!,0)+IFERROR(M294,0)+IFERROR(M340,0)+IFERROR(M386,0)+IFERROR(M432,0)+IFERROR(M478,0)+IFERROR(M524,0)</f>
        <v>1407586120.7206883</v>
      </c>
      <c r="N10" s="14">
        <f>IFERROR(N22,0)+IFERROR(#REF!,0)+IFERROR(N722,0)+IFERROR(N67,0)+IFERROR(N113,0)+IFERROR(N159,0)+IFERROR(#REF!,0)+IFERROR(N203,0)+IFERROR(N249,0)+IFERROR(#REF!,0)+IFERROR(N294,0)+IFERROR(N340,0)+IFERROR(N386,0)+IFERROR(N432,0)+IFERROR(N478,0)+IFERROR(N524,0)</f>
        <v>1335963509.1423786</v>
      </c>
      <c r="O10" s="14">
        <f>IFERROR(O22,0)+IFERROR(#REF!,0)+IFERROR(O722,0)+IFERROR(O67,0)+IFERROR(O113,0)+IFERROR(O159,0)+IFERROR(#REF!,0)+IFERROR(O203,0)+IFERROR(O249,0)+IFERROR(#REF!,0)+IFERROR(O294,0)+IFERROR(O340,0)+IFERROR(O386,0)+IFERROR(O432,0)+IFERROR(O478,0)+IFERROR(O524,0)</f>
        <v>1264184866.8845072</v>
      </c>
      <c r="P10" s="14">
        <f>IFERROR(P22,0)+IFERROR(#REF!,0)+IFERROR(P722,0)+IFERROR(P67,0)+IFERROR(P113,0)+IFERROR(P159,0)+IFERROR(#REF!,0)+IFERROR(P203,0)+IFERROR(P249,0)+IFERROR(#REF!,0)+IFERROR(P294,0)+IFERROR(P340,0)+IFERROR(P386,0)+IFERROR(P432,0)+IFERROR(P478,0)+IFERROR(P524,0)</f>
        <v>1191950019.6192474</v>
      </c>
      <c r="Q10" s="14">
        <f>IFERROR(Q22,0)+IFERROR(#REF!,0)+IFERROR(Q722,0)+IFERROR(Q67,0)+IFERROR(Q113,0)+IFERROR(Q159,0)+IFERROR(#REF!,0)+IFERROR(Q203,0)+IFERROR(Q249,0)+IFERROR(#REF!,0)+IFERROR(Q294,0)+IFERROR(Q340,0)+IFERROR(Q386,0)+IFERROR(Q432,0)+IFERROR(Q478,0)+IFERROR(Q524,0)</f>
        <v>1119240394.2331915</v>
      </c>
      <c r="R10" s="14">
        <f>IFERROR(R22,0)+IFERROR(#REF!,0)+IFERROR(R722,0)+IFERROR(R67,0)+IFERROR(R113,0)+IFERROR(R159,0)+IFERROR(#REF!,0)+IFERROR(R203,0)+IFERROR(R249,0)+IFERROR(#REF!,0)+IFERROR(R294,0)+IFERROR(R340,0)+IFERROR(R386,0)+IFERROR(R432,0)+IFERROR(R478,0)+IFERROR(R524,0)</f>
        <v>1046036661.4604661</v>
      </c>
      <c r="S10" s="14">
        <f>IFERROR(S22,0)+IFERROR(#REF!,0)+IFERROR(S722,0)+IFERROR(S67,0)+IFERROR(S113,0)+IFERROR(S159,0)+IFERROR(#REF!,0)+IFERROR(S203,0)+IFERROR(S249,0)+IFERROR(#REF!,0)+IFERROR(S294,0)+IFERROR(S340,0)+IFERROR(S386,0)+IFERROR(S432,0)+IFERROR(S478,0)+IFERROR(S524,0)</f>
        <v>979634512.06125236</v>
      </c>
      <c r="T10" s="14">
        <f>IFERROR(T22,0)+IFERROR(#REF!,0)+IFERROR(T722,0)+IFERROR(T67,0)+IFERROR(T113,0)+IFERROR(T159,0)+IFERROR(#REF!,0)+IFERROR(T203,0)+IFERROR(T249,0)+IFERROR(#REF!,0)+IFERROR(T294,0)+IFERROR(T340,0)+IFERROR(T386,0)+IFERROR(T432,0)+IFERROR(T478,0)+IFERROR(T524,0)</f>
        <v>920310853.51639605</v>
      </c>
      <c r="U10" s="14">
        <f>IFERROR(U22,0)+IFERROR(#REF!,0)+IFERROR(U722,0)+IFERROR(U67,0)+IFERROR(U113,0)+IFERROR(U159,0)+IFERROR(#REF!,0)+IFERROR(U203,0)+IFERROR(U249,0)+IFERROR(#REF!,0)+IFERROR(U294,0)+IFERROR(U340,0)+IFERROR(U386,0)+IFERROR(U432,0)+IFERROR(U478,0)+IFERROR(U524,0)</f>
        <v>866168813.11721253</v>
      </c>
      <c r="V10" s="14">
        <f>IFERROR(V22,0)+IFERROR(#REF!,0)+IFERROR(V722,0)+IFERROR(V67,0)+IFERROR(V113,0)+IFERROR(V159,0)+IFERROR(#REF!,0)+IFERROR(V203,0)+IFERROR(V249,0)+IFERROR(#REF!,0)+IFERROR(V294,0)+IFERROR(V340,0)+IFERROR(V386,0)+IFERROR(V432,0)+IFERROR(V478,0)+IFERROR(V524,0)</f>
        <v>817419345.98233044</v>
      </c>
      <c r="W10" s="14">
        <f>IFERROR(W22,0)+IFERROR(#REF!,0)+IFERROR(W722,0)+IFERROR(W67,0)+IFERROR(W113,0)+IFERROR(W159,0)+IFERROR(#REF!,0)+IFERROR(W203,0)+IFERROR(W249,0)+IFERROR(#REF!,0)+IFERROR(W294,0)+IFERROR(W340,0)+IFERROR(W386,0)+IFERROR(W432,0)+IFERROR(W478,0)+IFERROR(W524,0)</f>
        <v>774281995.67916536</v>
      </c>
      <c r="X10" s="14">
        <f>IFERROR(X22,0)+IFERROR(#REF!,0)+IFERROR(X722,0)+IFERROR(X67,0)+IFERROR(X113,0)+IFERROR(X159,0)+IFERROR(#REF!,0)+IFERROR(X203,0)+IFERROR(X249,0)+IFERROR(#REF!,0)+IFERROR(X294,0)+IFERROR(X340,0)+IFERROR(X386,0)+IFERROR(X432,0)+IFERROR(X478,0)+IFERROR(X524,0)</f>
        <v>733486890.45884669</v>
      </c>
      <c r="Y10" s="14">
        <f>IFERROR(Y22,0)+IFERROR(#REF!,0)+IFERROR(Y722,0)+IFERROR(Y67,0)+IFERROR(Y113,0)+IFERROR(Y159,0)+IFERROR(#REF!,0)+IFERROR(Y203,0)+IFERROR(Y249,0)+IFERROR(#REF!,0)+IFERROR(Y294,0)+IFERROR(Y340,0)+IFERROR(Y386,0)+IFERROR(Y432,0)+IFERROR(Y478,0)+IFERROR(Y524,0)</f>
        <v>695129388.29168749</v>
      </c>
      <c r="Z10" s="14">
        <f>IFERROR(Z22,0)+IFERROR(#REF!,0)+IFERROR(Z722,0)+IFERROR(Z67,0)+IFERROR(Z113,0)+IFERROR(Z159,0)+IFERROR(#REF!,0)+IFERROR(Z203,0)+IFERROR(Z249,0)+IFERROR(#REF!,0)+IFERROR(Z294,0)+IFERROR(Z340,0)+IFERROR(Z386,0)+IFERROR(Z432,0)+IFERROR(Z478,0)+IFERROR(Z524,0)</f>
        <v>659308729.3815763</v>
      </c>
      <c r="AA10" s="14">
        <f>IFERROR(AA22,0)+IFERROR(#REF!,0)+IFERROR(AA722,0)+IFERROR(AA67,0)+IFERROR(AA113,0)+IFERROR(AA159,0)+IFERROR(#REF!,0)+IFERROR(AA203,0)+IFERROR(AA249,0)+IFERROR(#REF!,0)+IFERROR(AA294,0)+IFERROR(AA340,0)+IFERROR(AA386,0)+IFERROR(AA432,0)+IFERROR(AA478,0)+IFERROR(AA524,0)</f>
        <v>626128194.22028017</v>
      </c>
      <c r="AB10" s="14">
        <f>IFERROR(AB22,0)+IFERROR(#REF!,0)+IFERROR(AB722,0)+IFERROR(AB67,0)+IFERROR(AB113,0)+IFERROR(AB159,0)+IFERROR(#REF!,0)+IFERROR(AB203,0)+IFERROR(AB249,0)+IFERROR(#REF!,0)+IFERROR(AB294,0)+IFERROR(AB340,0)+IFERROR(AB386,0)+IFERROR(AB432,0)+IFERROR(AB478,0)+IFERROR(AB524,0)</f>
        <v>595695268.07648718</v>
      </c>
      <c r="AC10" s="14">
        <f>IFERROR(AC22,0)+IFERROR(#REF!,0)+IFERROR(AC722,0)+IFERROR(AC67,0)+IFERROR(AC113,0)+IFERROR(AC159,0)+IFERROR(#REF!,0)+IFERROR(AC203,0)+IFERROR(AC249,0)+IFERROR(#REF!,0)+IFERROR(AC294,0)+IFERROR(AC340,0)+IFERROR(AC386,0)+IFERROR(AC432,0)+IFERROR(AC478,0)+IFERROR(AC524,0)</f>
        <v>565518332.02397442</v>
      </c>
      <c r="AD10" s="14">
        <f>IFERROR(AD22,0)+IFERROR(#REF!,0)+IFERROR(AD722,0)+IFERROR(AD67,0)+IFERROR(AD113,0)+IFERROR(AD159,0)+IFERROR(#REF!,0)+IFERROR(AD203,0)+IFERROR(AD249,0)+IFERROR(#REF!,0)+IFERROR(AD294,0)+IFERROR(AD340,0)+IFERROR(AD386,0)+IFERROR(AD432,0)+IFERROR(AD478,0)+IFERROR(AD524,0)</f>
        <v>535607807.98472774</v>
      </c>
      <c r="AE10" s="14">
        <f>IFERROR(AE22,0)+IFERROR(#REF!,0)+IFERROR(AE722,0)+IFERROR(AE67,0)+IFERROR(AE113,0)+IFERROR(AE159,0)+IFERROR(#REF!,0)+IFERROR(AE203,0)+IFERROR(AE249,0)+IFERROR(#REF!,0)+IFERROR(AE294,0)+IFERROR(AE340,0)+IFERROR(AE386,0)+IFERROR(AE432,0)+IFERROR(AE478,0)+IFERROR(AE524,0)</f>
        <v>505974542.18019414</v>
      </c>
      <c r="AF10" s="14">
        <f>IFERROR(AF22,0)+IFERROR(#REF!,0)+IFERROR(AF722,0)+IFERROR(AF67,0)+IFERROR(AF113,0)+IFERROR(AF159,0)+IFERROR(#REF!,0)+IFERROR(AF203,0)+IFERROR(AF249,0)+IFERROR(#REF!,0)+IFERROR(AF294,0)+IFERROR(AF340,0)+IFERROR(AF386,0)+IFERROR(AF432,0)+IFERROR(AF478,0)+IFERROR(AF524,0)</f>
        <v>476629822.40545034</v>
      </c>
      <c r="AG10" s="14">
        <f>IFERROR(AG22,0)+IFERROR(#REF!,0)+IFERROR(AG722,0)+IFERROR(AG67,0)+IFERROR(AG113,0)+IFERROR(AG159,0)+IFERROR(#REF!,0)+IFERROR(AG203,0)+IFERROR(AG249,0)+IFERROR(#REF!,0)+IFERROR(AG294,0)+IFERROR(AG340,0)+IFERROR(AG386,0)+IFERROR(AG432,0)+IFERROR(AG478,0)+IFERROR(AG524,0)</f>
        <v>447585396.00664079</v>
      </c>
      <c r="AH10" s="14">
        <f>IFERROR(AH22,0)+IFERROR(#REF!,0)+IFERROR(AH722,0)+IFERROR(AH67,0)+IFERROR(AH113,0)+IFERROR(AH159,0)+IFERROR(#REF!,0)+IFERROR(AH203,0)+IFERROR(AH249,0)+IFERROR(#REF!,0)+IFERROR(AH294,0)+IFERROR(AH340,0)+IFERROR(AH386,0)+IFERROR(AH432,0)+IFERROR(AH478,0)+IFERROR(AH524,0)</f>
        <v>418535670.94105101</v>
      </c>
      <c r="AI10" s="14">
        <f>IFERROR(AI22,0)+IFERROR(#REF!,0)+IFERROR(AI722,0)+IFERROR(AI67,0)+IFERROR(AI113,0)+IFERROR(AI159,0)+IFERROR(#REF!,0)+IFERROR(AI203,0)+IFERROR(AI249,0)+IFERROR(#REF!,0)+IFERROR(AI294,0)+IFERROR(AI340,0)+IFERROR(AI386,0)+IFERROR(AI432,0)+IFERROR(AI478,0)+IFERROR(AI524,0)</f>
        <v>389480431.48825395</v>
      </c>
      <c r="AJ10" s="14">
        <f>IFERROR(AJ22,0)+IFERROR(#REF!,0)+IFERROR(AJ722,0)+IFERROR(AJ67,0)+IFERROR(AJ113,0)+IFERROR(AJ159,0)+IFERROR(#REF!,0)+IFERROR(AJ203,0)+IFERROR(AJ249,0)+IFERROR(#REF!,0)+IFERROR(AJ294,0)+IFERROR(AJ340,0)+IFERROR(AJ386,0)+IFERROR(AJ432,0)+IFERROR(AJ478,0)+IFERROR(AJ524,0)</f>
        <v>360419453.14536756</v>
      </c>
      <c r="AK10" s="14">
        <f>IFERROR(AK22,0)+IFERROR(#REF!,0)+IFERROR(AK722,0)+IFERROR(AK67,0)+IFERROR(AK113,0)+IFERROR(AK159,0)+IFERROR(#REF!,0)+IFERROR(AK203,0)+IFERROR(AK249,0)+IFERROR(#REF!,0)+IFERROR(AK294,0)+IFERROR(AK340,0)+IFERROR(AK386,0)+IFERROR(AK432,0)+IFERROR(AK478,0)+IFERROR(AK524,0)</f>
        <v>331352502.26950157</v>
      </c>
      <c r="AL10" s="14">
        <f>IFERROR(AL22,0)+IFERROR(#REF!,0)+IFERROR(AL722,0)+IFERROR(AL67,0)+IFERROR(AL113,0)+IFERROR(AL159,0)+IFERROR(#REF!,0)+IFERROR(AL203,0)+IFERROR(AL249,0)+IFERROR(#REF!,0)+IFERROR(AL294,0)+IFERROR(AL340,0)+IFERROR(AL386,0)+IFERROR(AL432,0)+IFERROR(AL478,0)+IFERROR(AL524,0)</f>
        <v>302279335.70564789</v>
      </c>
      <c r="AM10" s="14">
        <f>IFERROR(AM22,0)+IFERROR(#REF!,0)+IFERROR(AM722,0)+IFERROR(AM67,0)+IFERROR(AM113,0)+IFERROR(AM159,0)+IFERROR(#REF!,0)+IFERROR(AM203,0)+IFERROR(AM249,0)+IFERROR(#REF!,0)+IFERROR(AM294,0)+IFERROR(AM340,0)+IFERROR(AM386,0)+IFERROR(AM432,0)+IFERROR(AM478,0)+IFERROR(AM524,0)</f>
        <v>272022536.32112396</v>
      </c>
      <c r="AN10" s="14">
        <f>IFERROR(AN22,0)+IFERROR(#REF!,0)+IFERROR(AN722,0)+IFERROR(AN67,0)+IFERROR(AN113,0)+IFERROR(AN159,0)+IFERROR(#REF!,0)+IFERROR(AN203,0)+IFERROR(AN249,0)+IFERROR(#REF!,0)+IFERROR(AN294,0)+IFERROR(AN340,0)+IFERROR(AN386,0)+IFERROR(AN432,0)+IFERROR(AN478,0)+IFERROR(AN524,0)</f>
        <v>240533915.8096754</v>
      </c>
      <c r="AO10" s="14">
        <f>IFERROR(AO22,0)+IFERROR(#REF!,0)+IFERROR(AO722,0)+IFERROR(AO67,0)+IFERROR(AO113,0)+IFERROR(AO159,0)+IFERROR(#REF!,0)+IFERROR(AO203,0)+IFERROR(AO249,0)+IFERROR(#REF!,0)+IFERROR(AO294,0)+IFERROR(AO340,0)+IFERROR(AO386,0)+IFERROR(AO432,0)+IFERROR(AO478,0)+IFERROR(AO524,0)</f>
        <v>207763324.01267326</v>
      </c>
      <c r="AP10" s="14">
        <f>IFERROR(AP22,0)+IFERROR(#REF!,0)+IFERROR(AP722,0)+IFERROR(AP67,0)+IFERROR(AP113,0)+IFERROR(AP159,0)+IFERROR(#REF!,0)+IFERROR(AP203,0)+IFERROR(AP249,0)+IFERROR(#REF!,0)+IFERROR(AP294,0)+IFERROR(AP340,0)+IFERROR(AP386,0)+IFERROR(AP432,0)+IFERROR(AP478,0)+IFERROR(AP524,0)</f>
        <v>173658569.0477711</v>
      </c>
      <c r="AQ10" s="14">
        <f>IFERROR(AQ22,0)+IFERROR(#REF!,0)+IFERROR(AQ722,0)+IFERROR(AQ67,0)+IFERROR(AQ113,0)+IFERROR(AQ159,0)+IFERROR(#REF!,0)+IFERROR(AQ203,0)+IFERROR(AQ249,0)+IFERROR(#REF!,0)+IFERROR(AQ294,0)+IFERROR(AQ340,0)+IFERROR(AQ386,0)+IFERROR(AQ432,0)+IFERROR(AQ478,0)+IFERROR(AQ524,0)</f>
        <v>138165334.18582332</v>
      </c>
      <c r="AR10" s="14">
        <f>IFERROR(AR22,0)+IFERROR(#REF!,0)+IFERROR(AR722,0)+IFERROR(AR67,0)+IFERROR(AR113,0)+IFERROR(AR159,0)+IFERROR(#REF!,0)+IFERROR(AR203,0)+IFERROR(AR249,0)+IFERROR(#REF!,0)+IFERROR(AR294,0)+IFERROR(AR340,0)+IFERROR(AR386,0)+IFERROR(AR432,0)+IFERROR(AR478,0)+IFERROR(AR524,0)</f>
        <v>108147405.32407404</v>
      </c>
      <c r="AS10" s="14">
        <f>IFERROR(AS22,0)+IFERROR(#REF!,0)+IFERROR(AS722,0)+IFERROR(AS67,0)+IFERROR(AS113,0)+IFERROR(AS159,0)+IFERROR(#REF!,0)+IFERROR(AS203,0)+IFERROR(AS249,0)+IFERROR(#REF!,0)+IFERROR(AS294,0)+IFERROR(AS340,0)+IFERROR(AS386,0)+IFERROR(AS432,0)+IFERROR(AS478,0)+IFERROR(AS524,0)</f>
        <v>83827694.262337476</v>
      </c>
      <c r="AT10" s="14">
        <f>IFERROR(AT22,0)+IFERROR(#REF!,0)+IFERROR(AT722,0)+IFERROR(AT67,0)+IFERROR(AT113,0)+IFERROR(AT159,0)+IFERROR(#REF!,0)+IFERROR(AT203,0)+IFERROR(AT249,0)+IFERROR(#REF!,0)+IFERROR(AT294,0)+IFERROR(AT340,0)+IFERROR(AT386,0)+IFERROR(AT432,0)+IFERROR(AT478,0)+IFERROR(AT524,0)</f>
        <v>65438188.032112524</v>
      </c>
      <c r="AU10" s="14">
        <f>IFERROR(AU22,0)+IFERROR(#REF!,0)+IFERROR(AU722,0)+IFERROR(AU67,0)+IFERROR(AU113,0)+IFERROR(AU159,0)+IFERROR(#REF!,0)+IFERROR(AU203,0)+IFERROR(AU249,0)+IFERROR(#REF!,0)+IFERROR(AU294,0)+IFERROR(AU340,0)+IFERROR(AU386,0)+IFERROR(AU432,0)+IFERROR(AU478,0)+IFERROR(AU524,0)</f>
        <v>53220318.369307861</v>
      </c>
      <c r="AV10" s="14">
        <f>IFERROR(AV22,0)+IFERROR(#REF!,0)+IFERROR(AV722,0)+IFERROR(AV67,0)+IFERROR(AV113,0)+IFERROR(AV159,0)+IFERROR(#REF!,0)+IFERROR(AV203,0)+IFERROR(AV249,0)+IFERROR(#REF!,0)+IFERROR(AV294,0)+IFERROR(AV340,0)+IFERROR(AV386,0)+IFERROR(AV432,0)+IFERROR(AV478,0)+IFERROR(AV524,0)</f>
        <v>47425346.22901769</v>
      </c>
      <c r="AW10" s="14">
        <f>IFERROR(AW22,0)+IFERROR(#REF!,0)+IFERROR(AW722,0)+IFERROR(AW67,0)+IFERROR(AW113,0)+IFERROR(AW159,0)+IFERROR(#REF!,0)+IFERROR(AW203,0)+IFERROR(AW249,0)+IFERROR(#REF!,0)+IFERROR(AW294,0)+IFERROR(AW340,0)+IFERROR(AW386,0)+IFERROR(AW432,0)+IFERROR(AW478,0)+IFERROR(AW524,0)</f>
        <v>41394447.974348031</v>
      </c>
      <c r="AX10" s="14">
        <f>IFERROR(AX22,0)+IFERROR(#REF!,0)+IFERROR(AX722,0)+IFERROR(AX67,0)+IFERROR(AX113,0)+IFERROR(AX159,0)+IFERROR(#REF!,0)+IFERROR(AX203,0)+IFERROR(AX249,0)+IFERROR(#REF!,0)+IFERROR(AX294,0)+IFERROR(AX340,0)+IFERROR(AX386,0)+IFERROR(AX432,0)+IFERROR(AX478,0)+IFERROR(AX524,0)</f>
        <v>35118018.532125369</v>
      </c>
      <c r="AY10" s="14">
        <f>IFERROR(AY22,0)+IFERROR(#REF!,0)+IFERROR(AY722,0)+IFERROR(AY67,0)+IFERROR(AY113,0)+IFERROR(AY159,0)+IFERROR(#REF!,0)+IFERROR(AY203,0)+IFERROR(AY249,0)+IFERROR(#REF!,0)+IFERROR(AY294,0)+IFERROR(AY340,0)+IFERROR(AY386,0)+IFERROR(AY432,0)+IFERROR(AY478,0)+IFERROR(AY524,0)</f>
        <v>28586061.78543387</v>
      </c>
      <c r="AZ10" s="14">
        <f>IFERROR(AZ22,0)+IFERROR(#REF!,0)+IFERROR(AZ722,0)+IFERROR(AZ67,0)+IFERROR(AZ113,0)+IFERROR(AZ159,0)+IFERROR(#REF!,0)+IFERROR(AZ203,0)+IFERROR(AZ249,0)+IFERROR(#REF!,0)+IFERROR(AZ294,0)+IFERROR(AZ340,0)+IFERROR(AZ386,0)+IFERROR(AZ432,0)+IFERROR(AZ478,0)+IFERROR(AZ524,0)</f>
        <v>21788174.653361019</v>
      </c>
      <c r="BA10" s="14">
        <f>IFERROR(BA22,0)+IFERROR(#REF!,0)+IFERROR(BA722,0)+IFERROR(BA67,0)+IFERROR(BA113,0)+IFERROR(BA159,0)+IFERROR(#REF!,0)+IFERROR(BA203,0)+IFERROR(BA249,0)+IFERROR(#REF!,0)+IFERROR(BA294,0)+IFERROR(BA340,0)+IFERROR(BA386,0)+IFERROR(BA432,0)+IFERROR(BA478,0)+IFERROR(BA524,0)</f>
        <v>14713530.522594526</v>
      </c>
      <c r="BB10" s="14">
        <f>IFERROR(BB22,0)+IFERROR(#REF!,0)+IFERROR(BB722,0)+IFERROR(BB67,0)+IFERROR(BB113,0)+IFERROR(BB159,0)+IFERROR(#REF!,0)+IFERROR(BB203,0)+IFERROR(BB249,0)+IFERROR(#REF!,0)+IFERROR(BB294,0)+IFERROR(BB340,0)+IFERROR(BB386,0)+IFERROR(BB432,0)+IFERROR(BB478,0)+IFERROR(BB524,0)</f>
        <v>8943199.7727655247</v>
      </c>
      <c r="BC10" s="14">
        <f>IFERROR(BC22,0)+IFERROR(#REF!,0)+IFERROR(BC722,0)+IFERROR(BC67,0)+IFERROR(BC113,0)+IFERROR(BC159,0)+IFERROR(#REF!,0)+IFERROR(BC203,0)+IFERROR(BC249,0)+IFERROR(#REF!,0)+IFERROR(BC294,0)+IFERROR(BC340,0)+IFERROR(BC386,0)+IFERROR(BC432,0)+IFERROR(BC478,0)+IFERROR(BC524,0)</f>
        <v>4530283.8822673559</v>
      </c>
      <c r="BD10" s="14">
        <f>IFERROR(BD22,0)+IFERROR(#REF!,0)+IFERROR(BD722,0)+IFERROR(BD67,0)+IFERROR(BD113,0)+IFERROR(BD159,0)+IFERROR(#REF!,0)+IFERROR(BD203,0)+IFERROR(BD249,0)+IFERROR(#REF!,0)+IFERROR(BD294,0)+IFERROR(BD340,0)+IFERROR(BD386,0)+IFERROR(BD432,0)+IFERROR(BD478,0)+IFERROR(BD524,0)</f>
        <v>1530046.20795661</v>
      </c>
      <c r="BE10" s="14">
        <f>IFERROR(BE22,0)+IFERROR(#REF!,0)+IFERROR(BE722,0)+IFERROR(BE67,0)+IFERROR(BE113,0)+IFERROR(BE159,0)+IFERROR(#REF!,0)+IFERROR(BE203,0)+IFERROR(BE249,0)+IFERROR(#REF!,0)+IFERROR(BE294,0)+IFERROR(BE340,0)+IFERROR(BE386,0)+IFERROR(BE432,0)+IFERROR(BE478,0)+IFERROR(BE524,0)</f>
        <v>-8.3819031715393066E-9</v>
      </c>
      <c r="BF10" s="14">
        <f>IFERROR(BF22,0)+IFERROR(#REF!,0)+IFERROR(BF722,0)+IFERROR(BF67,0)+IFERROR(BF113,0)+IFERROR(BF159,0)+IFERROR(#REF!,0)+IFERROR(BF203,0)+IFERROR(BF249,0)+IFERROR(#REF!,0)+IFERROR(BF294,0)+IFERROR(BF340,0)+IFERROR(BF386,0)+IFERROR(BF432,0)+IFERROR(BF478,0)+IFERROR(BF524,0)</f>
        <v>0</v>
      </c>
      <c r="BG10" s="14">
        <f>IFERROR(BG22,0)+IFERROR(#REF!,0)+IFERROR(BG722,0)+IFERROR(BG67,0)+IFERROR(BG113,0)+IFERROR(BG159,0)+IFERROR(#REF!,0)+IFERROR(BG203,0)+IFERROR(BG249,0)+IFERROR(#REF!,0)+IFERROR(BG294,0)+IFERROR(BG340,0)+IFERROR(BG386,0)+IFERROR(BG432,0)+IFERROR(BG478,0)+IFERROR(BG524,0)</f>
        <v>0</v>
      </c>
      <c r="BH10" s="14">
        <f>IFERROR(BH22,0)+IFERROR(#REF!,0)+IFERROR(BH722,0)+IFERROR(BH67,0)+IFERROR(BH113,0)+IFERROR(BH159,0)+IFERROR(#REF!,0)+IFERROR(BH203,0)+IFERROR(BH249,0)+IFERROR(#REF!,0)+IFERROR(BH294,0)+IFERROR(BH340,0)+IFERROR(BH386,0)+IFERROR(BH432,0)+IFERROR(BH478,0)+IFERROR(BH524,0)</f>
        <v>0</v>
      </c>
      <c r="BI10" s="14">
        <f>IFERROR(BI22,0)+IFERROR(#REF!,0)+IFERROR(BI722,0)+IFERROR(BI67,0)+IFERROR(BI113,0)+IFERROR(BI159,0)+IFERROR(#REF!,0)+IFERROR(BI203,0)+IFERROR(BI249,0)+IFERROR(#REF!,0)+IFERROR(BI294,0)+IFERROR(BI340,0)+IFERROR(BI386,0)+IFERROR(BI432,0)+IFERROR(BI478,0)+IFERROR(BI524,0)</f>
        <v>0</v>
      </c>
    </row>
    <row r="12" spans="1:61" ht="23.25" customHeight="1" x14ac:dyDescent="0.25">
      <c r="C12" s="85" t="s">
        <v>462</v>
      </c>
      <c r="D12" s="14">
        <f>D6</f>
        <v>410125827.98906875</v>
      </c>
      <c r="E12" s="14">
        <f>E6-D10</f>
        <v>410125827.98906875</v>
      </c>
      <c r="F12" s="14">
        <f>F6-E10</f>
        <v>410125827.98906875</v>
      </c>
      <c r="G12" s="14">
        <f>G6-F10</f>
        <v>410125827.98906875</v>
      </c>
      <c r="H12" s="14">
        <f>H6-G10</f>
        <v>410125827.98906875</v>
      </c>
      <c r="I12" s="17">
        <f>SUM(D12:H12)</f>
        <v>2050629139.9453437</v>
      </c>
      <c r="J12" s="14" t="b">
        <f>I12=Inputs!L104</f>
        <v>1</v>
      </c>
    </row>
    <row r="13" spans="1:61" ht="30.75" customHeight="1" x14ac:dyDescent="0.25">
      <c r="C13" s="85" t="s">
        <v>905</v>
      </c>
      <c r="D13" s="14"/>
      <c r="E13" s="14" t="b">
        <f>SUM(D7:BI7)=I12</f>
        <v>1</v>
      </c>
      <c r="F13" s="14"/>
    </row>
    <row r="15" spans="1:61" s="19" customFormat="1" ht="12.75" x14ac:dyDescent="0.2">
      <c r="A15" s="48"/>
    </row>
    <row r="16" spans="1:61" s="19" customFormat="1" ht="12.75" x14ac:dyDescent="0.2">
      <c r="A16" s="48" t="s">
        <v>469</v>
      </c>
    </row>
    <row r="17" spans="1:61" s="19" customFormat="1" ht="12.75" x14ac:dyDescent="0.2">
      <c r="A17" s="19" t="s">
        <v>470</v>
      </c>
      <c r="B17" s="19">
        <f>Inputs!L108</f>
        <v>6000000</v>
      </c>
      <c r="D17" s="19">
        <f>B18</f>
        <v>3</v>
      </c>
      <c r="E17" s="19">
        <f>IF(D17&gt;0,D17-1,0)</f>
        <v>2</v>
      </c>
      <c r="F17" s="19">
        <f>IF(E17&gt;0,E17-1,0)</f>
        <v>1</v>
      </c>
      <c r="G17" s="19">
        <f>IF(F17&gt;0,F17-1,0)</f>
        <v>0</v>
      </c>
      <c r="H17" s="19">
        <f t="shared" ref="H17:BI17" si="0">IF(G17&gt;0,G17-1,0)</f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0</v>
      </c>
      <c r="R17" s="19">
        <f t="shared" si="0"/>
        <v>0</v>
      </c>
      <c r="S17" s="19">
        <f t="shared" si="0"/>
        <v>0</v>
      </c>
      <c r="T17" s="19">
        <f t="shared" si="0"/>
        <v>0</v>
      </c>
      <c r="U17" s="19">
        <f t="shared" si="0"/>
        <v>0</v>
      </c>
      <c r="V17" s="19">
        <f t="shared" si="0"/>
        <v>0</v>
      </c>
      <c r="W17" s="19">
        <f t="shared" si="0"/>
        <v>0</v>
      </c>
      <c r="X17" s="19">
        <f t="shared" si="0"/>
        <v>0</v>
      </c>
      <c r="Y17" s="19">
        <f t="shared" si="0"/>
        <v>0</v>
      </c>
      <c r="Z17" s="19">
        <f t="shared" si="0"/>
        <v>0</v>
      </c>
      <c r="AA17" s="19">
        <f t="shared" si="0"/>
        <v>0</v>
      </c>
      <c r="AB17" s="19">
        <f t="shared" si="0"/>
        <v>0</v>
      </c>
      <c r="AC17" s="19">
        <f t="shared" si="0"/>
        <v>0</v>
      </c>
      <c r="AD17" s="19">
        <f t="shared" si="0"/>
        <v>0</v>
      </c>
      <c r="AE17" s="19">
        <f t="shared" si="0"/>
        <v>0</v>
      </c>
      <c r="AF17" s="19">
        <f t="shared" si="0"/>
        <v>0</v>
      </c>
      <c r="AG17" s="19">
        <f t="shared" si="0"/>
        <v>0</v>
      </c>
      <c r="AH17" s="19">
        <f t="shared" si="0"/>
        <v>0</v>
      </c>
      <c r="AI17" s="19">
        <f t="shared" si="0"/>
        <v>0</v>
      </c>
      <c r="AJ17" s="19">
        <f t="shared" si="0"/>
        <v>0</v>
      </c>
      <c r="AK17" s="19">
        <f t="shared" si="0"/>
        <v>0</v>
      </c>
      <c r="AL17" s="19">
        <f t="shared" si="0"/>
        <v>0</v>
      </c>
      <c r="AM17" s="19">
        <f t="shared" si="0"/>
        <v>0</v>
      </c>
      <c r="AN17" s="19">
        <f t="shared" si="0"/>
        <v>0</v>
      </c>
      <c r="AO17" s="19">
        <f t="shared" si="0"/>
        <v>0</v>
      </c>
      <c r="AP17" s="19">
        <f t="shared" si="0"/>
        <v>0</v>
      </c>
      <c r="AQ17" s="19">
        <f t="shared" si="0"/>
        <v>0</v>
      </c>
      <c r="AR17" s="19">
        <f t="shared" si="0"/>
        <v>0</v>
      </c>
      <c r="AS17" s="19">
        <f t="shared" si="0"/>
        <v>0</v>
      </c>
      <c r="AT17" s="19">
        <f t="shared" si="0"/>
        <v>0</v>
      </c>
      <c r="AU17" s="19">
        <f t="shared" si="0"/>
        <v>0</v>
      </c>
      <c r="AV17" s="19">
        <f t="shared" si="0"/>
        <v>0</v>
      </c>
      <c r="AW17" s="19">
        <f t="shared" si="0"/>
        <v>0</v>
      </c>
      <c r="AX17" s="19">
        <f t="shared" si="0"/>
        <v>0</v>
      </c>
      <c r="AY17" s="19">
        <f t="shared" si="0"/>
        <v>0</v>
      </c>
      <c r="AZ17" s="19">
        <f t="shared" si="0"/>
        <v>0</v>
      </c>
      <c r="BA17" s="19">
        <f t="shared" si="0"/>
        <v>0</v>
      </c>
      <c r="BB17" s="19">
        <f t="shared" si="0"/>
        <v>0</v>
      </c>
      <c r="BC17" s="19">
        <f t="shared" si="0"/>
        <v>0</v>
      </c>
      <c r="BD17" s="19">
        <f t="shared" si="0"/>
        <v>0</v>
      </c>
      <c r="BE17" s="19">
        <f t="shared" si="0"/>
        <v>0</v>
      </c>
      <c r="BF17" s="19">
        <f t="shared" si="0"/>
        <v>0</v>
      </c>
      <c r="BG17" s="19">
        <f t="shared" si="0"/>
        <v>0</v>
      </c>
      <c r="BH17" s="19">
        <f t="shared" si="0"/>
        <v>0</v>
      </c>
      <c r="BI17" s="19">
        <f t="shared" si="0"/>
        <v>0</v>
      </c>
    </row>
    <row r="18" spans="1:61" s="19" customFormat="1" x14ac:dyDescent="0.25">
      <c r="A18" s="15" t="s">
        <v>72</v>
      </c>
      <c r="B18" s="48">
        <v>3</v>
      </c>
      <c r="C18" s="19" t="s">
        <v>454</v>
      </c>
      <c r="D18" s="19">
        <f>IFERROR(D30,0)+IFERROR(D36,0)+IFERROR(D42,0)+IFERROR(D48,0)+IFERROR(D54,0)</f>
        <v>1200000</v>
      </c>
      <c r="E18" s="19">
        <f t="shared" ref="E18:BI22" si="1">IFERROR(E30,0)+IFERROR(E36,0)+IFERROR(E42,0)+IFERROR(E48,0)+IFERROR(E54,0)</f>
        <v>2015851.7629862339</v>
      </c>
      <c r="F18" s="19">
        <f t="shared" si="1"/>
        <v>2431915.7658151388</v>
      </c>
      <c r="G18" s="19">
        <f t="shared" si="1"/>
        <v>2431915.7658151388</v>
      </c>
      <c r="H18" s="19">
        <f t="shared" si="1"/>
        <v>2431915.7658151388</v>
      </c>
      <c r="I18" s="19">
        <f t="shared" si="1"/>
        <v>1231915.7658151388</v>
      </c>
      <c r="J18" s="19">
        <f t="shared" si="1"/>
        <v>416064.00282890472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19">
        <f t="shared" si="1"/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>
        <f t="shared" si="1"/>
        <v>0</v>
      </c>
      <c r="AL18" s="19">
        <f t="shared" si="1"/>
        <v>0</v>
      </c>
      <c r="AM18" s="19">
        <f t="shared" si="1"/>
        <v>0</v>
      </c>
      <c r="AN18" s="19">
        <f t="shared" si="1"/>
        <v>0</v>
      </c>
      <c r="AO18" s="19">
        <f t="shared" si="1"/>
        <v>0</v>
      </c>
      <c r="AP18" s="19">
        <f t="shared" si="1"/>
        <v>0</v>
      </c>
      <c r="AQ18" s="19">
        <f t="shared" si="1"/>
        <v>0</v>
      </c>
      <c r="AR18" s="19">
        <f t="shared" si="1"/>
        <v>0</v>
      </c>
      <c r="AS18" s="19">
        <f t="shared" si="1"/>
        <v>0</v>
      </c>
      <c r="AT18" s="19">
        <f t="shared" si="1"/>
        <v>0</v>
      </c>
      <c r="AU18" s="19">
        <f t="shared" si="1"/>
        <v>0</v>
      </c>
      <c r="AV18" s="19">
        <f t="shared" si="1"/>
        <v>0</v>
      </c>
      <c r="AW18" s="19">
        <f t="shared" si="1"/>
        <v>0</v>
      </c>
      <c r="AX18" s="19">
        <f t="shared" si="1"/>
        <v>0</v>
      </c>
      <c r="AY18" s="19">
        <f t="shared" si="1"/>
        <v>0</v>
      </c>
      <c r="AZ18" s="19">
        <f t="shared" si="1"/>
        <v>0</v>
      </c>
      <c r="BA18" s="19">
        <f t="shared" si="1"/>
        <v>0</v>
      </c>
      <c r="BB18" s="19">
        <f t="shared" si="1"/>
        <v>0</v>
      </c>
      <c r="BC18" s="19">
        <f t="shared" si="1"/>
        <v>0</v>
      </c>
      <c r="BD18" s="19">
        <f t="shared" si="1"/>
        <v>0</v>
      </c>
      <c r="BE18" s="19">
        <f t="shared" si="1"/>
        <v>0</v>
      </c>
      <c r="BF18" s="19">
        <f t="shared" si="1"/>
        <v>0</v>
      </c>
      <c r="BG18" s="19">
        <f t="shared" si="1"/>
        <v>0</v>
      </c>
      <c r="BH18" s="19">
        <f t="shared" si="1"/>
        <v>0</v>
      </c>
      <c r="BI18" s="19">
        <f t="shared" si="1"/>
        <v>0</v>
      </c>
    </row>
    <row r="19" spans="1:61" s="19" customFormat="1" ht="12.75" x14ac:dyDescent="0.2">
      <c r="C19" s="19" t="s">
        <v>471</v>
      </c>
      <c r="D19" s="19">
        <f>IFERROR(D31,0)+IFERROR(D37,0)+IFERROR(D43,0)+IFERROR(D49,0)+IFERROR(D55,0)</f>
        <v>384148.23701376596</v>
      </c>
      <c r="E19" s="19">
        <f t="shared" si="1"/>
        <v>783935.99717109534</v>
      </c>
      <c r="F19" s="19">
        <f t="shared" si="1"/>
        <v>1200000</v>
      </c>
      <c r="G19" s="19">
        <f t="shared" si="1"/>
        <v>1200000</v>
      </c>
      <c r="H19" s="19">
        <f t="shared" si="1"/>
        <v>1200000</v>
      </c>
      <c r="I19" s="19">
        <f t="shared" si="1"/>
        <v>815851.76298623404</v>
      </c>
      <c r="J19" s="19">
        <f t="shared" si="1"/>
        <v>416064.00282890472</v>
      </c>
      <c r="K19" s="19">
        <f t="shared" si="1"/>
        <v>0</v>
      </c>
      <c r="L19" s="19">
        <f t="shared" si="1"/>
        <v>0</v>
      </c>
      <c r="M19" s="19">
        <f t="shared" si="1"/>
        <v>0</v>
      </c>
      <c r="N19" s="19">
        <f t="shared" si="1"/>
        <v>0</v>
      </c>
      <c r="O19" s="19">
        <f t="shared" si="1"/>
        <v>0</v>
      </c>
      <c r="P19" s="19">
        <f t="shared" si="1"/>
        <v>0</v>
      </c>
      <c r="Q19" s="19">
        <f t="shared" si="1"/>
        <v>0</v>
      </c>
      <c r="R19" s="19">
        <f t="shared" si="1"/>
        <v>0</v>
      </c>
      <c r="S19" s="19">
        <f t="shared" si="1"/>
        <v>0</v>
      </c>
      <c r="T19" s="19">
        <f t="shared" si="1"/>
        <v>0</v>
      </c>
      <c r="U19" s="19">
        <f t="shared" si="1"/>
        <v>0</v>
      </c>
      <c r="V19" s="19">
        <f t="shared" si="1"/>
        <v>0</v>
      </c>
      <c r="W19" s="19">
        <f t="shared" si="1"/>
        <v>0</v>
      </c>
      <c r="X19" s="19">
        <f t="shared" si="1"/>
        <v>0</v>
      </c>
      <c r="Y19" s="19">
        <f t="shared" si="1"/>
        <v>0</v>
      </c>
      <c r="Z19" s="19">
        <f t="shared" si="1"/>
        <v>0</v>
      </c>
      <c r="AA19" s="19">
        <f t="shared" si="1"/>
        <v>0</v>
      </c>
      <c r="AB19" s="19">
        <f t="shared" si="1"/>
        <v>0</v>
      </c>
      <c r="AC19" s="19">
        <f t="shared" si="1"/>
        <v>0</v>
      </c>
      <c r="AD19" s="19">
        <f t="shared" si="1"/>
        <v>0</v>
      </c>
      <c r="AE19" s="19">
        <f t="shared" si="1"/>
        <v>0</v>
      </c>
      <c r="AF19" s="19">
        <f t="shared" si="1"/>
        <v>0</v>
      </c>
      <c r="AG19" s="19">
        <f t="shared" si="1"/>
        <v>0</v>
      </c>
      <c r="AH19" s="19">
        <f t="shared" si="1"/>
        <v>0</v>
      </c>
      <c r="AI19" s="19">
        <f t="shared" si="1"/>
        <v>0</v>
      </c>
      <c r="AJ19" s="19">
        <f t="shared" si="1"/>
        <v>0</v>
      </c>
      <c r="AK19" s="19">
        <f t="shared" si="1"/>
        <v>0</v>
      </c>
      <c r="AL19" s="19">
        <f t="shared" si="1"/>
        <v>0</v>
      </c>
      <c r="AM19" s="19">
        <f t="shared" si="1"/>
        <v>0</v>
      </c>
      <c r="AN19" s="19">
        <f t="shared" si="1"/>
        <v>0</v>
      </c>
      <c r="AO19" s="19">
        <f t="shared" si="1"/>
        <v>0</v>
      </c>
      <c r="AP19" s="19">
        <f t="shared" si="1"/>
        <v>0</v>
      </c>
      <c r="AQ19" s="19">
        <f t="shared" si="1"/>
        <v>0</v>
      </c>
      <c r="AR19" s="19">
        <f t="shared" si="1"/>
        <v>0</v>
      </c>
      <c r="AS19" s="19">
        <f t="shared" si="1"/>
        <v>0</v>
      </c>
      <c r="AT19" s="19">
        <f t="shared" si="1"/>
        <v>0</v>
      </c>
      <c r="AU19" s="19">
        <f t="shared" si="1"/>
        <v>0</v>
      </c>
      <c r="AV19" s="19">
        <f t="shared" si="1"/>
        <v>0</v>
      </c>
      <c r="AW19" s="19">
        <f t="shared" si="1"/>
        <v>0</v>
      </c>
      <c r="AX19" s="19">
        <f t="shared" si="1"/>
        <v>0</v>
      </c>
      <c r="AY19" s="19">
        <f t="shared" si="1"/>
        <v>0</v>
      </c>
      <c r="AZ19" s="19">
        <f t="shared" si="1"/>
        <v>0</v>
      </c>
      <c r="BA19" s="19">
        <f t="shared" si="1"/>
        <v>0</v>
      </c>
      <c r="BB19" s="19">
        <f t="shared" si="1"/>
        <v>0</v>
      </c>
      <c r="BC19" s="19">
        <f t="shared" si="1"/>
        <v>0</v>
      </c>
      <c r="BD19" s="19">
        <f t="shared" si="1"/>
        <v>0</v>
      </c>
      <c r="BE19" s="19">
        <f t="shared" si="1"/>
        <v>0</v>
      </c>
      <c r="BF19" s="19">
        <f t="shared" si="1"/>
        <v>0</v>
      </c>
      <c r="BG19" s="19">
        <f t="shared" si="1"/>
        <v>0</v>
      </c>
      <c r="BH19" s="19">
        <f t="shared" si="1"/>
        <v>0</v>
      </c>
      <c r="BI19" s="19">
        <f t="shared" si="1"/>
        <v>0</v>
      </c>
    </row>
    <row r="20" spans="1:61" s="19" customFormat="1" ht="12.75" x14ac:dyDescent="0.2">
      <c r="C20" s="19" t="s">
        <v>456</v>
      </c>
      <c r="D20" s="19">
        <f>IFERROR(D32,0)+IFERROR(D38,0)+IFERROR(D44,0)+IFERROR(D50,0)+IFERROR(D56,0)</f>
        <v>40216.242671575375</v>
      </c>
      <c r="E20" s="19">
        <f t="shared" si="1"/>
        <v>64792.962199587397</v>
      </c>
      <c r="F20" s="19">
        <f t="shared" si="1"/>
        <v>73093.439056024043</v>
      </c>
      <c r="G20" s="19">
        <f t="shared" si="1"/>
        <v>73093.439056024043</v>
      </c>
      <c r="H20" s="19">
        <f t="shared" si="1"/>
        <v>73093.439056024043</v>
      </c>
      <c r="I20" s="19">
        <f t="shared" si="1"/>
        <v>32877.196384448667</v>
      </c>
      <c r="J20" s="19">
        <f t="shared" si="1"/>
        <v>8300.4768564366477</v>
      </c>
      <c r="K20" s="19">
        <f t="shared" si="1"/>
        <v>0</v>
      </c>
      <c r="L20" s="19">
        <f t="shared" si="1"/>
        <v>0</v>
      </c>
      <c r="M20" s="19">
        <f t="shared" si="1"/>
        <v>0</v>
      </c>
      <c r="N20" s="19">
        <f t="shared" si="1"/>
        <v>0</v>
      </c>
      <c r="O20" s="19">
        <f t="shared" si="1"/>
        <v>0</v>
      </c>
      <c r="P20" s="19">
        <f t="shared" si="1"/>
        <v>0</v>
      </c>
      <c r="Q20" s="19">
        <f t="shared" si="1"/>
        <v>0</v>
      </c>
      <c r="R20" s="19">
        <f t="shared" si="1"/>
        <v>0</v>
      </c>
      <c r="S20" s="19">
        <f t="shared" si="1"/>
        <v>0</v>
      </c>
      <c r="T20" s="19">
        <f t="shared" si="1"/>
        <v>0</v>
      </c>
      <c r="U20" s="19">
        <f t="shared" si="1"/>
        <v>0</v>
      </c>
      <c r="V20" s="19">
        <f t="shared" si="1"/>
        <v>0</v>
      </c>
      <c r="W20" s="19">
        <f t="shared" si="1"/>
        <v>0</v>
      </c>
      <c r="X20" s="19">
        <f t="shared" si="1"/>
        <v>0</v>
      </c>
      <c r="Y20" s="19">
        <f t="shared" si="1"/>
        <v>0</v>
      </c>
      <c r="Z20" s="19">
        <f t="shared" si="1"/>
        <v>0</v>
      </c>
      <c r="AA20" s="19">
        <f t="shared" si="1"/>
        <v>0</v>
      </c>
      <c r="AB20" s="19">
        <f t="shared" si="1"/>
        <v>0</v>
      </c>
      <c r="AC20" s="19">
        <f t="shared" si="1"/>
        <v>0</v>
      </c>
      <c r="AD20" s="19">
        <f t="shared" si="1"/>
        <v>0</v>
      </c>
      <c r="AE20" s="19">
        <f t="shared" si="1"/>
        <v>0</v>
      </c>
      <c r="AF20" s="19">
        <f t="shared" si="1"/>
        <v>0</v>
      </c>
      <c r="AG20" s="19">
        <f t="shared" si="1"/>
        <v>0</v>
      </c>
      <c r="AH20" s="19">
        <f t="shared" si="1"/>
        <v>0</v>
      </c>
      <c r="AI20" s="19">
        <f t="shared" si="1"/>
        <v>0</v>
      </c>
      <c r="AJ20" s="19">
        <f t="shared" si="1"/>
        <v>0</v>
      </c>
      <c r="AK20" s="19">
        <f t="shared" si="1"/>
        <v>0</v>
      </c>
      <c r="AL20" s="19">
        <f t="shared" si="1"/>
        <v>0</v>
      </c>
      <c r="AM20" s="19">
        <f t="shared" si="1"/>
        <v>0</v>
      </c>
      <c r="AN20" s="19">
        <f t="shared" si="1"/>
        <v>0</v>
      </c>
      <c r="AO20" s="19">
        <f t="shared" si="1"/>
        <v>0</v>
      </c>
      <c r="AP20" s="19">
        <f t="shared" si="1"/>
        <v>0</v>
      </c>
      <c r="AQ20" s="19">
        <f t="shared" si="1"/>
        <v>0</v>
      </c>
      <c r="AR20" s="19">
        <f t="shared" si="1"/>
        <v>0</v>
      </c>
      <c r="AS20" s="19">
        <f t="shared" si="1"/>
        <v>0</v>
      </c>
      <c r="AT20" s="19">
        <f t="shared" si="1"/>
        <v>0</v>
      </c>
      <c r="AU20" s="19">
        <f t="shared" si="1"/>
        <v>0</v>
      </c>
      <c r="AV20" s="19">
        <f t="shared" si="1"/>
        <v>0</v>
      </c>
      <c r="AW20" s="19">
        <f t="shared" si="1"/>
        <v>0</v>
      </c>
      <c r="AX20" s="19">
        <f t="shared" si="1"/>
        <v>0</v>
      </c>
      <c r="AY20" s="19">
        <f t="shared" si="1"/>
        <v>0</v>
      </c>
      <c r="AZ20" s="19">
        <f t="shared" si="1"/>
        <v>0</v>
      </c>
      <c r="BA20" s="19">
        <f t="shared" si="1"/>
        <v>0</v>
      </c>
      <c r="BB20" s="19">
        <f t="shared" si="1"/>
        <v>0</v>
      </c>
      <c r="BC20" s="19">
        <f t="shared" si="1"/>
        <v>0</v>
      </c>
      <c r="BD20" s="19">
        <f t="shared" si="1"/>
        <v>0</v>
      </c>
      <c r="BE20" s="19">
        <f t="shared" si="1"/>
        <v>0</v>
      </c>
      <c r="BF20" s="19">
        <f t="shared" si="1"/>
        <v>0</v>
      </c>
      <c r="BG20" s="19">
        <f t="shared" si="1"/>
        <v>0</v>
      </c>
      <c r="BH20" s="19">
        <f t="shared" si="1"/>
        <v>0</v>
      </c>
      <c r="BI20" s="19">
        <f t="shared" si="1"/>
        <v>0</v>
      </c>
    </row>
    <row r="21" spans="1:61" s="19" customFormat="1" ht="12.75" x14ac:dyDescent="0.2">
      <c r="C21" s="19" t="s">
        <v>472</v>
      </c>
      <c r="D21" s="19">
        <f>IFERROR(D33,0)+IFERROR(D39,0)+IFERROR(D45,0)+IFERROR(D51,0)+IFERROR(D57,0)</f>
        <v>424364.47968534136</v>
      </c>
      <c r="E21" s="19">
        <f t="shared" si="1"/>
        <v>848728.95937068271</v>
      </c>
      <c r="F21" s="19">
        <f t="shared" si="1"/>
        <v>1273093.439056024</v>
      </c>
      <c r="G21" s="19">
        <f t="shared" si="1"/>
        <v>1273093.439056024</v>
      </c>
      <c r="H21" s="19">
        <f t="shared" si="1"/>
        <v>1273093.439056024</v>
      </c>
      <c r="I21" s="19">
        <f t="shared" si="1"/>
        <v>848728.95937068271</v>
      </c>
      <c r="J21" s="19">
        <f t="shared" si="1"/>
        <v>424364.47968534136</v>
      </c>
      <c r="K21" s="19">
        <f t="shared" si="1"/>
        <v>0</v>
      </c>
      <c r="L21" s="19">
        <f t="shared" si="1"/>
        <v>0</v>
      </c>
      <c r="M21" s="19">
        <f t="shared" si="1"/>
        <v>0</v>
      </c>
      <c r="N21" s="19">
        <f t="shared" si="1"/>
        <v>0</v>
      </c>
      <c r="O21" s="19">
        <f t="shared" si="1"/>
        <v>0</v>
      </c>
      <c r="P21" s="19">
        <f t="shared" si="1"/>
        <v>0</v>
      </c>
      <c r="Q21" s="19">
        <f t="shared" si="1"/>
        <v>0</v>
      </c>
      <c r="R21" s="19">
        <f t="shared" si="1"/>
        <v>0</v>
      </c>
      <c r="S21" s="19">
        <f t="shared" si="1"/>
        <v>0</v>
      </c>
      <c r="T21" s="19">
        <f t="shared" si="1"/>
        <v>0</v>
      </c>
      <c r="U21" s="19">
        <f t="shared" si="1"/>
        <v>0</v>
      </c>
      <c r="V21" s="19">
        <f t="shared" si="1"/>
        <v>0</v>
      </c>
      <c r="W21" s="19">
        <f t="shared" si="1"/>
        <v>0</v>
      </c>
      <c r="X21" s="19">
        <f t="shared" si="1"/>
        <v>0</v>
      </c>
      <c r="Y21" s="19">
        <f t="shared" si="1"/>
        <v>0</v>
      </c>
      <c r="Z21" s="19">
        <f t="shared" si="1"/>
        <v>0</v>
      </c>
      <c r="AA21" s="19">
        <f t="shared" si="1"/>
        <v>0</v>
      </c>
      <c r="AB21" s="19">
        <f t="shared" si="1"/>
        <v>0</v>
      </c>
      <c r="AC21" s="19">
        <f t="shared" si="1"/>
        <v>0</v>
      </c>
      <c r="AD21" s="19">
        <f t="shared" si="1"/>
        <v>0</v>
      </c>
      <c r="AE21" s="19">
        <f t="shared" si="1"/>
        <v>0</v>
      </c>
      <c r="AF21" s="19">
        <f t="shared" si="1"/>
        <v>0</v>
      </c>
      <c r="AG21" s="19">
        <f t="shared" si="1"/>
        <v>0</v>
      </c>
      <c r="AH21" s="19">
        <f t="shared" si="1"/>
        <v>0</v>
      </c>
      <c r="AI21" s="19">
        <f t="shared" si="1"/>
        <v>0</v>
      </c>
      <c r="AJ21" s="19">
        <f t="shared" si="1"/>
        <v>0</v>
      </c>
      <c r="AK21" s="19">
        <f t="shared" si="1"/>
        <v>0</v>
      </c>
      <c r="AL21" s="19">
        <f t="shared" si="1"/>
        <v>0</v>
      </c>
      <c r="AM21" s="19">
        <f t="shared" si="1"/>
        <v>0</v>
      </c>
      <c r="AN21" s="19">
        <f t="shared" si="1"/>
        <v>0</v>
      </c>
      <c r="AO21" s="19">
        <f t="shared" si="1"/>
        <v>0</v>
      </c>
      <c r="AP21" s="19">
        <f t="shared" si="1"/>
        <v>0</v>
      </c>
      <c r="AQ21" s="19">
        <f t="shared" si="1"/>
        <v>0</v>
      </c>
      <c r="AR21" s="19">
        <f t="shared" si="1"/>
        <v>0</v>
      </c>
      <c r="AS21" s="19">
        <f t="shared" si="1"/>
        <v>0</v>
      </c>
      <c r="AT21" s="19">
        <f t="shared" si="1"/>
        <v>0</v>
      </c>
      <c r="AU21" s="19">
        <f t="shared" si="1"/>
        <v>0</v>
      </c>
      <c r="AV21" s="19">
        <f t="shared" si="1"/>
        <v>0</v>
      </c>
      <c r="AW21" s="19">
        <f t="shared" si="1"/>
        <v>0</v>
      </c>
      <c r="AX21" s="19">
        <f t="shared" si="1"/>
        <v>0</v>
      </c>
      <c r="AY21" s="19">
        <f t="shared" si="1"/>
        <v>0</v>
      </c>
      <c r="AZ21" s="19">
        <f t="shared" si="1"/>
        <v>0</v>
      </c>
      <c r="BA21" s="19">
        <f t="shared" si="1"/>
        <v>0</v>
      </c>
      <c r="BB21" s="19">
        <f t="shared" si="1"/>
        <v>0</v>
      </c>
      <c r="BC21" s="19">
        <f t="shared" si="1"/>
        <v>0</v>
      </c>
      <c r="BD21" s="19">
        <f t="shared" si="1"/>
        <v>0</v>
      </c>
      <c r="BE21" s="19">
        <f t="shared" si="1"/>
        <v>0</v>
      </c>
      <c r="BF21" s="19">
        <f t="shared" si="1"/>
        <v>0</v>
      </c>
      <c r="BG21" s="19">
        <f t="shared" si="1"/>
        <v>0</v>
      </c>
      <c r="BH21" s="19">
        <f t="shared" si="1"/>
        <v>0</v>
      </c>
      <c r="BI21" s="19">
        <f t="shared" si="1"/>
        <v>0</v>
      </c>
    </row>
    <row r="22" spans="1:61" s="19" customFormat="1" ht="12.75" x14ac:dyDescent="0.2">
      <c r="C22" s="19" t="s">
        <v>457</v>
      </c>
      <c r="D22" s="19">
        <f>IFERROR(D34,0)+IFERROR(D40,0)+IFERROR(D46,0)+IFERROR(D52,0)+IFERROR(D58,0)</f>
        <v>815851.76298623404</v>
      </c>
      <c r="E22" s="19">
        <f t="shared" si="1"/>
        <v>1231915.7658151388</v>
      </c>
      <c r="F22" s="19">
        <f t="shared" si="1"/>
        <v>1231915.7658151388</v>
      </c>
      <c r="G22" s="19">
        <f t="shared" si="1"/>
        <v>1231915.7658151388</v>
      </c>
      <c r="H22" s="19">
        <f t="shared" si="1"/>
        <v>1231915.7658151388</v>
      </c>
      <c r="I22" s="19">
        <f t="shared" si="1"/>
        <v>416064.00282890472</v>
      </c>
      <c r="J22" s="19">
        <f t="shared" si="1"/>
        <v>0</v>
      </c>
      <c r="K22" s="19">
        <f t="shared" si="1"/>
        <v>0</v>
      </c>
      <c r="L22" s="19">
        <f t="shared" si="1"/>
        <v>0</v>
      </c>
      <c r="M22" s="19">
        <f t="shared" si="1"/>
        <v>0</v>
      </c>
      <c r="N22" s="19">
        <f t="shared" si="1"/>
        <v>0</v>
      </c>
      <c r="O22" s="19">
        <f t="shared" si="1"/>
        <v>0</v>
      </c>
      <c r="P22" s="19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0</v>
      </c>
      <c r="T22" s="19">
        <f t="shared" si="1"/>
        <v>0</v>
      </c>
      <c r="U22" s="19">
        <f t="shared" si="1"/>
        <v>0</v>
      </c>
      <c r="V22" s="19">
        <f t="shared" si="1"/>
        <v>0</v>
      </c>
      <c r="W22" s="19">
        <f t="shared" si="1"/>
        <v>0</v>
      </c>
      <c r="X22" s="19">
        <f t="shared" si="1"/>
        <v>0</v>
      </c>
      <c r="Y22" s="19">
        <f t="shared" si="1"/>
        <v>0</v>
      </c>
      <c r="Z22" s="19">
        <f t="shared" si="1"/>
        <v>0</v>
      </c>
      <c r="AA22" s="19">
        <f t="shared" si="1"/>
        <v>0</v>
      </c>
      <c r="AB22" s="19">
        <f t="shared" si="1"/>
        <v>0</v>
      </c>
      <c r="AC22" s="19">
        <f t="shared" si="1"/>
        <v>0</v>
      </c>
      <c r="AD22" s="19">
        <f t="shared" si="1"/>
        <v>0</v>
      </c>
      <c r="AE22" s="19">
        <f t="shared" si="1"/>
        <v>0</v>
      </c>
      <c r="AF22" s="19">
        <f t="shared" ref="AF22:BI22" si="2">IFERROR(AF34,0)+IFERROR(AF40,0)+IFERROR(AF46,0)+IFERROR(AF52,0)+IFERROR(AF58,0)</f>
        <v>0</v>
      </c>
      <c r="AG22" s="19">
        <f t="shared" si="2"/>
        <v>0</v>
      </c>
      <c r="AH22" s="19">
        <f t="shared" si="2"/>
        <v>0</v>
      </c>
      <c r="AI22" s="19">
        <f t="shared" si="2"/>
        <v>0</v>
      </c>
      <c r="AJ22" s="19">
        <f t="shared" si="2"/>
        <v>0</v>
      </c>
      <c r="AK22" s="19">
        <f t="shared" si="2"/>
        <v>0</v>
      </c>
      <c r="AL22" s="19">
        <f t="shared" si="2"/>
        <v>0</v>
      </c>
      <c r="AM22" s="19">
        <f t="shared" si="2"/>
        <v>0</v>
      </c>
      <c r="AN22" s="19">
        <f t="shared" si="2"/>
        <v>0</v>
      </c>
      <c r="AO22" s="19">
        <f t="shared" si="2"/>
        <v>0</v>
      </c>
      <c r="AP22" s="19">
        <f t="shared" si="2"/>
        <v>0</v>
      </c>
      <c r="AQ22" s="19">
        <f t="shared" si="2"/>
        <v>0</v>
      </c>
      <c r="AR22" s="19">
        <f t="shared" si="2"/>
        <v>0</v>
      </c>
      <c r="AS22" s="19">
        <f t="shared" si="2"/>
        <v>0</v>
      </c>
      <c r="AT22" s="19">
        <f t="shared" si="2"/>
        <v>0</v>
      </c>
      <c r="AU22" s="19">
        <f t="shared" si="2"/>
        <v>0</v>
      </c>
      <c r="AV22" s="19">
        <f t="shared" si="2"/>
        <v>0</v>
      </c>
      <c r="AW22" s="19">
        <f t="shared" si="2"/>
        <v>0</v>
      </c>
      <c r="AX22" s="19">
        <f t="shared" si="2"/>
        <v>0</v>
      </c>
      <c r="AY22" s="19">
        <f t="shared" si="2"/>
        <v>0</v>
      </c>
      <c r="AZ22" s="19">
        <f t="shared" si="2"/>
        <v>0</v>
      </c>
      <c r="BA22" s="19">
        <f t="shared" si="2"/>
        <v>0</v>
      </c>
      <c r="BB22" s="19">
        <f t="shared" si="2"/>
        <v>0</v>
      </c>
      <c r="BC22" s="19">
        <f t="shared" si="2"/>
        <v>0</v>
      </c>
      <c r="BD22" s="19">
        <f t="shared" si="2"/>
        <v>0</v>
      </c>
      <c r="BE22" s="19">
        <f t="shared" si="2"/>
        <v>0</v>
      </c>
      <c r="BF22" s="19">
        <f t="shared" si="2"/>
        <v>0</v>
      </c>
      <c r="BG22" s="19">
        <f t="shared" si="2"/>
        <v>0</v>
      </c>
      <c r="BH22" s="19">
        <f t="shared" si="2"/>
        <v>0</v>
      </c>
      <c r="BI22" s="19">
        <f t="shared" si="2"/>
        <v>0</v>
      </c>
    </row>
    <row r="23" spans="1:61" s="19" customFormat="1" ht="12.75" x14ac:dyDescent="0.2"/>
    <row r="24" spans="1:61" s="19" customFormat="1" ht="12.75" x14ac:dyDescent="0.2"/>
    <row r="25" spans="1:61" s="19" customFormat="1" ht="12.75" x14ac:dyDescent="0.2"/>
    <row r="26" spans="1:61" s="19" customFormat="1" ht="12.75" x14ac:dyDescent="0.2"/>
    <row r="27" spans="1:61" s="19" customFormat="1" ht="12.75" x14ac:dyDescent="0.2"/>
    <row r="28" spans="1:61" s="19" customFormat="1" ht="12.75" x14ac:dyDescent="0.2">
      <c r="A28" s="19" t="s">
        <v>458</v>
      </c>
      <c r="B28" s="19">
        <f>B17/5</f>
        <v>1200000</v>
      </c>
      <c r="D28" s="19">
        <v>2020</v>
      </c>
      <c r="E28" s="19">
        <v>2021</v>
      </c>
      <c r="F28" s="19">
        <v>2022</v>
      </c>
      <c r="G28" s="19">
        <v>2023</v>
      </c>
      <c r="H28" s="19">
        <v>2024</v>
      </c>
      <c r="I28" s="19">
        <v>2025</v>
      </c>
      <c r="J28" s="19">
        <v>2026</v>
      </c>
      <c r="K28" s="19">
        <v>2027</v>
      </c>
      <c r="L28" s="19">
        <v>2028</v>
      </c>
      <c r="M28" s="19">
        <v>2029</v>
      </c>
      <c r="N28" s="19">
        <v>2030</v>
      </c>
      <c r="O28" s="19">
        <v>2031</v>
      </c>
      <c r="P28" s="19">
        <v>2032</v>
      </c>
      <c r="Q28" s="19">
        <v>2033</v>
      </c>
      <c r="R28" s="19">
        <v>2034</v>
      </c>
      <c r="S28" s="19">
        <v>2035</v>
      </c>
      <c r="T28" s="19">
        <v>2036</v>
      </c>
      <c r="U28" s="19">
        <v>2037</v>
      </c>
      <c r="V28" s="19">
        <v>2038</v>
      </c>
      <c r="W28" s="19">
        <v>2039</v>
      </c>
      <c r="X28" s="19">
        <v>2040</v>
      </c>
      <c r="Y28" s="19">
        <v>2041</v>
      </c>
      <c r="Z28" s="19">
        <v>2042</v>
      </c>
      <c r="AA28" s="19">
        <v>2043</v>
      </c>
      <c r="AB28" s="19">
        <v>2044</v>
      </c>
      <c r="AC28" s="19">
        <v>2045</v>
      </c>
      <c r="AD28" s="19">
        <v>2046</v>
      </c>
      <c r="AE28" s="19">
        <v>2047</v>
      </c>
      <c r="AF28" s="19">
        <v>2048</v>
      </c>
      <c r="AG28" s="19">
        <v>2049</v>
      </c>
      <c r="AH28" s="19">
        <v>2050</v>
      </c>
      <c r="AI28" s="19">
        <v>2051</v>
      </c>
      <c r="AJ28" s="19">
        <v>2052</v>
      </c>
      <c r="AK28" s="19">
        <v>2053</v>
      </c>
      <c r="AL28" s="19">
        <v>2054</v>
      </c>
      <c r="AM28" s="19">
        <v>2055</v>
      </c>
      <c r="AN28" s="19">
        <v>2056</v>
      </c>
      <c r="AO28" s="19">
        <v>2057</v>
      </c>
      <c r="AP28" s="19">
        <v>2058</v>
      </c>
      <c r="AQ28" s="19">
        <v>2059</v>
      </c>
      <c r="AR28" s="19">
        <v>2060</v>
      </c>
      <c r="AS28" s="19">
        <v>2061</v>
      </c>
      <c r="AT28" s="19">
        <v>2062</v>
      </c>
      <c r="AU28" s="19">
        <v>2063</v>
      </c>
      <c r="AV28" s="19">
        <v>2064</v>
      </c>
      <c r="AW28" s="19">
        <v>2065</v>
      </c>
      <c r="AX28" s="19">
        <v>2066</v>
      </c>
      <c r="AY28" s="19">
        <v>2067</v>
      </c>
      <c r="AZ28" s="19">
        <v>2068</v>
      </c>
      <c r="BA28" s="19">
        <v>2069</v>
      </c>
      <c r="BB28" s="19">
        <v>2070</v>
      </c>
      <c r="BC28" s="19">
        <v>2071</v>
      </c>
      <c r="BD28" s="19">
        <v>2072</v>
      </c>
      <c r="BE28" s="19">
        <v>2073</v>
      </c>
      <c r="BF28" s="19">
        <v>2074</v>
      </c>
      <c r="BG28" s="19">
        <v>2075</v>
      </c>
      <c r="BH28" s="19">
        <v>2076</v>
      </c>
      <c r="BI28" s="19">
        <v>2077</v>
      </c>
    </row>
    <row r="29" spans="1:61" s="19" customFormat="1" ht="12.75" x14ac:dyDescent="0.2">
      <c r="A29" s="19" t="s">
        <v>72</v>
      </c>
      <c r="B29" s="19">
        <f>B18</f>
        <v>3</v>
      </c>
      <c r="D29" s="19">
        <f>B29</f>
        <v>3</v>
      </c>
      <c r="E29" s="19">
        <f>IF(D29&gt;0,D29-1,0)</f>
        <v>2</v>
      </c>
      <c r="F29" s="19">
        <f t="shared" ref="F29:BI29" si="3">IF(E29&gt;0,E29-1,0)</f>
        <v>1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  <c r="N29" s="19">
        <f t="shared" si="3"/>
        <v>0</v>
      </c>
      <c r="O29" s="19">
        <f t="shared" si="3"/>
        <v>0</v>
      </c>
      <c r="P29" s="19">
        <f t="shared" si="3"/>
        <v>0</v>
      </c>
      <c r="Q29" s="19">
        <f t="shared" si="3"/>
        <v>0</v>
      </c>
      <c r="R29" s="19">
        <f t="shared" si="3"/>
        <v>0</v>
      </c>
      <c r="S29" s="19">
        <f t="shared" si="3"/>
        <v>0</v>
      </c>
      <c r="T29" s="19">
        <f t="shared" si="3"/>
        <v>0</v>
      </c>
      <c r="U29" s="19">
        <f t="shared" si="3"/>
        <v>0</v>
      </c>
      <c r="V29" s="19">
        <f t="shared" si="3"/>
        <v>0</v>
      </c>
      <c r="W29" s="19">
        <f t="shared" si="3"/>
        <v>0</v>
      </c>
      <c r="X29" s="19">
        <f t="shared" si="3"/>
        <v>0</v>
      </c>
      <c r="Y29" s="19">
        <f t="shared" si="3"/>
        <v>0</v>
      </c>
      <c r="Z29" s="19">
        <f t="shared" si="3"/>
        <v>0</v>
      </c>
      <c r="AA29" s="19">
        <f t="shared" si="3"/>
        <v>0</v>
      </c>
      <c r="AB29" s="19">
        <f t="shared" si="3"/>
        <v>0</v>
      </c>
      <c r="AC29" s="19">
        <f t="shared" si="3"/>
        <v>0</v>
      </c>
      <c r="AD29" s="19">
        <f t="shared" si="3"/>
        <v>0</v>
      </c>
      <c r="AE29" s="19">
        <f t="shared" si="3"/>
        <v>0</v>
      </c>
      <c r="AF29" s="19">
        <f t="shared" si="3"/>
        <v>0</v>
      </c>
      <c r="AG29" s="19">
        <f t="shared" si="3"/>
        <v>0</v>
      </c>
      <c r="AH29" s="19">
        <f t="shared" si="3"/>
        <v>0</v>
      </c>
      <c r="AI29" s="19">
        <f t="shared" si="3"/>
        <v>0</v>
      </c>
      <c r="AJ29" s="19">
        <f t="shared" si="3"/>
        <v>0</v>
      </c>
      <c r="AK29" s="19">
        <f t="shared" si="3"/>
        <v>0</v>
      </c>
      <c r="AL29" s="19">
        <f t="shared" si="3"/>
        <v>0</v>
      </c>
      <c r="AM29" s="19">
        <f t="shared" si="3"/>
        <v>0</v>
      </c>
      <c r="AN29" s="19">
        <f t="shared" si="3"/>
        <v>0</v>
      </c>
      <c r="AO29" s="19">
        <f t="shared" si="3"/>
        <v>0</v>
      </c>
      <c r="AP29" s="19">
        <f t="shared" si="3"/>
        <v>0</v>
      </c>
      <c r="AQ29" s="19">
        <f t="shared" si="3"/>
        <v>0</v>
      </c>
      <c r="AR29" s="19">
        <f t="shared" si="3"/>
        <v>0</v>
      </c>
      <c r="AS29" s="19">
        <f t="shared" si="3"/>
        <v>0</v>
      </c>
      <c r="AT29" s="19">
        <f t="shared" si="3"/>
        <v>0</v>
      </c>
      <c r="AU29" s="19">
        <f t="shared" si="3"/>
        <v>0</v>
      </c>
      <c r="AV29" s="19">
        <f t="shared" si="3"/>
        <v>0</v>
      </c>
      <c r="AW29" s="19">
        <f t="shared" si="3"/>
        <v>0</v>
      </c>
      <c r="AX29" s="19">
        <f t="shared" si="3"/>
        <v>0</v>
      </c>
      <c r="AY29" s="19">
        <f t="shared" si="3"/>
        <v>0</v>
      </c>
      <c r="AZ29" s="19">
        <f t="shared" si="3"/>
        <v>0</v>
      </c>
      <c r="BA29" s="19">
        <f t="shared" si="3"/>
        <v>0</v>
      </c>
      <c r="BB29" s="19">
        <f t="shared" si="3"/>
        <v>0</v>
      </c>
      <c r="BC29" s="19">
        <f t="shared" si="3"/>
        <v>0</v>
      </c>
      <c r="BD29" s="19">
        <f t="shared" si="3"/>
        <v>0</v>
      </c>
      <c r="BE29" s="19">
        <f t="shared" si="3"/>
        <v>0</v>
      </c>
      <c r="BF29" s="19">
        <f t="shared" si="3"/>
        <v>0</v>
      </c>
      <c r="BG29" s="19">
        <f t="shared" si="3"/>
        <v>0</v>
      </c>
      <c r="BH29" s="19">
        <f t="shared" si="3"/>
        <v>0</v>
      </c>
      <c r="BI29" s="19">
        <f t="shared" si="3"/>
        <v>0</v>
      </c>
    </row>
    <row r="30" spans="1:61" s="19" customFormat="1" ht="12.75" x14ac:dyDescent="0.2">
      <c r="D30" s="19">
        <f>B28</f>
        <v>1200000</v>
      </c>
      <c r="E30" s="19">
        <f>D34</f>
        <v>815851.76298623404</v>
      </c>
      <c r="F30" s="19">
        <f>E34</f>
        <v>416064.00282890472</v>
      </c>
      <c r="G30" s="19">
        <f t="shared" ref="G30:BI30" si="4">F34</f>
        <v>0</v>
      </c>
      <c r="H30" s="19" t="e">
        <f t="shared" si="4"/>
        <v>#N/A</v>
      </c>
      <c r="I30" s="19" t="e">
        <f t="shared" si="4"/>
        <v>#N/A</v>
      </c>
      <c r="J30" s="19" t="e">
        <f t="shared" si="4"/>
        <v>#N/A</v>
      </c>
      <c r="K30" s="19" t="e">
        <f t="shared" si="4"/>
        <v>#N/A</v>
      </c>
      <c r="L30" s="19" t="e">
        <f t="shared" si="4"/>
        <v>#N/A</v>
      </c>
      <c r="M30" s="19" t="e">
        <f t="shared" si="4"/>
        <v>#N/A</v>
      </c>
      <c r="N30" s="19" t="e">
        <f t="shared" si="4"/>
        <v>#N/A</v>
      </c>
      <c r="O30" s="19" t="e">
        <f t="shared" si="4"/>
        <v>#N/A</v>
      </c>
      <c r="P30" s="19" t="e">
        <f t="shared" si="4"/>
        <v>#N/A</v>
      </c>
      <c r="Q30" s="19" t="e">
        <f t="shared" si="4"/>
        <v>#N/A</v>
      </c>
      <c r="R30" s="19" t="e">
        <f t="shared" si="4"/>
        <v>#N/A</v>
      </c>
      <c r="S30" s="19" t="e">
        <f t="shared" si="4"/>
        <v>#N/A</v>
      </c>
      <c r="T30" s="19" t="e">
        <f t="shared" si="4"/>
        <v>#N/A</v>
      </c>
      <c r="U30" s="19" t="e">
        <f t="shared" si="4"/>
        <v>#N/A</v>
      </c>
      <c r="V30" s="19" t="e">
        <f t="shared" si="4"/>
        <v>#N/A</v>
      </c>
      <c r="W30" s="19" t="e">
        <f t="shared" si="4"/>
        <v>#N/A</v>
      </c>
      <c r="X30" s="19" t="e">
        <f t="shared" si="4"/>
        <v>#N/A</v>
      </c>
      <c r="Y30" s="19" t="e">
        <f t="shared" si="4"/>
        <v>#N/A</v>
      </c>
      <c r="Z30" s="19" t="e">
        <f t="shared" si="4"/>
        <v>#N/A</v>
      </c>
      <c r="AA30" s="19" t="e">
        <f t="shared" si="4"/>
        <v>#N/A</v>
      </c>
      <c r="AB30" s="19" t="e">
        <f t="shared" si="4"/>
        <v>#N/A</v>
      </c>
      <c r="AC30" s="19" t="e">
        <f t="shared" si="4"/>
        <v>#N/A</v>
      </c>
      <c r="AD30" s="19" t="e">
        <f t="shared" si="4"/>
        <v>#N/A</v>
      </c>
      <c r="AE30" s="19" t="e">
        <f t="shared" si="4"/>
        <v>#N/A</v>
      </c>
      <c r="AF30" s="19" t="e">
        <f t="shared" si="4"/>
        <v>#N/A</v>
      </c>
      <c r="AG30" s="19" t="e">
        <f t="shared" si="4"/>
        <v>#N/A</v>
      </c>
      <c r="AH30" s="19" t="e">
        <f t="shared" si="4"/>
        <v>#N/A</v>
      </c>
      <c r="AI30" s="19" t="e">
        <f t="shared" si="4"/>
        <v>#N/A</v>
      </c>
      <c r="AJ30" s="19" t="e">
        <f t="shared" si="4"/>
        <v>#N/A</v>
      </c>
      <c r="AK30" s="19" t="e">
        <f t="shared" si="4"/>
        <v>#N/A</v>
      </c>
      <c r="AL30" s="19" t="e">
        <f t="shared" si="4"/>
        <v>#N/A</v>
      </c>
      <c r="AM30" s="19" t="e">
        <f t="shared" si="4"/>
        <v>#N/A</v>
      </c>
      <c r="AN30" s="19" t="e">
        <f t="shared" si="4"/>
        <v>#N/A</v>
      </c>
      <c r="AO30" s="19" t="e">
        <f t="shared" si="4"/>
        <v>#N/A</v>
      </c>
      <c r="AP30" s="19" t="e">
        <f t="shared" si="4"/>
        <v>#N/A</v>
      </c>
      <c r="AQ30" s="19" t="e">
        <f t="shared" si="4"/>
        <v>#N/A</v>
      </c>
      <c r="AR30" s="19" t="e">
        <f t="shared" si="4"/>
        <v>#N/A</v>
      </c>
      <c r="AS30" s="19" t="e">
        <f t="shared" si="4"/>
        <v>#N/A</v>
      </c>
      <c r="AT30" s="19" t="e">
        <f t="shared" si="4"/>
        <v>#N/A</v>
      </c>
      <c r="AU30" s="19" t="e">
        <f t="shared" si="4"/>
        <v>#N/A</v>
      </c>
      <c r="AV30" s="19" t="e">
        <f t="shared" si="4"/>
        <v>#N/A</v>
      </c>
      <c r="AW30" s="19" t="e">
        <f t="shared" si="4"/>
        <v>#N/A</v>
      </c>
      <c r="AX30" s="19" t="e">
        <f t="shared" si="4"/>
        <v>#N/A</v>
      </c>
      <c r="AY30" s="19" t="e">
        <f t="shared" si="4"/>
        <v>#N/A</v>
      </c>
      <c r="AZ30" s="19" t="e">
        <f t="shared" si="4"/>
        <v>#N/A</v>
      </c>
      <c r="BA30" s="19" t="e">
        <f t="shared" si="4"/>
        <v>#N/A</v>
      </c>
      <c r="BB30" s="19" t="e">
        <f t="shared" si="4"/>
        <v>#N/A</v>
      </c>
      <c r="BC30" s="19" t="e">
        <f t="shared" si="4"/>
        <v>#N/A</v>
      </c>
      <c r="BD30" s="19" t="e">
        <f t="shared" si="4"/>
        <v>#N/A</v>
      </c>
      <c r="BE30" s="19" t="e">
        <f t="shared" si="4"/>
        <v>#N/A</v>
      </c>
      <c r="BF30" s="19" t="e">
        <f t="shared" si="4"/>
        <v>#N/A</v>
      </c>
      <c r="BG30" s="19" t="e">
        <f t="shared" si="4"/>
        <v>#N/A</v>
      </c>
      <c r="BH30" s="19" t="e">
        <f t="shared" si="4"/>
        <v>#N/A</v>
      </c>
      <c r="BI30" s="19" t="e">
        <f t="shared" si="4"/>
        <v>#N/A</v>
      </c>
    </row>
    <row r="31" spans="1:61" s="19" customFormat="1" ht="12.75" x14ac:dyDescent="0.2">
      <c r="C31" s="19" t="s">
        <v>455</v>
      </c>
      <c r="D31" s="163">
        <f>IF($D29&gt;=1,($B28/HLOOKUP($D29,'Annuity Calc'!$H$7:$BE$11,2,FALSE))*HLOOKUP(D29,'Annuity Calc'!$H$7:$BE$11,3,FALSE),(IF(D29&lt;=(-1),D29,0)))</f>
        <v>384148.23701376596</v>
      </c>
      <c r="E31" s="163">
        <f>IF($D29&gt;=1,($B28/HLOOKUP($D29,'Annuity Calc'!$H$7:$BE$11,2,FALSE))*HLOOKUP(E29,'Annuity Calc'!$H$7:$BE$11,3,FALSE),(IF(E29&lt;=(-1),E29,0)))</f>
        <v>399787.76015732932</v>
      </c>
      <c r="F31" s="163">
        <f>IF($D29&gt;=1,($B28/HLOOKUP($D29,'Annuity Calc'!$H$7:$BE$11,2,FALSE))*HLOOKUP(F29,'Annuity Calc'!$H$7:$BE$11,3,FALSE),(IF(F29&lt;=(-1),F29,0)))</f>
        <v>416064.00282890472</v>
      </c>
      <c r="G31" s="163" t="e">
        <f>IF($D29&gt;=1,($B28/HLOOKUP($D29,'Annuity Calc'!$H$7:$BE$11,2,FALSE))*HLOOKUP(G29,'Annuity Calc'!$H$7:$BE$11,3,FALSE),(IF(G29&lt;=(-1),G29,0)))</f>
        <v>#N/A</v>
      </c>
      <c r="H31" s="163" t="e">
        <f>IF($D29&gt;=1,($B28/HLOOKUP($D29,'Annuity Calc'!$H$7:$BE$11,2,FALSE))*HLOOKUP(H29,'Annuity Calc'!$H$7:$BE$11,3,FALSE),(IF(H29&lt;=(-1),H29,0)))</f>
        <v>#N/A</v>
      </c>
      <c r="I31" s="163" t="e">
        <f>IF($D29&gt;=1,($B28/HLOOKUP($D29,'Annuity Calc'!$H$7:$BE$11,2,FALSE))*HLOOKUP(I29,'Annuity Calc'!$H$7:$BE$11,3,FALSE),(IF(I29&lt;=(-1),I29,0)))</f>
        <v>#N/A</v>
      </c>
      <c r="J31" s="163" t="e">
        <f>IF($D29&gt;=1,($B28/HLOOKUP($D29,'Annuity Calc'!$H$7:$BE$11,2,FALSE))*HLOOKUP(J29,'Annuity Calc'!$H$7:$BE$11,3,FALSE),(IF(J29&lt;=(-1),J29,0)))</f>
        <v>#N/A</v>
      </c>
      <c r="K31" s="163" t="e">
        <f>IF($D29&gt;=1,($B28/HLOOKUP($D29,'Annuity Calc'!$H$7:$BE$11,2,FALSE))*HLOOKUP(K29,'Annuity Calc'!$H$7:$BE$11,3,FALSE),(IF(K29&lt;=(-1),K29,0)))</f>
        <v>#N/A</v>
      </c>
      <c r="L31" s="163" t="e">
        <f>IF($D29&gt;=1,($B28/HLOOKUP($D29,'Annuity Calc'!$H$7:$BE$11,2,FALSE))*HLOOKUP(L29,'Annuity Calc'!$H$7:$BE$11,3,FALSE),(IF(L29&lt;=(-1),L29,0)))</f>
        <v>#N/A</v>
      </c>
      <c r="M31" s="163" t="e">
        <f>IF($D29&gt;=1,($B28/HLOOKUP($D29,'Annuity Calc'!$H$7:$BE$11,2,FALSE))*HLOOKUP(M29,'Annuity Calc'!$H$7:$BE$11,3,FALSE),(IF(M29&lt;=(-1),M29,0)))</f>
        <v>#N/A</v>
      </c>
      <c r="N31" s="163" t="e">
        <f>IF($D29&gt;=1,($B28/HLOOKUP($D29,'Annuity Calc'!$H$7:$BE$11,2,FALSE))*HLOOKUP(N29,'Annuity Calc'!$H$7:$BE$11,3,FALSE),(IF(N29&lt;=(-1),N29,0)))</f>
        <v>#N/A</v>
      </c>
      <c r="O31" s="163" t="e">
        <f>IF($D29&gt;=1,($B28/HLOOKUP($D29,'Annuity Calc'!$H$7:$BE$11,2,FALSE))*HLOOKUP(O29,'Annuity Calc'!$H$7:$BE$11,3,FALSE),(IF(O29&lt;=(-1),O29,0)))</f>
        <v>#N/A</v>
      </c>
      <c r="P31" s="163" t="e">
        <f>IF($D29&gt;=1,($B28/HLOOKUP($D29,'Annuity Calc'!$H$7:$BE$11,2,FALSE))*HLOOKUP(P29,'Annuity Calc'!$H$7:$BE$11,3,FALSE),(IF(P29&lt;=(-1),P29,0)))</f>
        <v>#N/A</v>
      </c>
      <c r="Q31" s="163" t="e">
        <f>IF($D29&gt;=1,($B28/HLOOKUP($D29,'Annuity Calc'!$H$7:$BE$11,2,FALSE))*HLOOKUP(Q29,'Annuity Calc'!$H$7:$BE$11,3,FALSE),(IF(Q29&lt;=(-1),Q29,0)))</f>
        <v>#N/A</v>
      </c>
      <c r="R31" s="163" t="e">
        <f>IF($D29&gt;=1,($B28/HLOOKUP($D29,'Annuity Calc'!$H$7:$BE$11,2,FALSE))*HLOOKUP(R29,'Annuity Calc'!$H$7:$BE$11,3,FALSE),(IF(R29&lt;=(-1),R29,0)))</f>
        <v>#N/A</v>
      </c>
      <c r="S31" s="163" t="e">
        <f>IF($D29&gt;=1,($B28/HLOOKUP($D29,'Annuity Calc'!$H$7:$BE$11,2,FALSE))*HLOOKUP(S29,'Annuity Calc'!$H$7:$BE$11,3,FALSE),(IF(S29&lt;=(-1),S29,0)))</f>
        <v>#N/A</v>
      </c>
      <c r="T31" s="163" t="e">
        <f>IF($D29&gt;=1,($B28/HLOOKUP($D29,'Annuity Calc'!$H$7:$BE$11,2,FALSE))*HLOOKUP(T29,'Annuity Calc'!$H$7:$BE$11,3,FALSE),(IF(T29&lt;=(-1),T29,0)))</f>
        <v>#N/A</v>
      </c>
      <c r="U31" s="163" t="e">
        <f>IF($D29&gt;=1,($B28/HLOOKUP($D29,'Annuity Calc'!$H$7:$BE$11,2,FALSE))*HLOOKUP(U29,'Annuity Calc'!$H$7:$BE$11,3,FALSE),(IF(U29&lt;=(-1),U29,0)))</f>
        <v>#N/A</v>
      </c>
      <c r="V31" s="163" t="e">
        <f>IF($D29&gt;=1,($B28/HLOOKUP($D29,'Annuity Calc'!$H$7:$BE$11,2,FALSE))*HLOOKUP(V29,'Annuity Calc'!$H$7:$BE$11,3,FALSE),(IF(V29&lt;=(-1),V29,0)))</f>
        <v>#N/A</v>
      </c>
      <c r="W31" s="163" t="e">
        <f>IF($D29&gt;=1,($B28/HLOOKUP($D29,'Annuity Calc'!$H$7:$BE$11,2,FALSE))*HLOOKUP(W29,'Annuity Calc'!$H$7:$BE$11,3,FALSE),(IF(W29&lt;=(-1),W29,0)))</f>
        <v>#N/A</v>
      </c>
      <c r="X31" s="163" t="e">
        <f>IF($D29&gt;=1,($B28/HLOOKUP($D29,'Annuity Calc'!$H$7:$BE$11,2,FALSE))*HLOOKUP(X29,'Annuity Calc'!$H$7:$BE$11,3,FALSE),(IF(X29&lt;=(-1),X29,0)))</f>
        <v>#N/A</v>
      </c>
      <c r="Y31" s="163" t="e">
        <f>IF($D29&gt;=1,($B28/HLOOKUP($D29,'Annuity Calc'!$H$7:$BE$11,2,FALSE))*HLOOKUP(Y29,'Annuity Calc'!$H$7:$BE$11,3,FALSE),(IF(Y29&lt;=(-1),Y29,0)))</f>
        <v>#N/A</v>
      </c>
      <c r="Z31" s="163" t="e">
        <f>IF($D29&gt;=1,($B28/HLOOKUP($D29,'Annuity Calc'!$H$7:$BE$11,2,FALSE))*HLOOKUP(Z29,'Annuity Calc'!$H$7:$BE$11,3,FALSE),(IF(Z29&lt;=(-1),Z29,0)))</f>
        <v>#N/A</v>
      </c>
      <c r="AA31" s="163" t="e">
        <f>IF($D29&gt;=1,($B28/HLOOKUP($D29,'Annuity Calc'!$H$7:$BE$11,2,FALSE))*HLOOKUP(AA29,'Annuity Calc'!$H$7:$BE$11,3,FALSE),(IF(AA29&lt;=(-1),AA29,0)))</f>
        <v>#N/A</v>
      </c>
      <c r="AB31" s="163" t="e">
        <f>IF($D29&gt;=1,($B28/HLOOKUP($D29,'Annuity Calc'!$H$7:$BE$11,2,FALSE))*HLOOKUP(AB29,'Annuity Calc'!$H$7:$BE$11,3,FALSE),(IF(AB29&lt;=(-1),AB29,0)))</f>
        <v>#N/A</v>
      </c>
      <c r="AC31" s="163" t="e">
        <f>IF($D29&gt;=1,($B28/HLOOKUP($D29,'Annuity Calc'!$H$7:$BE$11,2,FALSE))*HLOOKUP(AC29,'Annuity Calc'!$H$7:$BE$11,3,FALSE),(IF(AC29&lt;=(-1),AC29,0)))</f>
        <v>#N/A</v>
      </c>
      <c r="AD31" s="163" t="e">
        <f>IF($D29&gt;=1,($B28/HLOOKUP($D29,'Annuity Calc'!$H$7:$BE$11,2,FALSE))*HLOOKUP(AD29,'Annuity Calc'!$H$7:$BE$11,3,FALSE),(IF(AD29&lt;=(-1),AD29,0)))</f>
        <v>#N/A</v>
      </c>
      <c r="AE31" s="163" t="e">
        <f>IF($D29&gt;=1,($B28/HLOOKUP($D29,'Annuity Calc'!$H$7:$BE$11,2,FALSE))*HLOOKUP(AE29,'Annuity Calc'!$H$7:$BE$11,3,FALSE),(IF(AE29&lt;=(-1),AE29,0)))</f>
        <v>#N/A</v>
      </c>
      <c r="AF31" s="163" t="e">
        <f>IF($D29&gt;=1,($B28/HLOOKUP($D29,'Annuity Calc'!$H$7:$BE$11,2,FALSE))*HLOOKUP(AF29,'Annuity Calc'!$H$7:$BE$11,3,FALSE),(IF(AF29&lt;=(-1),AF29,0)))</f>
        <v>#N/A</v>
      </c>
      <c r="AG31" s="163" t="e">
        <f>IF($D29&gt;=1,($B28/HLOOKUP($D29,'Annuity Calc'!$H$7:$BE$11,2,FALSE))*HLOOKUP(AG29,'Annuity Calc'!$H$7:$BE$11,3,FALSE),(IF(AG29&lt;=(-1),AG29,0)))</f>
        <v>#N/A</v>
      </c>
      <c r="AH31" s="163" t="e">
        <f>IF($D29&gt;=1,($B28/HLOOKUP($D29,'Annuity Calc'!$H$7:$BE$11,2,FALSE))*HLOOKUP(AH29,'Annuity Calc'!$H$7:$BE$11,3,FALSE),(IF(AH29&lt;=(-1),AH29,0)))</f>
        <v>#N/A</v>
      </c>
      <c r="AI31" s="163" t="e">
        <f>IF($D29&gt;=1,($B28/HLOOKUP($D29,'Annuity Calc'!$H$7:$BE$11,2,FALSE))*HLOOKUP(AI29,'Annuity Calc'!$H$7:$BE$11,3,FALSE),(IF(AI29&lt;=(-1),AI29,0)))</f>
        <v>#N/A</v>
      </c>
      <c r="AJ31" s="163" t="e">
        <f>IF($D29&gt;=1,($B28/HLOOKUP($D29,'Annuity Calc'!$H$7:$BE$11,2,FALSE))*HLOOKUP(AJ29,'Annuity Calc'!$H$7:$BE$11,3,FALSE),(IF(AJ29&lt;=(-1),AJ29,0)))</f>
        <v>#N/A</v>
      </c>
      <c r="AK31" s="163" t="e">
        <f>IF($D29&gt;=1,($B28/HLOOKUP($D29,'Annuity Calc'!$H$7:$BE$11,2,FALSE))*HLOOKUP(AK29,'Annuity Calc'!$H$7:$BE$11,3,FALSE),(IF(AK29&lt;=(-1),AK29,0)))</f>
        <v>#N/A</v>
      </c>
      <c r="AL31" s="163" t="e">
        <f>IF($D29&gt;=1,($B28/HLOOKUP($D29,'Annuity Calc'!$H$7:$BE$11,2,FALSE))*HLOOKUP(AL29,'Annuity Calc'!$H$7:$BE$11,3,FALSE),(IF(AL29&lt;=(-1),AL29,0)))</f>
        <v>#N/A</v>
      </c>
      <c r="AM31" s="163" t="e">
        <f>IF($D29&gt;=1,($B28/HLOOKUP($D29,'Annuity Calc'!$H$7:$BE$11,2,FALSE))*HLOOKUP(AM29,'Annuity Calc'!$H$7:$BE$11,3,FALSE),(IF(AM29&lt;=(-1),AM29,0)))</f>
        <v>#N/A</v>
      </c>
      <c r="AN31" s="163" t="e">
        <f>IF($D29&gt;=1,($B28/HLOOKUP($D29,'Annuity Calc'!$H$7:$BE$11,2,FALSE))*HLOOKUP(AN29,'Annuity Calc'!$H$7:$BE$11,3,FALSE),(IF(AN29&lt;=(-1),AN29,0)))</f>
        <v>#N/A</v>
      </c>
      <c r="AO31" s="163" t="e">
        <f>IF($D29&gt;=1,($B28/HLOOKUP($D29,'Annuity Calc'!$H$7:$BE$11,2,FALSE))*HLOOKUP(AO29,'Annuity Calc'!$H$7:$BE$11,3,FALSE),(IF(AO29&lt;=(-1),AO29,0)))</f>
        <v>#N/A</v>
      </c>
      <c r="AP31" s="163" t="e">
        <f>IF($D29&gt;=1,($B28/HLOOKUP($D29,'Annuity Calc'!$H$7:$BE$11,2,FALSE))*HLOOKUP(AP29,'Annuity Calc'!$H$7:$BE$11,3,FALSE),(IF(AP29&lt;=(-1),AP29,0)))</f>
        <v>#N/A</v>
      </c>
      <c r="AQ31" s="163" t="e">
        <f>IF($D29&gt;=1,($B28/HLOOKUP($D29,'Annuity Calc'!$H$7:$BE$11,2,FALSE))*HLOOKUP(AQ29,'Annuity Calc'!$H$7:$BE$11,3,FALSE),(IF(AQ29&lt;=(-1),AQ29,0)))</f>
        <v>#N/A</v>
      </c>
      <c r="AR31" s="163" t="e">
        <f>IF($D29&gt;=1,($B28/HLOOKUP($D29,'Annuity Calc'!$H$7:$BE$11,2,FALSE))*HLOOKUP(AR29,'Annuity Calc'!$H$7:$BE$11,3,FALSE),(IF(AR29&lt;=(-1),AR29,0)))</f>
        <v>#N/A</v>
      </c>
      <c r="AS31" s="163" t="e">
        <f>IF($D29&gt;=1,($B28/HLOOKUP($D29,'Annuity Calc'!$H$7:$BE$11,2,FALSE))*HLOOKUP(AS29,'Annuity Calc'!$H$7:$BE$11,3,FALSE),(IF(AS29&lt;=(-1),AS29,0)))</f>
        <v>#N/A</v>
      </c>
      <c r="AT31" s="163" t="e">
        <f>IF($D29&gt;=1,($B28/HLOOKUP($D29,'Annuity Calc'!$H$7:$BE$11,2,FALSE))*HLOOKUP(AT29,'Annuity Calc'!$H$7:$BE$11,3,FALSE),(IF(AT29&lt;=(-1),AT29,0)))</f>
        <v>#N/A</v>
      </c>
      <c r="AU31" s="163" t="e">
        <f>IF($D29&gt;=1,($B28/HLOOKUP($D29,'Annuity Calc'!$H$7:$BE$11,2,FALSE))*HLOOKUP(AU29,'Annuity Calc'!$H$7:$BE$11,3,FALSE),(IF(AU29&lt;=(-1),AU29,0)))</f>
        <v>#N/A</v>
      </c>
      <c r="AV31" s="163" t="e">
        <f>IF($D29&gt;=1,($B28/HLOOKUP($D29,'Annuity Calc'!$H$7:$BE$11,2,FALSE))*HLOOKUP(AV29,'Annuity Calc'!$H$7:$BE$11,3,FALSE),(IF(AV29&lt;=(-1),AV29,0)))</f>
        <v>#N/A</v>
      </c>
      <c r="AW31" s="163" t="e">
        <f>IF($D29&gt;=1,($B28/HLOOKUP($D29,'Annuity Calc'!$H$7:$BE$11,2,FALSE))*HLOOKUP(AW29,'Annuity Calc'!$H$7:$BE$11,3,FALSE),(IF(AW29&lt;=(-1),AW29,0)))</f>
        <v>#N/A</v>
      </c>
      <c r="AX31" s="163" t="e">
        <f>IF($D29&gt;=1,($B28/HLOOKUP($D29,'Annuity Calc'!$H$7:$BE$11,2,FALSE))*HLOOKUP(AX29,'Annuity Calc'!$H$7:$BE$11,3,FALSE),(IF(AX29&lt;=(-1),AX29,0)))</f>
        <v>#N/A</v>
      </c>
      <c r="AY31" s="163" t="e">
        <f>IF($D29&gt;=1,($B28/HLOOKUP($D29,'Annuity Calc'!$H$7:$BE$11,2,FALSE))*HLOOKUP(AY29,'Annuity Calc'!$H$7:$BE$11,3,FALSE),(IF(AY29&lt;=(-1),AY29,0)))</f>
        <v>#N/A</v>
      </c>
      <c r="AZ31" s="163" t="e">
        <f>IF($D29&gt;=1,($B28/HLOOKUP($D29,'Annuity Calc'!$H$7:$BE$11,2,FALSE))*HLOOKUP(AZ29,'Annuity Calc'!$H$7:$BE$11,3,FALSE),(IF(AZ29&lt;=(-1),AZ29,0)))</f>
        <v>#N/A</v>
      </c>
      <c r="BA31" s="163" t="e">
        <f>IF($D29&gt;=1,($B28/HLOOKUP($D29,'Annuity Calc'!$H$7:$BE$11,2,FALSE))*HLOOKUP(BA29,'Annuity Calc'!$H$7:$BE$11,3,FALSE),(IF(BA29&lt;=(-1),BA29,0)))</f>
        <v>#N/A</v>
      </c>
      <c r="BB31" s="163" t="e">
        <f>IF($D29&gt;=1,($B28/HLOOKUP($D29,'Annuity Calc'!$H$7:$BE$11,2,FALSE))*HLOOKUP(BB29,'Annuity Calc'!$H$7:$BE$11,3,FALSE),(IF(BB29&lt;=(-1),BB29,0)))</f>
        <v>#N/A</v>
      </c>
      <c r="BC31" s="163" t="e">
        <f>IF($D29&gt;=1,($B28/HLOOKUP($D29,'Annuity Calc'!$H$7:$BE$11,2,FALSE))*HLOOKUP(BC29,'Annuity Calc'!$H$7:$BE$11,3,FALSE),(IF(BC29&lt;=(-1),BC29,0)))</f>
        <v>#N/A</v>
      </c>
      <c r="BD31" s="163" t="e">
        <f>IF($D29&gt;=1,($B28/HLOOKUP($D29,'Annuity Calc'!$H$7:$BE$11,2,FALSE))*HLOOKUP(BD29,'Annuity Calc'!$H$7:$BE$11,3,FALSE),(IF(BD29&lt;=(-1),BD29,0)))</f>
        <v>#N/A</v>
      </c>
      <c r="BE31" s="163" t="e">
        <f>IF($D29&gt;=1,($B28/HLOOKUP($D29,'Annuity Calc'!$H$7:$BE$11,2,FALSE))*HLOOKUP(BE29,'Annuity Calc'!$H$7:$BE$11,3,FALSE),(IF(BE29&lt;=(-1),BE29,0)))</f>
        <v>#N/A</v>
      </c>
      <c r="BF31" s="163" t="e">
        <f>IF($D29&gt;=1,($B28/HLOOKUP($D29,'Annuity Calc'!$H$7:$BE$11,2,FALSE))*HLOOKUP(BF29,'Annuity Calc'!$H$7:$BE$11,3,FALSE),(IF(BF29&lt;=(-1),BF29,0)))</f>
        <v>#N/A</v>
      </c>
      <c r="BG31" s="163" t="e">
        <f>IF($D29&gt;=1,($B28/HLOOKUP($D29,'Annuity Calc'!$H$7:$BE$11,2,FALSE))*HLOOKUP(BG29,'Annuity Calc'!$H$7:$BE$11,3,FALSE),(IF(BG29&lt;=(-1),BG29,0)))</f>
        <v>#N/A</v>
      </c>
      <c r="BH31" s="163" t="e">
        <f>IF($D29&gt;=1,($B28/HLOOKUP($D29,'Annuity Calc'!$H$7:$BE$11,2,FALSE))*HLOOKUP(BH29,'Annuity Calc'!$H$7:$BE$11,3,FALSE),(IF(BH29&lt;=(-1),BH29,0)))</f>
        <v>#N/A</v>
      </c>
      <c r="BI31" s="163" t="e">
        <f>IF($D29&gt;=1,($B28/HLOOKUP($D29,'Annuity Calc'!$H$7:$BE$11,2,FALSE))*HLOOKUP(BI29,'Annuity Calc'!$H$7:$BE$11,3,FALSE),(IF(BI29&lt;=(-1),BI29,0)))</f>
        <v>#N/A</v>
      </c>
    </row>
    <row r="32" spans="1:61" s="19" customFormat="1" ht="12.75" x14ac:dyDescent="0.2">
      <c r="C32" s="19" t="s">
        <v>456</v>
      </c>
      <c r="D32" s="163">
        <f>IF($D29&gt;=1,($B28/HLOOKUP($D29,'Annuity Calc'!$H$7:$BE$11,2,FALSE))*HLOOKUP(D29,'Annuity Calc'!$H$7:$BE$11,4,FALSE),(IF(D29&lt;=(-1),D29,0)))</f>
        <v>40216.242671575375</v>
      </c>
      <c r="E32" s="163">
        <f>IF($D29&gt;=1,($B28/HLOOKUP($D29,'Annuity Calc'!$H$7:$BE$11,2,FALSE))*HLOOKUP(E29,'Annuity Calc'!$H$7:$BE$11,4,FALSE),(IF(E29&lt;=(-1),E29,0)))</f>
        <v>24576.719528012021</v>
      </c>
      <c r="F32" s="163">
        <f>IF($D29&gt;=1,($B28/HLOOKUP($D29,'Annuity Calc'!$H$7:$BE$11,2,FALSE))*HLOOKUP(F29,'Annuity Calc'!$H$7:$BE$11,4,FALSE),(IF(F29&lt;=(-1),F29,0)))</f>
        <v>8300.4768564366477</v>
      </c>
      <c r="G32" s="163" t="e">
        <f>IF($D29&gt;=1,($B28/HLOOKUP($D29,'Annuity Calc'!$H$7:$BE$11,2,FALSE))*HLOOKUP(G29,'Annuity Calc'!$H$7:$BE$11,4,FALSE),(IF(G29&lt;=(-1),G29,0)))</f>
        <v>#N/A</v>
      </c>
      <c r="H32" s="163" t="e">
        <f>IF($D29&gt;=1,($B28/HLOOKUP($D29,'Annuity Calc'!$H$7:$BE$11,2,FALSE))*HLOOKUP(H29,'Annuity Calc'!$H$7:$BE$11,4,FALSE),(IF(H29&lt;=(-1),H29,0)))</f>
        <v>#N/A</v>
      </c>
      <c r="I32" s="163" t="e">
        <f>IF($D29&gt;=1,($B28/HLOOKUP($D29,'Annuity Calc'!$H$7:$BE$11,2,FALSE))*HLOOKUP(I29,'Annuity Calc'!$H$7:$BE$11,4,FALSE),(IF(I29&lt;=(-1),I29,0)))</f>
        <v>#N/A</v>
      </c>
      <c r="J32" s="163" t="e">
        <f>IF($D29&gt;=1,($B28/HLOOKUP($D29,'Annuity Calc'!$H$7:$BE$11,2,FALSE))*HLOOKUP(J29,'Annuity Calc'!$H$7:$BE$11,4,FALSE),(IF(J29&lt;=(-1),J29,0)))</f>
        <v>#N/A</v>
      </c>
      <c r="K32" s="163" t="e">
        <f>IF($D29&gt;=1,($B28/HLOOKUP($D29,'Annuity Calc'!$H$7:$BE$11,2,FALSE))*HLOOKUP(K29,'Annuity Calc'!$H$7:$BE$11,4,FALSE),(IF(K29&lt;=(-1),K29,0)))</f>
        <v>#N/A</v>
      </c>
      <c r="L32" s="163" t="e">
        <f>IF($D29&gt;=1,($B28/HLOOKUP($D29,'Annuity Calc'!$H$7:$BE$11,2,FALSE))*HLOOKUP(L29,'Annuity Calc'!$H$7:$BE$11,4,FALSE),(IF(L29&lt;=(-1),L29,0)))</f>
        <v>#N/A</v>
      </c>
      <c r="M32" s="163" t="e">
        <f>IF($D29&gt;=1,($B28/HLOOKUP($D29,'Annuity Calc'!$H$7:$BE$11,2,FALSE))*HLOOKUP(M29,'Annuity Calc'!$H$7:$BE$11,4,FALSE),(IF(M29&lt;=(-1),M29,0)))</f>
        <v>#N/A</v>
      </c>
      <c r="N32" s="163" t="e">
        <f>IF($D29&gt;=1,($B28/HLOOKUP($D29,'Annuity Calc'!$H$7:$BE$11,2,FALSE))*HLOOKUP(N29,'Annuity Calc'!$H$7:$BE$11,4,FALSE),(IF(N29&lt;=(-1),N29,0)))</f>
        <v>#N/A</v>
      </c>
      <c r="O32" s="163" t="e">
        <f>IF($D29&gt;=1,($B28/HLOOKUP($D29,'Annuity Calc'!$H$7:$BE$11,2,FALSE))*HLOOKUP(O29,'Annuity Calc'!$H$7:$BE$11,4,FALSE),(IF(O29&lt;=(-1),O29,0)))</f>
        <v>#N/A</v>
      </c>
      <c r="P32" s="163" t="e">
        <f>IF($D29&gt;=1,($B28/HLOOKUP($D29,'Annuity Calc'!$H$7:$BE$11,2,FALSE))*HLOOKUP(P29,'Annuity Calc'!$H$7:$BE$11,4,FALSE),(IF(P29&lt;=(-1),P29,0)))</f>
        <v>#N/A</v>
      </c>
      <c r="Q32" s="163" t="e">
        <f>IF($D29&gt;=1,($B28/HLOOKUP($D29,'Annuity Calc'!$H$7:$BE$11,2,FALSE))*HLOOKUP(Q29,'Annuity Calc'!$H$7:$BE$11,4,FALSE),(IF(Q29&lt;=(-1),Q29,0)))</f>
        <v>#N/A</v>
      </c>
      <c r="R32" s="163" t="e">
        <f>IF($D29&gt;=1,($B28/HLOOKUP($D29,'Annuity Calc'!$H$7:$BE$11,2,FALSE))*HLOOKUP(R29,'Annuity Calc'!$H$7:$BE$11,4,FALSE),(IF(R29&lt;=(-1),R29,0)))</f>
        <v>#N/A</v>
      </c>
      <c r="S32" s="163" t="e">
        <f>IF($D29&gt;=1,($B28/HLOOKUP($D29,'Annuity Calc'!$H$7:$BE$11,2,FALSE))*HLOOKUP(S29,'Annuity Calc'!$H$7:$BE$11,4,FALSE),(IF(S29&lt;=(-1),S29,0)))</f>
        <v>#N/A</v>
      </c>
      <c r="T32" s="163" t="e">
        <f>IF($D29&gt;=1,($B28/HLOOKUP($D29,'Annuity Calc'!$H$7:$BE$11,2,FALSE))*HLOOKUP(T29,'Annuity Calc'!$H$7:$BE$11,4,FALSE),(IF(T29&lt;=(-1),T29,0)))</f>
        <v>#N/A</v>
      </c>
      <c r="U32" s="163" t="e">
        <f>IF($D29&gt;=1,($B28/HLOOKUP($D29,'Annuity Calc'!$H$7:$BE$11,2,FALSE))*HLOOKUP(U29,'Annuity Calc'!$H$7:$BE$11,4,FALSE),(IF(U29&lt;=(-1),U29,0)))</f>
        <v>#N/A</v>
      </c>
      <c r="V32" s="163" t="e">
        <f>IF($D29&gt;=1,($B28/HLOOKUP($D29,'Annuity Calc'!$H$7:$BE$11,2,FALSE))*HLOOKUP(V29,'Annuity Calc'!$H$7:$BE$11,4,FALSE),(IF(V29&lt;=(-1),V29,0)))</f>
        <v>#N/A</v>
      </c>
      <c r="W32" s="163" t="e">
        <f>IF($D29&gt;=1,($B28/HLOOKUP($D29,'Annuity Calc'!$H$7:$BE$11,2,FALSE))*HLOOKUP(W29,'Annuity Calc'!$H$7:$BE$11,4,FALSE),(IF(W29&lt;=(-1),W29,0)))</f>
        <v>#N/A</v>
      </c>
      <c r="X32" s="163" t="e">
        <f>IF($D29&gt;=1,($B28/HLOOKUP($D29,'Annuity Calc'!$H$7:$BE$11,2,FALSE))*HLOOKUP(X29,'Annuity Calc'!$H$7:$BE$11,4,FALSE),(IF(X29&lt;=(-1),X29,0)))</f>
        <v>#N/A</v>
      </c>
      <c r="Y32" s="163" t="e">
        <f>IF($D29&gt;=1,($B28/HLOOKUP($D29,'Annuity Calc'!$H$7:$BE$11,2,FALSE))*HLOOKUP(Y29,'Annuity Calc'!$H$7:$BE$11,4,FALSE),(IF(Y29&lt;=(-1),Y29,0)))</f>
        <v>#N/A</v>
      </c>
      <c r="Z32" s="163" t="e">
        <f>IF($D29&gt;=1,($B28/HLOOKUP($D29,'Annuity Calc'!$H$7:$BE$11,2,FALSE))*HLOOKUP(Z29,'Annuity Calc'!$H$7:$BE$11,4,FALSE),(IF(Z29&lt;=(-1),Z29,0)))</f>
        <v>#N/A</v>
      </c>
      <c r="AA32" s="163" t="e">
        <f>IF($D29&gt;=1,($B28/HLOOKUP($D29,'Annuity Calc'!$H$7:$BE$11,2,FALSE))*HLOOKUP(AA29,'Annuity Calc'!$H$7:$BE$11,4,FALSE),(IF(AA29&lt;=(-1),AA29,0)))</f>
        <v>#N/A</v>
      </c>
      <c r="AB32" s="163" t="e">
        <f>IF($D29&gt;=1,($B28/HLOOKUP($D29,'Annuity Calc'!$H$7:$BE$11,2,FALSE))*HLOOKUP(AB29,'Annuity Calc'!$H$7:$BE$11,4,FALSE),(IF(AB29&lt;=(-1),AB29,0)))</f>
        <v>#N/A</v>
      </c>
      <c r="AC32" s="163" t="e">
        <f>IF($D29&gt;=1,($B28/HLOOKUP($D29,'Annuity Calc'!$H$7:$BE$11,2,FALSE))*HLOOKUP(AC29,'Annuity Calc'!$H$7:$BE$11,4,FALSE),(IF(AC29&lt;=(-1),AC29,0)))</f>
        <v>#N/A</v>
      </c>
      <c r="AD32" s="163" t="e">
        <f>IF($D29&gt;=1,($B28/HLOOKUP($D29,'Annuity Calc'!$H$7:$BE$11,2,FALSE))*HLOOKUP(AD29,'Annuity Calc'!$H$7:$BE$11,4,FALSE),(IF(AD29&lt;=(-1),AD29,0)))</f>
        <v>#N/A</v>
      </c>
      <c r="AE32" s="163" t="e">
        <f>IF($D29&gt;=1,($B28/HLOOKUP($D29,'Annuity Calc'!$H$7:$BE$11,2,FALSE))*HLOOKUP(AE29,'Annuity Calc'!$H$7:$BE$11,4,FALSE),(IF(AE29&lt;=(-1),AE29,0)))</f>
        <v>#N/A</v>
      </c>
      <c r="AF32" s="163" t="e">
        <f>IF($D29&gt;=1,($B28/HLOOKUP($D29,'Annuity Calc'!$H$7:$BE$11,2,FALSE))*HLOOKUP(AF29,'Annuity Calc'!$H$7:$BE$11,4,FALSE),(IF(AF29&lt;=(-1),AF29,0)))</f>
        <v>#N/A</v>
      </c>
      <c r="AG32" s="163" t="e">
        <f>IF($D29&gt;=1,($B28/HLOOKUP($D29,'Annuity Calc'!$H$7:$BE$11,2,FALSE))*HLOOKUP(AG29,'Annuity Calc'!$H$7:$BE$11,4,FALSE),(IF(AG29&lt;=(-1),AG29,0)))</f>
        <v>#N/A</v>
      </c>
      <c r="AH32" s="163" t="e">
        <f>IF($D29&gt;=1,($B28/HLOOKUP($D29,'Annuity Calc'!$H$7:$BE$11,2,FALSE))*HLOOKUP(AH29,'Annuity Calc'!$H$7:$BE$11,4,FALSE),(IF(AH29&lt;=(-1),AH29,0)))</f>
        <v>#N/A</v>
      </c>
      <c r="AI32" s="163" t="e">
        <f>IF($D29&gt;=1,($B28/HLOOKUP($D29,'Annuity Calc'!$H$7:$BE$11,2,FALSE))*HLOOKUP(AI29,'Annuity Calc'!$H$7:$BE$11,4,FALSE),(IF(AI29&lt;=(-1),AI29,0)))</f>
        <v>#N/A</v>
      </c>
      <c r="AJ32" s="163" t="e">
        <f>IF($D29&gt;=1,($B28/HLOOKUP($D29,'Annuity Calc'!$H$7:$BE$11,2,FALSE))*HLOOKUP(AJ29,'Annuity Calc'!$H$7:$BE$11,4,FALSE),(IF(AJ29&lt;=(-1),AJ29,0)))</f>
        <v>#N/A</v>
      </c>
      <c r="AK32" s="163" t="e">
        <f>IF($D29&gt;=1,($B28/HLOOKUP($D29,'Annuity Calc'!$H$7:$BE$11,2,FALSE))*HLOOKUP(AK29,'Annuity Calc'!$H$7:$BE$11,4,FALSE),(IF(AK29&lt;=(-1),AK29,0)))</f>
        <v>#N/A</v>
      </c>
      <c r="AL32" s="163" t="e">
        <f>IF($D29&gt;=1,($B28/HLOOKUP($D29,'Annuity Calc'!$H$7:$BE$11,2,FALSE))*HLOOKUP(AL29,'Annuity Calc'!$H$7:$BE$11,4,FALSE),(IF(AL29&lt;=(-1),AL29,0)))</f>
        <v>#N/A</v>
      </c>
      <c r="AM32" s="163" t="e">
        <f>IF($D29&gt;=1,($B28/HLOOKUP($D29,'Annuity Calc'!$H$7:$BE$11,2,FALSE))*HLOOKUP(AM29,'Annuity Calc'!$H$7:$BE$11,4,FALSE),(IF(AM29&lt;=(-1),AM29,0)))</f>
        <v>#N/A</v>
      </c>
      <c r="AN32" s="163" t="e">
        <f>IF($D29&gt;=1,($B28/HLOOKUP($D29,'Annuity Calc'!$H$7:$BE$11,2,FALSE))*HLOOKUP(AN29,'Annuity Calc'!$H$7:$BE$11,4,FALSE),(IF(AN29&lt;=(-1),AN29,0)))</f>
        <v>#N/A</v>
      </c>
      <c r="AO32" s="163" t="e">
        <f>IF($D29&gt;=1,($B28/HLOOKUP($D29,'Annuity Calc'!$H$7:$BE$11,2,FALSE))*HLOOKUP(AO29,'Annuity Calc'!$H$7:$BE$11,4,FALSE),(IF(AO29&lt;=(-1),AO29,0)))</f>
        <v>#N/A</v>
      </c>
      <c r="AP32" s="163" t="e">
        <f>IF($D29&gt;=1,($B28/HLOOKUP($D29,'Annuity Calc'!$H$7:$BE$11,2,FALSE))*HLOOKUP(AP29,'Annuity Calc'!$H$7:$BE$11,4,FALSE),(IF(AP29&lt;=(-1),AP29,0)))</f>
        <v>#N/A</v>
      </c>
      <c r="AQ32" s="163" t="e">
        <f>IF($D29&gt;=1,($B28/HLOOKUP($D29,'Annuity Calc'!$H$7:$BE$11,2,FALSE))*HLOOKUP(AQ29,'Annuity Calc'!$H$7:$BE$11,4,FALSE),(IF(AQ29&lt;=(-1),AQ29,0)))</f>
        <v>#N/A</v>
      </c>
      <c r="AR32" s="163" t="e">
        <f>IF($D29&gt;=1,($B28/HLOOKUP($D29,'Annuity Calc'!$H$7:$BE$11,2,FALSE))*HLOOKUP(AR29,'Annuity Calc'!$H$7:$BE$11,4,FALSE),(IF(AR29&lt;=(-1),AR29,0)))</f>
        <v>#N/A</v>
      </c>
      <c r="AS32" s="163" t="e">
        <f>IF($D29&gt;=1,($B28/HLOOKUP($D29,'Annuity Calc'!$H$7:$BE$11,2,FALSE))*HLOOKUP(AS29,'Annuity Calc'!$H$7:$BE$11,4,FALSE),(IF(AS29&lt;=(-1),AS29,0)))</f>
        <v>#N/A</v>
      </c>
      <c r="AT32" s="163" t="e">
        <f>IF($D29&gt;=1,($B28/HLOOKUP($D29,'Annuity Calc'!$H$7:$BE$11,2,FALSE))*HLOOKUP(AT29,'Annuity Calc'!$H$7:$BE$11,4,FALSE),(IF(AT29&lt;=(-1),AT29,0)))</f>
        <v>#N/A</v>
      </c>
      <c r="AU32" s="163" t="e">
        <f>IF($D29&gt;=1,($B28/HLOOKUP($D29,'Annuity Calc'!$H$7:$BE$11,2,FALSE))*HLOOKUP(AU29,'Annuity Calc'!$H$7:$BE$11,4,FALSE),(IF(AU29&lt;=(-1),AU29,0)))</f>
        <v>#N/A</v>
      </c>
      <c r="AV32" s="163" t="e">
        <f>IF($D29&gt;=1,($B28/HLOOKUP($D29,'Annuity Calc'!$H$7:$BE$11,2,FALSE))*HLOOKUP(AV29,'Annuity Calc'!$H$7:$BE$11,4,FALSE),(IF(AV29&lt;=(-1),AV29,0)))</f>
        <v>#N/A</v>
      </c>
      <c r="AW32" s="163" t="e">
        <f>IF($D29&gt;=1,($B28/HLOOKUP($D29,'Annuity Calc'!$H$7:$BE$11,2,FALSE))*HLOOKUP(AW29,'Annuity Calc'!$H$7:$BE$11,4,FALSE),(IF(AW29&lt;=(-1),AW29,0)))</f>
        <v>#N/A</v>
      </c>
      <c r="AX32" s="163" t="e">
        <f>IF($D29&gt;=1,($B28/HLOOKUP($D29,'Annuity Calc'!$H$7:$BE$11,2,FALSE))*HLOOKUP(AX29,'Annuity Calc'!$H$7:$BE$11,4,FALSE),(IF(AX29&lt;=(-1),AX29,0)))</f>
        <v>#N/A</v>
      </c>
      <c r="AY32" s="163" t="e">
        <f>IF($D29&gt;=1,($B28/HLOOKUP($D29,'Annuity Calc'!$H$7:$BE$11,2,FALSE))*HLOOKUP(AY29,'Annuity Calc'!$H$7:$BE$11,4,FALSE),(IF(AY29&lt;=(-1),AY29,0)))</f>
        <v>#N/A</v>
      </c>
      <c r="AZ32" s="163" t="e">
        <f>IF($D29&gt;=1,($B28/HLOOKUP($D29,'Annuity Calc'!$H$7:$BE$11,2,FALSE))*HLOOKUP(AZ29,'Annuity Calc'!$H$7:$BE$11,4,FALSE),(IF(AZ29&lt;=(-1),AZ29,0)))</f>
        <v>#N/A</v>
      </c>
      <c r="BA32" s="163" t="e">
        <f>IF($D29&gt;=1,($B28/HLOOKUP($D29,'Annuity Calc'!$H$7:$BE$11,2,FALSE))*HLOOKUP(BA29,'Annuity Calc'!$H$7:$BE$11,4,FALSE),(IF(BA29&lt;=(-1),BA29,0)))</f>
        <v>#N/A</v>
      </c>
      <c r="BB32" s="163" t="e">
        <f>IF($D29&gt;=1,($B28/HLOOKUP($D29,'Annuity Calc'!$H$7:$BE$11,2,FALSE))*HLOOKUP(BB29,'Annuity Calc'!$H$7:$BE$11,4,FALSE),(IF(BB29&lt;=(-1),BB29,0)))</f>
        <v>#N/A</v>
      </c>
      <c r="BC32" s="163" t="e">
        <f>IF($D29&gt;=1,($B28/HLOOKUP($D29,'Annuity Calc'!$H$7:$BE$11,2,FALSE))*HLOOKUP(BC29,'Annuity Calc'!$H$7:$BE$11,4,FALSE),(IF(BC29&lt;=(-1),BC29,0)))</f>
        <v>#N/A</v>
      </c>
      <c r="BD32" s="163" t="e">
        <f>IF($D29&gt;=1,($B28/HLOOKUP($D29,'Annuity Calc'!$H$7:$BE$11,2,FALSE))*HLOOKUP(BD29,'Annuity Calc'!$H$7:$BE$11,4,FALSE),(IF(BD29&lt;=(-1),BD29,0)))</f>
        <v>#N/A</v>
      </c>
      <c r="BE32" s="163" t="e">
        <f>IF($D29&gt;=1,($B28/HLOOKUP($D29,'Annuity Calc'!$H$7:$BE$11,2,FALSE))*HLOOKUP(BE29,'Annuity Calc'!$H$7:$BE$11,4,FALSE),(IF(BE29&lt;=(-1),BE29,0)))</f>
        <v>#N/A</v>
      </c>
      <c r="BF32" s="163" t="e">
        <f>IF($D29&gt;=1,($B28/HLOOKUP($D29,'Annuity Calc'!$H$7:$BE$11,2,FALSE))*HLOOKUP(BF29,'Annuity Calc'!$H$7:$BE$11,4,FALSE),(IF(BF29&lt;=(-1),BF29,0)))</f>
        <v>#N/A</v>
      </c>
      <c r="BG32" s="163" t="e">
        <f>IF($D29&gt;=1,($B28/HLOOKUP($D29,'Annuity Calc'!$H$7:$BE$11,2,FALSE))*HLOOKUP(BG29,'Annuity Calc'!$H$7:$BE$11,4,FALSE),(IF(BG29&lt;=(-1),BG29,0)))</f>
        <v>#N/A</v>
      </c>
      <c r="BH32" s="163" t="e">
        <f>IF($D29&gt;=1,($B28/HLOOKUP($D29,'Annuity Calc'!$H$7:$BE$11,2,FALSE))*HLOOKUP(BH29,'Annuity Calc'!$H$7:$BE$11,4,FALSE),(IF(BH29&lt;=(-1),BH29,0)))</f>
        <v>#N/A</v>
      </c>
      <c r="BI32" s="163" t="e">
        <f>IF($D29&gt;=1,($B28/HLOOKUP($D29,'Annuity Calc'!$H$7:$BE$11,2,FALSE))*HLOOKUP(BI29,'Annuity Calc'!$H$7:$BE$11,4,FALSE),(IF(BI29&lt;=(-1),BI29,0)))</f>
        <v>#N/A</v>
      </c>
    </row>
    <row r="33" spans="3:61" s="19" customFormat="1" ht="12.75" x14ac:dyDescent="0.2">
      <c r="C33" s="19" t="s">
        <v>161</v>
      </c>
      <c r="D33" s="163">
        <f>IF($D29&gt;=1,($B28/HLOOKUP($D29,'Annuity Calc'!$H$7:$BE$11,2,FALSE))*HLOOKUP(D29,'Annuity Calc'!$H$7:$BE$11,5,FALSE),(IF(D29&lt;=(-1),D29,0)))</f>
        <v>424364.47968534136</v>
      </c>
      <c r="E33" s="163">
        <f>IF($D29&gt;=1,($B28/HLOOKUP($D29,'Annuity Calc'!$H$7:$BE$11,2,FALSE))*HLOOKUP(E29,'Annuity Calc'!$H$7:$BE$11,5,FALSE),(IF(E29&lt;=(-1),E29,0)))</f>
        <v>424364.47968534136</v>
      </c>
      <c r="F33" s="163">
        <f>IF($D29&gt;=1,($B28/HLOOKUP($D29,'Annuity Calc'!$H$7:$BE$11,2,FALSE))*HLOOKUP(F29,'Annuity Calc'!$H$7:$BE$11,5,FALSE),(IF(F29&lt;=(-1),F29,0)))</f>
        <v>424364.47968534136</v>
      </c>
      <c r="G33" s="163" t="e">
        <f>IF($D29&gt;=1,($B28/HLOOKUP($D29,'Annuity Calc'!$H$7:$BE$11,2,FALSE))*HLOOKUP(G29,'Annuity Calc'!$H$7:$BE$11,5,FALSE),(IF(G29&lt;=(-1),G29,0)))</f>
        <v>#N/A</v>
      </c>
      <c r="H33" s="163" t="e">
        <f>IF($D29&gt;=1,($B28/HLOOKUP($D29,'Annuity Calc'!$H$7:$BE$11,2,FALSE))*HLOOKUP(H29,'Annuity Calc'!$H$7:$BE$11,5,FALSE),(IF(H29&lt;=(-1),H29,0)))</f>
        <v>#N/A</v>
      </c>
      <c r="I33" s="163" t="e">
        <f>IF($D29&gt;=1,($B28/HLOOKUP($D29,'Annuity Calc'!$H$7:$BE$11,2,FALSE))*HLOOKUP(I29,'Annuity Calc'!$H$7:$BE$11,5,FALSE),(IF(I29&lt;=(-1),I29,0)))</f>
        <v>#N/A</v>
      </c>
      <c r="J33" s="163" t="e">
        <f>IF($D29&gt;=1,($B28/HLOOKUP($D29,'Annuity Calc'!$H$7:$BE$11,2,FALSE))*HLOOKUP(J29,'Annuity Calc'!$H$7:$BE$11,5,FALSE),(IF(J29&lt;=(-1),J29,0)))</f>
        <v>#N/A</v>
      </c>
      <c r="K33" s="163" t="e">
        <f>IF($D29&gt;=1,($B28/HLOOKUP($D29,'Annuity Calc'!$H$7:$BE$11,2,FALSE))*HLOOKUP(K29,'Annuity Calc'!$H$7:$BE$11,5,FALSE),(IF(K29&lt;=(-1),K29,0)))</f>
        <v>#N/A</v>
      </c>
      <c r="L33" s="163" t="e">
        <f>IF($D29&gt;=1,($B28/HLOOKUP($D29,'Annuity Calc'!$H$7:$BE$11,2,FALSE))*HLOOKUP(L29,'Annuity Calc'!$H$7:$BE$11,5,FALSE),(IF(L29&lt;=(-1),L29,0)))</f>
        <v>#N/A</v>
      </c>
      <c r="M33" s="163" t="e">
        <f>IF($D29&gt;=1,($B28/HLOOKUP($D29,'Annuity Calc'!$H$7:$BE$11,2,FALSE))*HLOOKUP(M29,'Annuity Calc'!$H$7:$BE$11,5,FALSE),(IF(M29&lt;=(-1),M29,0)))</f>
        <v>#N/A</v>
      </c>
      <c r="N33" s="163" t="e">
        <f>IF($D29&gt;=1,($B28/HLOOKUP($D29,'Annuity Calc'!$H$7:$BE$11,2,FALSE))*HLOOKUP(N29,'Annuity Calc'!$H$7:$BE$11,5,FALSE),(IF(N29&lt;=(-1),N29,0)))</f>
        <v>#N/A</v>
      </c>
      <c r="O33" s="163" t="e">
        <f>IF($D29&gt;=1,($B28/HLOOKUP($D29,'Annuity Calc'!$H$7:$BE$11,2,FALSE))*HLOOKUP(O29,'Annuity Calc'!$H$7:$BE$11,5,FALSE),(IF(O29&lt;=(-1),O29,0)))</f>
        <v>#N/A</v>
      </c>
      <c r="P33" s="163" t="e">
        <f>IF($D29&gt;=1,($B28/HLOOKUP($D29,'Annuity Calc'!$H$7:$BE$11,2,FALSE))*HLOOKUP(P29,'Annuity Calc'!$H$7:$BE$11,5,FALSE),(IF(P29&lt;=(-1),P29,0)))</f>
        <v>#N/A</v>
      </c>
      <c r="Q33" s="163" t="e">
        <f>IF($D29&gt;=1,($B28/HLOOKUP($D29,'Annuity Calc'!$H$7:$BE$11,2,FALSE))*HLOOKUP(Q29,'Annuity Calc'!$H$7:$BE$11,5,FALSE),(IF(Q29&lt;=(-1),Q29,0)))</f>
        <v>#N/A</v>
      </c>
      <c r="R33" s="163" t="e">
        <f>IF($D29&gt;=1,($B28/HLOOKUP($D29,'Annuity Calc'!$H$7:$BE$11,2,FALSE))*HLOOKUP(R29,'Annuity Calc'!$H$7:$BE$11,5,FALSE),(IF(R29&lt;=(-1),R29,0)))</f>
        <v>#N/A</v>
      </c>
      <c r="S33" s="163" t="e">
        <f>IF($D29&gt;=1,($B28/HLOOKUP($D29,'Annuity Calc'!$H$7:$BE$11,2,FALSE))*HLOOKUP(S29,'Annuity Calc'!$H$7:$BE$11,5,FALSE),(IF(S29&lt;=(-1),S29,0)))</f>
        <v>#N/A</v>
      </c>
      <c r="T33" s="163" t="e">
        <f>IF($D29&gt;=1,($B28/HLOOKUP($D29,'Annuity Calc'!$H$7:$BE$11,2,FALSE))*HLOOKUP(T29,'Annuity Calc'!$H$7:$BE$11,5,FALSE),(IF(T29&lt;=(-1),T29,0)))</f>
        <v>#N/A</v>
      </c>
      <c r="U33" s="163" t="e">
        <f>IF($D29&gt;=1,($B28/HLOOKUP($D29,'Annuity Calc'!$H$7:$BE$11,2,FALSE))*HLOOKUP(U29,'Annuity Calc'!$H$7:$BE$11,5,FALSE),(IF(U29&lt;=(-1),U29,0)))</f>
        <v>#N/A</v>
      </c>
      <c r="V33" s="163" t="e">
        <f>IF($D29&gt;=1,($B28/HLOOKUP($D29,'Annuity Calc'!$H$7:$BE$11,2,FALSE))*HLOOKUP(V29,'Annuity Calc'!$H$7:$BE$11,5,FALSE),(IF(V29&lt;=(-1),V29,0)))</f>
        <v>#N/A</v>
      </c>
      <c r="W33" s="163" t="e">
        <f>IF($D29&gt;=1,($B28/HLOOKUP($D29,'Annuity Calc'!$H$7:$BE$11,2,FALSE))*HLOOKUP(W29,'Annuity Calc'!$H$7:$BE$11,5,FALSE),(IF(W29&lt;=(-1),W29,0)))</f>
        <v>#N/A</v>
      </c>
      <c r="X33" s="163" t="e">
        <f>IF($D29&gt;=1,($B28/HLOOKUP($D29,'Annuity Calc'!$H$7:$BE$11,2,FALSE))*HLOOKUP(X29,'Annuity Calc'!$H$7:$BE$11,5,FALSE),(IF(X29&lt;=(-1),X29,0)))</f>
        <v>#N/A</v>
      </c>
      <c r="Y33" s="163" t="e">
        <f>IF($D29&gt;=1,($B28/HLOOKUP($D29,'Annuity Calc'!$H$7:$BE$11,2,FALSE))*HLOOKUP(Y29,'Annuity Calc'!$H$7:$BE$11,5,FALSE),(IF(Y29&lt;=(-1),Y29,0)))</f>
        <v>#N/A</v>
      </c>
      <c r="Z33" s="163" t="e">
        <f>IF($D29&gt;=1,($B28/HLOOKUP($D29,'Annuity Calc'!$H$7:$BE$11,2,FALSE))*HLOOKUP(Z29,'Annuity Calc'!$H$7:$BE$11,5,FALSE),(IF(Z29&lt;=(-1),Z29,0)))</f>
        <v>#N/A</v>
      </c>
      <c r="AA33" s="163" t="e">
        <f>IF($D29&gt;=1,($B28/HLOOKUP($D29,'Annuity Calc'!$H$7:$BE$11,2,FALSE))*HLOOKUP(AA29,'Annuity Calc'!$H$7:$BE$11,5,FALSE),(IF(AA29&lt;=(-1),AA29,0)))</f>
        <v>#N/A</v>
      </c>
      <c r="AB33" s="163" t="e">
        <f>IF($D29&gt;=1,($B28/HLOOKUP($D29,'Annuity Calc'!$H$7:$BE$11,2,FALSE))*HLOOKUP(AB29,'Annuity Calc'!$H$7:$BE$11,5,FALSE),(IF(AB29&lt;=(-1),AB29,0)))</f>
        <v>#N/A</v>
      </c>
      <c r="AC33" s="163" t="e">
        <f>IF($D29&gt;=1,($B28/HLOOKUP($D29,'Annuity Calc'!$H$7:$BE$11,2,FALSE))*HLOOKUP(AC29,'Annuity Calc'!$H$7:$BE$11,5,FALSE),(IF(AC29&lt;=(-1),AC29,0)))</f>
        <v>#N/A</v>
      </c>
      <c r="AD33" s="163" t="e">
        <f>IF($D29&gt;=1,($B28/HLOOKUP($D29,'Annuity Calc'!$H$7:$BE$11,2,FALSE))*HLOOKUP(AD29,'Annuity Calc'!$H$7:$BE$11,5,FALSE),(IF(AD29&lt;=(-1),AD29,0)))</f>
        <v>#N/A</v>
      </c>
      <c r="AE33" s="163" t="e">
        <f>IF($D29&gt;=1,($B28/HLOOKUP($D29,'Annuity Calc'!$H$7:$BE$11,2,FALSE))*HLOOKUP(AE29,'Annuity Calc'!$H$7:$BE$11,5,FALSE),(IF(AE29&lt;=(-1),AE29,0)))</f>
        <v>#N/A</v>
      </c>
      <c r="AF33" s="163" t="e">
        <f>IF($D29&gt;=1,($B28/HLOOKUP($D29,'Annuity Calc'!$H$7:$BE$11,2,FALSE))*HLOOKUP(AF29,'Annuity Calc'!$H$7:$BE$11,5,FALSE),(IF(AF29&lt;=(-1),AF29,0)))</f>
        <v>#N/A</v>
      </c>
      <c r="AG33" s="163" t="e">
        <f>IF($D29&gt;=1,($B28/HLOOKUP($D29,'Annuity Calc'!$H$7:$BE$11,2,FALSE))*HLOOKUP(AG29,'Annuity Calc'!$H$7:$BE$11,5,FALSE),(IF(AG29&lt;=(-1),AG29,0)))</f>
        <v>#N/A</v>
      </c>
      <c r="AH33" s="163" t="e">
        <f>IF($D29&gt;=1,($B28/HLOOKUP($D29,'Annuity Calc'!$H$7:$BE$11,2,FALSE))*HLOOKUP(AH29,'Annuity Calc'!$H$7:$BE$11,5,FALSE),(IF(AH29&lt;=(-1),AH29,0)))</f>
        <v>#N/A</v>
      </c>
      <c r="AI33" s="163" t="e">
        <f>IF($D29&gt;=1,($B28/HLOOKUP($D29,'Annuity Calc'!$H$7:$BE$11,2,FALSE))*HLOOKUP(AI29,'Annuity Calc'!$H$7:$BE$11,5,FALSE),(IF(AI29&lt;=(-1),AI29,0)))</f>
        <v>#N/A</v>
      </c>
      <c r="AJ33" s="163" t="e">
        <f>IF($D29&gt;=1,($B28/HLOOKUP($D29,'Annuity Calc'!$H$7:$BE$11,2,FALSE))*HLOOKUP(AJ29,'Annuity Calc'!$H$7:$BE$11,5,FALSE),(IF(AJ29&lt;=(-1),AJ29,0)))</f>
        <v>#N/A</v>
      </c>
      <c r="AK33" s="163" t="e">
        <f>IF($D29&gt;=1,($B28/HLOOKUP($D29,'Annuity Calc'!$H$7:$BE$11,2,FALSE))*HLOOKUP(AK29,'Annuity Calc'!$H$7:$BE$11,5,FALSE),(IF(AK29&lt;=(-1),AK29,0)))</f>
        <v>#N/A</v>
      </c>
      <c r="AL33" s="163" t="e">
        <f>IF($D29&gt;=1,($B28/HLOOKUP($D29,'Annuity Calc'!$H$7:$BE$11,2,FALSE))*HLOOKUP(AL29,'Annuity Calc'!$H$7:$BE$11,5,FALSE),(IF(AL29&lt;=(-1),AL29,0)))</f>
        <v>#N/A</v>
      </c>
      <c r="AM33" s="163" t="e">
        <f>IF($D29&gt;=1,($B28/HLOOKUP($D29,'Annuity Calc'!$H$7:$BE$11,2,FALSE))*HLOOKUP(AM29,'Annuity Calc'!$H$7:$BE$11,5,FALSE),(IF(AM29&lt;=(-1),AM29,0)))</f>
        <v>#N/A</v>
      </c>
      <c r="AN33" s="163" t="e">
        <f>IF($D29&gt;=1,($B28/HLOOKUP($D29,'Annuity Calc'!$H$7:$BE$11,2,FALSE))*HLOOKUP(AN29,'Annuity Calc'!$H$7:$BE$11,5,FALSE),(IF(AN29&lt;=(-1),AN29,0)))</f>
        <v>#N/A</v>
      </c>
      <c r="AO33" s="163" t="e">
        <f>IF($D29&gt;=1,($B28/HLOOKUP($D29,'Annuity Calc'!$H$7:$BE$11,2,FALSE))*HLOOKUP(AO29,'Annuity Calc'!$H$7:$BE$11,5,FALSE),(IF(AO29&lt;=(-1),AO29,0)))</f>
        <v>#N/A</v>
      </c>
      <c r="AP33" s="163" t="e">
        <f>IF($D29&gt;=1,($B28/HLOOKUP($D29,'Annuity Calc'!$H$7:$BE$11,2,FALSE))*HLOOKUP(AP29,'Annuity Calc'!$H$7:$BE$11,5,FALSE),(IF(AP29&lt;=(-1),AP29,0)))</f>
        <v>#N/A</v>
      </c>
      <c r="AQ33" s="163" t="e">
        <f>IF($D29&gt;=1,($B28/HLOOKUP($D29,'Annuity Calc'!$H$7:$BE$11,2,FALSE))*HLOOKUP(AQ29,'Annuity Calc'!$H$7:$BE$11,5,FALSE),(IF(AQ29&lt;=(-1),AQ29,0)))</f>
        <v>#N/A</v>
      </c>
      <c r="AR33" s="163" t="e">
        <f>IF($D29&gt;=1,($B28/HLOOKUP($D29,'Annuity Calc'!$H$7:$BE$11,2,FALSE))*HLOOKUP(AR29,'Annuity Calc'!$H$7:$BE$11,5,FALSE),(IF(AR29&lt;=(-1),AR29,0)))</f>
        <v>#N/A</v>
      </c>
      <c r="AS33" s="163" t="e">
        <f>IF($D29&gt;=1,($B28/HLOOKUP($D29,'Annuity Calc'!$H$7:$BE$11,2,FALSE))*HLOOKUP(AS29,'Annuity Calc'!$H$7:$BE$11,5,FALSE),(IF(AS29&lt;=(-1),AS29,0)))</f>
        <v>#N/A</v>
      </c>
      <c r="AT33" s="163" t="e">
        <f>IF($D29&gt;=1,($B28/HLOOKUP($D29,'Annuity Calc'!$H$7:$BE$11,2,FALSE))*HLOOKUP(AT29,'Annuity Calc'!$H$7:$BE$11,5,FALSE),(IF(AT29&lt;=(-1),AT29,0)))</f>
        <v>#N/A</v>
      </c>
      <c r="AU33" s="163" t="e">
        <f>IF($D29&gt;=1,($B28/HLOOKUP($D29,'Annuity Calc'!$H$7:$BE$11,2,FALSE))*HLOOKUP(AU29,'Annuity Calc'!$H$7:$BE$11,5,FALSE),(IF(AU29&lt;=(-1),AU29,0)))</f>
        <v>#N/A</v>
      </c>
      <c r="AV33" s="163" t="e">
        <f>IF($D29&gt;=1,($B28/HLOOKUP($D29,'Annuity Calc'!$H$7:$BE$11,2,FALSE))*HLOOKUP(AV29,'Annuity Calc'!$H$7:$BE$11,5,FALSE),(IF(AV29&lt;=(-1),AV29,0)))</f>
        <v>#N/A</v>
      </c>
      <c r="AW33" s="163" t="e">
        <f>IF($D29&gt;=1,($B28/HLOOKUP($D29,'Annuity Calc'!$H$7:$BE$11,2,FALSE))*HLOOKUP(AW29,'Annuity Calc'!$H$7:$BE$11,5,FALSE),(IF(AW29&lt;=(-1),AW29,0)))</f>
        <v>#N/A</v>
      </c>
      <c r="AX33" s="163" t="e">
        <f>IF($D29&gt;=1,($B28/HLOOKUP($D29,'Annuity Calc'!$H$7:$BE$11,2,FALSE))*HLOOKUP(AX29,'Annuity Calc'!$H$7:$BE$11,5,FALSE),(IF(AX29&lt;=(-1),AX29,0)))</f>
        <v>#N/A</v>
      </c>
      <c r="AY33" s="163" t="e">
        <f>IF($D29&gt;=1,($B28/HLOOKUP($D29,'Annuity Calc'!$H$7:$BE$11,2,FALSE))*HLOOKUP(AY29,'Annuity Calc'!$H$7:$BE$11,5,FALSE),(IF(AY29&lt;=(-1),AY29,0)))</f>
        <v>#N/A</v>
      </c>
      <c r="AZ33" s="163" t="e">
        <f>IF($D29&gt;=1,($B28/HLOOKUP($D29,'Annuity Calc'!$H$7:$BE$11,2,FALSE))*HLOOKUP(AZ29,'Annuity Calc'!$H$7:$BE$11,5,FALSE),(IF(AZ29&lt;=(-1),AZ29,0)))</f>
        <v>#N/A</v>
      </c>
      <c r="BA33" s="163" t="e">
        <f>IF($D29&gt;=1,($B28/HLOOKUP($D29,'Annuity Calc'!$H$7:$BE$11,2,FALSE))*HLOOKUP(BA29,'Annuity Calc'!$H$7:$BE$11,5,FALSE),(IF(BA29&lt;=(-1),BA29,0)))</f>
        <v>#N/A</v>
      </c>
      <c r="BB33" s="163" t="e">
        <f>IF($D29&gt;=1,($B28/HLOOKUP($D29,'Annuity Calc'!$H$7:$BE$11,2,FALSE))*HLOOKUP(BB29,'Annuity Calc'!$H$7:$BE$11,5,FALSE),(IF(BB29&lt;=(-1),BB29,0)))</f>
        <v>#N/A</v>
      </c>
      <c r="BC33" s="163" t="e">
        <f>IF($D29&gt;=1,($B28/HLOOKUP($D29,'Annuity Calc'!$H$7:$BE$11,2,FALSE))*HLOOKUP(BC29,'Annuity Calc'!$H$7:$BE$11,5,FALSE),(IF(BC29&lt;=(-1),BC29,0)))</f>
        <v>#N/A</v>
      </c>
      <c r="BD33" s="163" t="e">
        <f>IF($D29&gt;=1,($B28/HLOOKUP($D29,'Annuity Calc'!$H$7:$BE$11,2,FALSE))*HLOOKUP(BD29,'Annuity Calc'!$H$7:$BE$11,5,FALSE),(IF(BD29&lt;=(-1),BD29,0)))</f>
        <v>#N/A</v>
      </c>
      <c r="BE33" s="163" t="e">
        <f>IF($D29&gt;=1,($B28/HLOOKUP($D29,'Annuity Calc'!$H$7:$BE$11,2,FALSE))*HLOOKUP(BE29,'Annuity Calc'!$H$7:$BE$11,5,FALSE),(IF(BE29&lt;=(-1),BE29,0)))</f>
        <v>#N/A</v>
      </c>
      <c r="BF33" s="163" t="e">
        <f>IF($D29&gt;=1,($B28/HLOOKUP($D29,'Annuity Calc'!$H$7:$BE$11,2,FALSE))*HLOOKUP(BF29,'Annuity Calc'!$H$7:$BE$11,5,FALSE),(IF(BF29&lt;=(-1),BF29,0)))</f>
        <v>#N/A</v>
      </c>
      <c r="BG33" s="163" t="e">
        <f>IF($D29&gt;=1,($B28/HLOOKUP($D29,'Annuity Calc'!$H$7:$BE$11,2,FALSE))*HLOOKUP(BG29,'Annuity Calc'!$H$7:$BE$11,5,FALSE),(IF(BG29&lt;=(-1),BG29,0)))</f>
        <v>#N/A</v>
      </c>
      <c r="BH33" s="163" t="e">
        <f>IF($D29&gt;=1,($B28/HLOOKUP($D29,'Annuity Calc'!$H$7:$BE$11,2,FALSE))*HLOOKUP(BH29,'Annuity Calc'!$H$7:$BE$11,5,FALSE),(IF(BH29&lt;=(-1),BH29,0)))</f>
        <v>#N/A</v>
      </c>
      <c r="BI33" s="163" t="e">
        <f>IF($D29&gt;=1,($B28/HLOOKUP($D29,'Annuity Calc'!$H$7:$BE$11,2,FALSE))*HLOOKUP(BI29,'Annuity Calc'!$H$7:$BE$11,5,FALSE),(IF(BI29&lt;=(-1),BI29,0)))</f>
        <v>#N/A</v>
      </c>
    </row>
    <row r="34" spans="3:61" s="19" customFormat="1" ht="12.75" x14ac:dyDescent="0.2">
      <c r="D34" s="19">
        <f>D30-D31</f>
        <v>815851.76298623404</v>
      </c>
      <c r="E34" s="19">
        <f t="shared" ref="E34:BI34" si="5">E30-E31</f>
        <v>416064.00282890472</v>
      </c>
      <c r="F34" s="19">
        <f t="shared" si="5"/>
        <v>0</v>
      </c>
      <c r="G34" s="19" t="e">
        <f t="shared" si="5"/>
        <v>#N/A</v>
      </c>
      <c r="H34" s="19" t="e">
        <f t="shared" si="5"/>
        <v>#N/A</v>
      </c>
      <c r="I34" s="19" t="e">
        <f t="shared" si="5"/>
        <v>#N/A</v>
      </c>
      <c r="J34" s="19" t="e">
        <f t="shared" si="5"/>
        <v>#N/A</v>
      </c>
      <c r="K34" s="19" t="e">
        <f t="shared" si="5"/>
        <v>#N/A</v>
      </c>
      <c r="L34" s="19" t="e">
        <f t="shared" si="5"/>
        <v>#N/A</v>
      </c>
      <c r="M34" s="19" t="e">
        <f t="shared" si="5"/>
        <v>#N/A</v>
      </c>
      <c r="N34" s="19" t="e">
        <f t="shared" si="5"/>
        <v>#N/A</v>
      </c>
      <c r="O34" s="19" t="e">
        <f t="shared" si="5"/>
        <v>#N/A</v>
      </c>
      <c r="P34" s="19" t="e">
        <f t="shared" si="5"/>
        <v>#N/A</v>
      </c>
      <c r="Q34" s="19" t="e">
        <f t="shared" si="5"/>
        <v>#N/A</v>
      </c>
      <c r="R34" s="19" t="e">
        <f t="shared" si="5"/>
        <v>#N/A</v>
      </c>
      <c r="S34" s="19" t="e">
        <f t="shared" si="5"/>
        <v>#N/A</v>
      </c>
      <c r="T34" s="19" t="e">
        <f t="shared" si="5"/>
        <v>#N/A</v>
      </c>
      <c r="U34" s="19" t="e">
        <f t="shared" si="5"/>
        <v>#N/A</v>
      </c>
      <c r="V34" s="19" t="e">
        <f t="shared" si="5"/>
        <v>#N/A</v>
      </c>
      <c r="W34" s="19" t="e">
        <f t="shared" si="5"/>
        <v>#N/A</v>
      </c>
      <c r="X34" s="19" t="e">
        <f t="shared" si="5"/>
        <v>#N/A</v>
      </c>
      <c r="Y34" s="19" t="e">
        <f t="shared" si="5"/>
        <v>#N/A</v>
      </c>
      <c r="Z34" s="19" t="e">
        <f t="shared" si="5"/>
        <v>#N/A</v>
      </c>
      <c r="AA34" s="19" t="e">
        <f t="shared" si="5"/>
        <v>#N/A</v>
      </c>
      <c r="AB34" s="19" t="e">
        <f t="shared" si="5"/>
        <v>#N/A</v>
      </c>
      <c r="AC34" s="19" t="e">
        <f t="shared" si="5"/>
        <v>#N/A</v>
      </c>
      <c r="AD34" s="19" t="e">
        <f t="shared" si="5"/>
        <v>#N/A</v>
      </c>
      <c r="AE34" s="19" t="e">
        <f t="shared" si="5"/>
        <v>#N/A</v>
      </c>
      <c r="AF34" s="19" t="e">
        <f t="shared" si="5"/>
        <v>#N/A</v>
      </c>
      <c r="AG34" s="19" t="e">
        <f t="shared" si="5"/>
        <v>#N/A</v>
      </c>
      <c r="AH34" s="19" t="e">
        <f t="shared" si="5"/>
        <v>#N/A</v>
      </c>
      <c r="AI34" s="19" t="e">
        <f t="shared" si="5"/>
        <v>#N/A</v>
      </c>
      <c r="AJ34" s="19" t="e">
        <f t="shared" si="5"/>
        <v>#N/A</v>
      </c>
      <c r="AK34" s="19" t="e">
        <f t="shared" si="5"/>
        <v>#N/A</v>
      </c>
      <c r="AL34" s="19" t="e">
        <f t="shared" si="5"/>
        <v>#N/A</v>
      </c>
      <c r="AM34" s="19" t="e">
        <f t="shared" si="5"/>
        <v>#N/A</v>
      </c>
      <c r="AN34" s="19" t="e">
        <f t="shared" si="5"/>
        <v>#N/A</v>
      </c>
      <c r="AO34" s="19" t="e">
        <f t="shared" si="5"/>
        <v>#N/A</v>
      </c>
      <c r="AP34" s="19" t="e">
        <f t="shared" si="5"/>
        <v>#N/A</v>
      </c>
      <c r="AQ34" s="19" t="e">
        <f t="shared" si="5"/>
        <v>#N/A</v>
      </c>
      <c r="AR34" s="19" t="e">
        <f t="shared" si="5"/>
        <v>#N/A</v>
      </c>
      <c r="AS34" s="19" t="e">
        <f t="shared" si="5"/>
        <v>#N/A</v>
      </c>
      <c r="AT34" s="19" t="e">
        <f t="shared" si="5"/>
        <v>#N/A</v>
      </c>
      <c r="AU34" s="19" t="e">
        <f t="shared" si="5"/>
        <v>#N/A</v>
      </c>
      <c r="AV34" s="19" t="e">
        <f t="shared" si="5"/>
        <v>#N/A</v>
      </c>
      <c r="AW34" s="19" t="e">
        <f t="shared" si="5"/>
        <v>#N/A</v>
      </c>
      <c r="AX34" s="19" t="e">
        <f t="shared" si="5"/>
        <v>#N/A</v>
      </c>
      <c r="AY34" s="19" t="e">
        <f t="shared" si="5"/>
        <v>#N/A</v>
      </c>
      <c r="AZ34" s="19" t="e">
        <f t="shared" si="5"/>
        <v>#N/A</v>
      </c>
      <c r="BA34" s="19" t="e">
        <f t="shared" si="5"/>
        <v>#N/A</v>
      </c>
      <c r="BB34" s="19" t="e">
        <f t="shared" si="5"/>
        <v>#N/A</v>
      </c>
      <c r="BC34" s="19" t="e">
        <f t="shared" si="5"/>
        <v>#N/A</v>
      </c>
      <c r="BD34" s="19" t="e">
        <f t="shared" si="5"/>
        <v>#N/A</v>
      </c>
      <c r="BE34" s="19" t="e">
        <f t="shared" si="5"/>
        <v>#N/A</v>
      </c>
      <c r="BF34" s="19" t="e">
        <f t="shared" si="5"/>
        <v>#N/A</v>
      </c>
      <c r="BG34" s="19" t="e">
        <f t="shared" si="5"/>
        <v>#N/A</v>
      </c>
      <c r="BH34" s="19" t="e">
        <f t="shared" si="5"/>
        <v>#N/A</v>
      </c>
      <c r="BI34" s="19" t="e">
        <f t="shared" si="5"/>
        <v>#N/A</v>
      </c>
    </row>
    <row r="35" spans="3:61" s="19" customFormat="1" ht="12.75" x14ac:dyDescent="0.2"/>
    <row r="36" spans="3:61" s="19" customFormat="1" ht="12.75" x14ac:dyDescent="0.2">
      <c r="C36" s="19" t="s">
        <v>473</v>
      </c>
      <c r="E36" s="19">
        <f>D30</f>
        <v>1200000</v>
      </c>
      <c r="F36" s="19">
        <f t="shared" ref="F36:BI40" si="6">E30</f>
        <v>815851.76298623404</v>
      </c>
      <c r="G36" s="19">
        <f t="shared" si="6"/>
        <v>416064.00282890472</v>
      </c>
      <c r="H36" s="19">
        <f t="shared" si="6"/>
        <v>0</v>
      </c>
      <c r="I36" s="19" t="e">
        <f t="shared" si="6"/>
        <v>#N/A</v>
      </c>
      <c r="J36" s="19" t="e">
        <f t="shared" si="6"/>
        <v>#N/A</v>
      </c>
      <c r="K36" s="19" t="e">
        <f t="shared" si="6"/>
        <v>#N/A</v>
      </c>
      <c r="L36" s="19" t="e">
        <f t="shared" si="6"/>
        <v>#N/A</v>
      </c>
      <c r="M36" s="19" t="e">
        <f t="shared" si="6"/>
        <v>#N/A</v>
      </c>
      <c r="N36" s="19" t="e">
        <f t="shared" si="6"/>
        <v>#N/A</v>
      </c>
      <c r="O36" s="19" t="e">
        <f t="shared" si="6"/>
        <v>#N/A</v>
      </c>
      <c r="P36" s="19" t="e">
        <f t="shared" si="6"/>
        <v>#N/A</v>
      </c>
      <c r="Q36" s="19" t="e">
        <f t="shared" si="6"/>
        <v>#N/A</v>
      </c>
      <c r="R36" s="19" t="e">
        <f t="shared" si="6"/>
        <v>#N/A</v>
      </c>
      <c r="S36" s="19" t="e">
        <f t="shared" si="6"/>
        <v>#N/A</v>
      </c>
      <c r="T36" s="19" t="e">
        <f t="shared" si="6"/>
        <v>#N/A</v>
      </c>
      <c r="U36" s="19" t="e">
        <f t="shared" si="6"/>
        <v>#N/A</v>
      </c>
      <c r="V36" s="19" t="e">
        <f t="shared" si="6"/>
        <v>#N/A</v>
      </c>
      <c r="W36" s="19" t="e">
        <f t="shared" si="6"/>
        <v>#N/A</v>
      </c>
      <c r="X36" s="19" t="e">
        <f t="shared" si="6"/>
        <v>#N/A</v>
      </c>
      <c r="Y36" s="19" t="e">
        <f t="shared" si="6"/>
        <v>#N/A</v>
      </c>
      <c r="Z36" s="19" t="e">
        <f t="shared" si="6"/>
        <v>#N/A</v>
      </c>
      <c r="AA36" s="19" t="e">
        <f t="shared" si="6"/>
        <v>#N/A</v>
      </c>
      <c r="AB36" s="19" t="e">
        <f t="shared" si="6"/>
        <v>#N/A</v>
      </c>
      <c r="AC36" s="19" t="e">
        <f t="shared" si="6"/>
        <v>#N/A</v>
      </c>
      <c r="AD36" s="19" t="e">
        <f t="shared" si="6"/>
        <v>#N/A</v>
      </c>
      <c r="AE36" s="19" t="e">
        <f t="shared" si="6"/>
        <v>#N/A</v>
      </c>
      <c r="AF36" s="19" t="e">
        <f t="shared" si="6"/>
        <v>#N/A</v>
      </c>
      <c r="AG36" s="19" t="e">
        <f t="shared" si="6"/>
        <v>#N/A</v>
      </c>
      <c r="AH36" s="19" t="e">
        <f t="shared" si="6"/>
        <v>#N/A</v>
      </c>
      <c r="AI36" s="19" t="e">
        <f t="shared" si="6"/>
        <v>#N/A</v>
      </c>
      <c r="AJ36" s="19" t="e">
        <f t="shared" si="6"/>
        <v>#N/A</v>
      </c>
      <c r="AK36" s="19" t="e">
        <f t="shared" si="6"/>
        <v>#N/A</v>
      </c>
      <c r="AL36" s="19" t="e">
        <f t="shared" si="6"/>
        <v>#N/A</v>
      </c>
      <c r="AM36" s="19" t="e">
        <f t="shared" si="6"/>
        <v>#N/A</v>
      </c>
      <c r="AN36" s="19" t="e">
        <f t="shared" si="6"/>
        <v>#N/A</v>
      </c>
      <c r="AO36" s="19" t="e">
        <f t="shared" si="6"/>
        <v>#N/A</v>
      </c>
      <c r="AP36" s="19" t="e">
        <f t="shared" si="6"/>
        <v>#N/A</v>
      </c>
      <c r="AQ36" s="19" t="e">
        <f t="shared" si="6"/>
        <v>#N/A</v>
      </c>
      <c r="AR36" s="19" t="e">
        <f t="shared" si="6"/>
        <v>#N/A</v>
      </c>
      <c r="AS36" s="19" t="e">
        <f t="shared" si="6"/>
        <v>#N/A</v>
      </c>
      <c r="AT36" s="19" t="e">
        <f t="shared" si="6"/>
        <v>#N/A</v>
      </c>
      <c r="AU36" s="19" t="e">
        <f t="shared" si="6"/>
        <v>#N/A</v>
      </c>
      <c r="AV36" s="19" t="e">
        <f t="shared" si="6"/>
        <v>#N/A</v>
      </c>
      <c r="AW36" s="19" t="e">
        <f t="shared" si="6"/>
        <v>#N/A</v>
      </c>
      <c r="AX36" s="19" t="e">
        <f t="shared" si="6"/>
        <v>#N/A</v>
      </c>
      <c r="AY36" s="19" t="e">
        <f t="shared" si="6"/>
        <v>#N/A</v>
      </c>
      <c r="AZ36" s="19" t="e">
        <f t="shared" si="6"/>
        <v>#N/A</v>
      </c>
      <c r="BA36" s="19" t="e">
        <f t="shared" si="6"/>
        <v>#N/A</v>
      </c>
      <c r="BB36" s="19" t="e">
        <f t="shared" si="6"/>
        <v>#N/A</v>
      </c>
      <c r="BC36" s="19" t="e">
        <f t="shared" si="6"/>
        <v>#N/A</v>
      </c>
      <c r="BD36" s="19" t="e">
        <f t="shared" si="6"/>
        <v>#N/A</v>
      </c>
      <c r="BE36" s="19" t="e">
        <f t="shared" si="6"/>
        <v>#N/A</v>
      </c>
      <c r="BF36" s="19" t="e">
        <f t="shared" si="6"/>
        <v>#N/A</v>
      </c>
      <c r="BG36" s="19" t="e">
        <f t="shared" si="6"/>
        <v>#N/A</v>
      </c>
      <c r="BH36" s="19" t="e">
        <f t="shared" si="6"/>
        <v>#N/A</v>
      </c>
      <c r="BI36" s="19" t="e">
        <f t="shared" si="6"/>
        <v>#N/A</v>
      </c>
    </row>
    <row r="37" spans="3:61" s="19" customFormat="1" ht="12.75" x14ac:dyDescent="0.2">
      <c r="C37" s="19" t="s">
        <v>455</v>
      </c>
      <c r="E37" s="19">
        <f>D31</f>
        <v>384148.23701376596</v>
      </c>
      <c r="F37" s="19">
        <f t="shared" si="6"/>
        <v>399787.76015732932</v>
      </c>
      <c r="G37" s="19">
        <f t="shared" si="6"/>
        <v>416064.00282890472</v>
      </c>
      <c r="H37" s="19" t="e">
        <f t="shared" si="6"/>
        <v>#N/A</v>
      </c>
      <c r="I37" s="19" t="e">
        <f t="shared" si="6"/>
        <v>#N/A</v>
      </c>
      <c r="J37" s="19" t="e">
        <f t="shared" si="6"/>
        <v>#N/A</v>
      </c>
      <c r="K37" s="19" t="e">
        <f t="shared" si="6"/>
        <v>#N/A</v>
      </c>
      <c r="L37" s="19" t="e">
        <f t="shared" si="6"/>
        <v>#N/A</v>
      </c>
      <c r="M37" s="19" t="e">
        <f t="shared" si="6"/>
        <v>#N/A</v>
      </c>
      <c r="N37" s="19" t="e">
        <f t="shared" si="6"/>
        <v>#N/A</v>
      </c>
      <c r="O37" s="19" t="e">
        <f t="shared" si="6"/>
        <v>#N/A</v>
      </c>
      <c r="P37" s="19" t="e">
        <f t="shared" si="6"/>
        <v>#N/A</v>
      </c>
      <c r="Q37" s="19" t="e">
        <f t="shared" si="6"/>
        <v>#N/A</v>
      </c>
      <c r="R37" s="19" t="e">
        <f t="shared" si="6"/>
        <v>#N/A</v>
      </c>
      <c r="S37" s="19" t="e">
        <f t="shared" si="6"/>
        <v>#N/A</v>
      </c>
      <c r="T37" s="19" t="e">
        <f t="shared" si="6"/>
        <v>#N/A</v>
      </c>
      <c r="U37" s="19" t="e">
        <f t="shared" si="6"/>
        <v>#N/A</v>
      </c>
      <c r="V37" s="19" t="e">
        <f t="shared" si="6"/>
        <v>#N/A</v>
      </c>
      <c r="W37" s="19" t="e">
        <f t="shared" si="6"/>
        <v>#N/A</v>
      </c>
      <c r="X37" s="19" t="e">
        <f t="shared" si="6"/>
        <v>#N/A</v>
      </c>
      <c r="Y37" s="19" t="e">
        <f t="shared" si="6"/>
        <v>#N/A</v>
      </c>
      <c r="Z37" s="19" t="e">
        <f t="shared" si="6"/>
        <v>#N/A</v>
      </c>
      <c r="AA37" s="19" t="e">
        <f t="shared" si="6"/>
        <v>#N/A</v>
      </c>
      <c r="AB37" s="19" t="e">
        <f t="shared" si="6"/>
        <v>#N/A</v>
      </c>
      <c r="AC37" s="19" t="e">
        <f t="shared" si="6"/>
        <v>#N/A</v>
      </c>
      <c r="AD37" s="19" t="e">
        <f t="shared" si="6"/>
        <v>#N/A</v>
      </c>
      <c r="AE37" s="19" t="e">
        <f t="shared" si="6"/>
        <v>#N/A</v>
      </c>
      <c r="AF37" s="19" t="e">
        <f t="shared" si="6"/>
        <v>#N/A</v>
      </c>
      <c r="AG37" s="19" t="e">
        <f t="shared" si="6"/>
        <v>#N/A</v>
      </c>
      <c r="AH37" s="19" t="e">
        <f t="shared" si="6"/>
        <v>#N/A</v>
      </c>
      <c r="AI37" s="19" t="e">
        <f t="shared" si="6"/>
        <v>#N/A</v>
      </c>
      <c r="AJ37" s="19" t="e">
        <f t="shared" si="6"/>
        <v>#N/A</v>
      </c>
      <c r="AK37" s="19" t="e">
        <f t="shared" si="6"/>
        <v>#N/A</v>
      </c>
      <c r="AL37" s="19" t="e">
        <f t="shared" si="6"/>
        <v>#N/A</v>
      </c>
      <c r="AM37" s="19" t="e">
        <f t="shared" si="6"/>
        <v>#N/A</v>
      </c>
      <c r="AN37" s="19" t="e">
        <f t="shared" si="6"/>
        <v>#N/A</v>
      </c>
      <c r="AO37" s="19" t="e">
        <f t="shared" si="6"/>
        <v>#N/A</v>
      </c>
      <c r="AP37" s="19" t="e">
        <f t="shared" si="6"/>
        <v>#N/A</v>
      </c>
      <c r="AQ37" s="19" t="e">
        <f t="shared" si="6"/>
        <v>#N/A</v>
      </c>
      <c r="AR37" s="19" t="e">
        <f t="shared" si="6"/>
        <v>#N/A</v>
      </c>
      <c r="AS37" s="19" t="e">
        <f t="shared" si="6"/>
        <v>#N/A</v>
      </c>
      <c r="AT37" s="19" t="e">
        <f t="shared" si="6"/>
        <v>#N/A</v>
      </c>
      <c r="AU37" s="19" t="e">
        <f t="shared" si="6"/>
        <v>#N/A</v>
      </c>
      <c r="AV37" s="19" t="e">
        <f t="shared" si="6"/>
        <v>#N/A</v>
      </c>
      <c r="AW37" s="19" t="e">
        <f t="shared" si="6"/>
        <v>#N/A</v>
      </c>
      <c r="AX37" s="19" t="e">
        <f t="shared" si="6"/>
        <v>#N/A</v>
      </c>
      <c r="AY37" s="19" t="e">
        <f t="shared" si="6"/>
        <v>#N/A</v>
      </c>
      <c r="AZ37" s="19" t="e">
        <f t="shared" si="6"/>
        <v>#N/A</v>
      </c>
      <c r="BA37" s="19" t="e">
        <f t="shared" si="6"/>
        <v>#N/A</v>
      </c>
      <c r="BB37" s="19" t="e">
        <f t="shared" si="6"/>
        <v>#N/A</v>
      </c>
      <c r="BC37" s="19" t="e">
        <f t="shared" si="6"/>
        <v>#N/A</v>
      </c>
      <c r="BD37" s="19" t="e">
        <f t="shared" si="6"/>
        <v>#N/A</v>
      </c>
      <c r="BE37" s="19" t="e">
        <f t="shared" si="6"/>
        <v>#N/A</v>
      </c>
      <c r="BF37" s="19" t="e">
        <f t="shared" si="6"/>
        <v>#N/A</v>
      </c>
      <c r="BG37" s="19" t="e">
        <f t="shared" si="6"/>
        <v>#N/A</v>
      </c>
      <c r="BH37" s="19" t="e">
        <f t="shared" si="6"/>
        <v>#N/A</v>
      </c>
      <c r="BI37" s="19" t="e">
        <f t="shared" si="6"/>
        <v>#N/A</v>
      </c>
    </row>
    <row r="38" spans="3:61" s="19" customFormat="1" ht="12.75" x14ac:dyDescent="0.2">
      <c r="C38" s="19" t="s">
        <v>456</v>
      </c>
      <c r="E38" s="19">
        <f>D32</f>
        <v>40216.242671575375</v>
      </c>
      <c r="F38" s="19">
        <f t="shared" si="6"/>
        <v>24576.719528012021</v>
      </c>
      <c r="G38" s="19">
        <f t="shared" si="6"/>
        <v>8300.4768564366477</v>
      </c>
      <c r="H38" s="19" t="e">
        <f t="shared" si="6"/>
        <v>#N/A</v>
      </c>
      <c r="I38" s="19" t="e">
        <f t="shared" si="6"/>
        <v>#N/A</v>
      </c>
      <c r="J38" s="19" t="e">
        <f t="shared" si="6"/>
        <v>#N/A</v>
      </c>
      <c r="K38" s="19" t="e">
        <f t="shared" si="6"/>
        <v>#N/A</v>
      </c>
      <c r="L38" s="19" t="e">
        <f t="shared" si="6"/>
        <v>#N/A</v>
      </c>
      <c r="M38" s="19" t="e">
        <f t="shared" si="6"/>
        <v>#N/A</v>
      </c>
      <c r="N38" s="19" t="e">
        <f t="shared" si="6"/>
        <v>#N/A</v>
      </c>
      <c r="O38" s="19" t="e">
        <f t="shared" si="6"/>
        <v>#N/A</v>
      </c>
      <c r="P38" s="19" t="e">
        <f t="shared" si="6"/>
        <v>#N/A</v>
      </c>
      <c r="Q38" s="19" t="e">
        <f t="shared" si="6"/>
        <v>#N/A</v>
      </c>
      <c r="R38" s="19" t="e">
        <f t="shared" si="6"/>
        <v>#N/A</v>
      </c>
      <c r="S38" s="19" t="e">
        <f t="shared" si="6"/>
        <v>#N/A</v>
      </c>
      <c r="T38" s="19" t="e">
        <f t="shared" si="6"/>
        <v>#N/A</v>
      </c>
      <c r="U38" s="19" t="e">
        <f t="shared" si="6"/>
        <v>#N/A</v>
      </c>
      <c r="V38" s="19" t="e">
        <f t="shared" si="6"/>
        <v>#N/A</v>
      </c>
      <c r="W38" s="19" t="e">
        <f t="shared" si="6"/>
        <v>#N/A</v>
      </c>
      <c r="X38" s="19" t="e">
        <f t="shared" si="6"/>
        <v>#N/A</v>
      </c>
      <c r="Y38" s="19" t="e">
        <f t="shared" si="6"/>
        <v>#N/A</v>
      </c>
      <c r="Z38" s="19" t="e">
        <f t="shared" si="6"/>
        <v>#N/A</v>
      </c>
      <c r="AA38" s="19" t="e">
        <f t="shared" si="6"/>
        <v>#N/A</v>
      </c>
      <c r="AB38" s="19" t="e">
        <f t="shared" si="6"/>
        <v>#N/A</v>
      </c>
      <c r="AC38" s="19" t="e">
        <f t="shared" si="6"/>
        <v>#N/A</v>
      </c>
      <c r="AD38" s="19" t="e">
        <f t="shared" si="6"/>
        <v>#N/A</v>
      </c>
      <c r="AE38" s="19" t="e">
        <f t="shared" si="6"/>
        <v>#N/A</v>
      </c>
      <c r="AF38" s="19" t="e">
        <f t="shared" si="6"/>
        <v>#N/A</v>
      </c>
      <c r="AG38" s="19" t="e">
        <f t="shared" si="6"/>
        <v>#N/A</v>
      </c>
      <c r="AH38" s="19" t="e">
        <f t="shared" si="6"/>
        <v>#N/A</v>
      </c>
      <c r="AI38" s="19" t="e">
        <f t="shared" si="6"/>
        <v>#N/A</v>
      </c>
      <c r="AJ38" s="19" t="e">
        <f t="shared" si="6"/>
        <v>#N/A</v>
      </c>
      <c r="AK38" s="19" t="e">
        <f t="shared" si="6"/>
        <v>#N/A</v>
      </c>
      <c r="AL38" s="19" t="e">
        <f t="shared" si="6"/>
        <v>#N/A</v>
      </c>
      <c r="AM38" s="19" t="e">
        <f t="shared" si="6"/>
        <v>#N/A</v>
      </c>
      <c r="AN38" s="19" t="e">
        <f t="shared" si="6"/>
        <v>#N/A</v>
      </c>
      <c r="AO38" s="19" t="e">
        <f t="shared" si="6"/>
        <v>#N/A</v>
      </c>
      <c r="AP38" s="19" t="e">
        <f t="shared" si="6"/>
        <v>#N/A</v>
      </c>
      <c r="AQ38" s="19" t="e">
        <f t="shared" si="6"/>
        <v>#N/A</v>
      </c>
      <c r="AR38" s="19" t="e">
        <f t="shared" si="6"/>
        <v>#N/A</v>
      </c>
      <c r="AS38" s="19" t="e">
        <f t="shared" si="6"/>
        <v>#N/A</v>
      </c>
      <c r="AT38" s="19" t="e">
        <f t="shared" si="6"/>
        <v>#N/A</v>
      </c>
      <c r="AU38" s="19" t="e">
        <f t="shared" si="6"/>
        <v>#N/A</v>
      </c>
      <c r="AV38" s="19" t="e">
        <f t="shared" si="6"/>
        <v>#N/A</v>
      </c>
      <c r="AW38" s="19" t="e">
        <f t="shared" si="6"/>
        <v>#N/A</v>
      </c>
      <c r="AX38" s="19" t="e">
        <f t="shared" si="6"/>
        <v>#N/A</v>
      </c>
      <c r="AY38" s="19" t="e">
        <f t="shared" si="6"/>
        <v>#N/A</v>
      </c>
      <c r="AZ38" s="19" t="e">
        <f t="shared" si="6"/>
        <v>#N/A</v>
      </c>
      <c r="BA38" s="19" t="e">
        <f t="shared" si="6"/>
        <v>#N/A</v>
      </c>
      <c r="BB38" s="19" t="e">
        <f t="shared" si="6"/>
        <v>#N/A</v>
      </c>
      <c r="BC38" s="19" t="e">
        <f t="shared" si="6"/>
        <v>#N/A</v>
      </c>
      <c r="BD38" s="19" t="e">
        <f t="shared" si="6"/>
        <v>#N/A</v>
      </c>
      <c r="BE38" s="19" t="e">
        <f t="shared" si="6"/>
        <v>#N/A</v>
      </c>
      <c r="BF38" s="19" t="e">
        <f t="shared" si="6"/>
        <v>#N/A</v>
      </c>
      <c r="BG38" s="19" t="e">
        <f t="shared" si="6"/>
        <v>#N/A</v>
      </c>
      <c r="BH38" s="19" t="e">
        <f t="shared" si="6"/>
        <v>#N/A</v>
      </c>
      <c r="BI38" s="19" t="e">
        <f t="shared" si="6"/>
        <v>#N/A</v>
      </c>
    </row>
    <row r="39" spans="3:61" s="19" customFormat="1" ht="12.75" x14ac:dyDescent="0.2">
      <c r="C39" s="19" t="s">
        <v>161</v>
      </c>
      <c r="E39" s="19">
        <f>D33</f>
        <v>424364.47968534136</v>
      </c>
      <c r="F39" s="19">
        <f t="shared" si="6"/>
        <v>424364.47968534136</v>
      </c>
      <c r="G39" s="19">
        <f t="shared" si="6"/>
        <v>424364.47968534136</v>
      </c>
      <c r="H39" s="19" t="e">
        <f t="shared" si="6"/>
        <v>#N/A</v>
      </c>
      <c r="I39" s="19" t="e">
        <f t="shared" si="6"/>
        <v>#N/A</v>
      </c>
      <c r="J39" s="19" t="e">
        <f t="shared" si="6"/>
        <v>#N/A</v>
      </c>
      <c r="K39" s="19" t="e">
        <f t="shared" si="6"/>
        <v>#N/A</v>
      </c>
      <c r="L39" s="19" t="e">
        <f t="shared" si="6"/>
        <v>#N/A</v>
      </c>
      <c r="M39" s="19" t="e">
        <f t="shared" si="6"/>
        <v>#N/A</v>
      </c>
      <c r="N39" s="19" t="e">
        <f t="shared" si="6"/>
        <v>#N/A</v>
      </c>
      <c r="O39" s="19" t="e">
        <f t="shared" si="6"/>
        <v>#N/A</v>
      </c>
      <c r="P39" s="19" t="e">
        <f t="shared" si="6"/>
        <v>#N/A</v>
      </c>
      <c r="Q39" s="19" t="e">
        <f t="shared" si="6"/>
        <v>#N/A</v>
      </c>
      <c r="R39" s="19" t="e">
        <f t="shared" si="6"/>
        <v>#N/A</v>
      </c>
      <c r="S39" s="19" t="e">
        <f t="shared" si="6"/>
        <v>#N/A</v>
      </c>
      <c r="T39" s="19" t="e">
        <f t="shared" si="6"/>
        <v>#N/A</v>
      </c>
      <c r="U39" s="19" t="e">
        <f t="shared" si="6"/>
        <v>#N/A</v>
      </c>
      <c r="V39" s="19" t="e">
        <f t="shared" si="6"/>
        <v>#N/A</v>
      </c>
      <c r="W39" s="19" t="e">
        <f t="shared" si="6"/>
        <v>#N/A</v>
      </c>
      <c r="X39" s="19" t="e">
        <f t="shared" si="6"/>
        <v>#N/A</v>
      </c>
      <c r="Y39" s="19" t="e">
        <f t="shared" si="6"/>
        <v>#N/A</v>
      </c>
      <c r="Z39" s="19" t="e">
        <f t="shared" si="6"/>
        <v>#N/A</v>
      </c>
      <c r="AA39" s="19" t="e">
        <f t="shared" si="6"/>
        <v>#N/A</v>
      </c>
      <c r="AB39" s="19" t="e">
        <f t="shared" si="6"/>
        <v>#N/A</v>
      </c>
      <c r="AC39" s="19" t="e">
        <f t="shared" si="6"/>
        <v>#N/A</v>
      </c>
      <c r="AD39" s="19" t="e">
        <f t="shared" si="6"/>
        <v>#N/A</v>
      </c>
      <c r="AE39" s="19" t="e">
        <f t="shared" si="6"/>
        <v>#N/A</v>
      </c>
      <c r="AF39" s="19" t="e">
        <f t="shared" si="6"/>
        <v>#N/A</v>
      </c>
      <c r="AG39" s="19" t="e">
        <f t="shared" si="6"/>
        <v>#N/A</v>
      </c>
      <c r="AH39" s="19" t="e">
        <f t="shared" si="6"/>
        <v>#N/A</v>
      </c>
      <c r="AI39" s="19" t="e">
        <f t="shared" si="6"/>
        <v>#N/A</v>
      </c>
      <c r="AJ39" s="19" t="e">
        <f t="shared" si="6"/>
        <v>#N/A</v>
      </c>
      <c r="AK39" s="19" t="e">
        <f t="shared" si="6"/>
        <v>#N/A</v>
      </c>
      <c r="AL39" s="19" t="e">
        <f t="shared" si="6"/>
        <v>#N/A</v>
      </c>
      <c r="AM39" s="19" t="e">
        <f t="shared" si="6"/>
        <v>#N/A</v>
      </c>
      <c r="AN39" s="19" t="e">
        <f t="shared" si="6"/>
        <v>#N/A</v>
      </c>
      <c r="AO39" s="19" t="e">
        <f t="shared" si="6"/>
        <v>#N/A</v>
      </c>
      <c r="AP39" s="19" t="e">
        <f t="shared" si="6"/>
        <v>#N/A</v>
      </c>
      <c r="AQ39" s="19" t="e">
        <f t="shared" si="6"/>
        <v>#N/A</v>
      </c>
      <c r="AR39" s="19" t="e">
        <f t="shared" si="6"/>
        <v>#N/A</v>
      </c>
      <c r="AS39" s="19" t="e">
        <f t="shared" si="6"/>
        <v>#N/A</v>
      </c>
      <c r="AT39" s="19" t="e">
        <f t="shared" si="6"/>
        <v>#N/A</v>
      </c>
      <c r="AU39" s="19" t="e">
        <f t="shared" si="6"/>
        <v>#N/A</v>
      </c>
      <c r="AV39" s="19" t="e">
        <f t="shared" si="6"/>
        <v>#N/A</v>
      </c>
      <c r="AW39" s="19" t="e">
        <f t="shared" si="6"/>
        <v>#N/A</v>
      </c>
      <c r="AX39" s="19" t="e">
        <f t="shared" si="6"/>
        <v>#N/A</v>
      </c>
      <c r="AY39" s="19" t="e">
        <f t="shared" si="6"/>
        <v>#N/A</v>
      </c>
      <c r="AZ39" s="19" t="e">
        <f t="shared" si="6"/>
        <v>#N/A</v>
      </c>
      <c r="BA39" s="19" t="e">
        <f t="shared" si="6"/>
        <v>#N/A</v>
      </c>
      <c r="BB39" s="19" t="e">
        <f t="shared" si="6"/>
        <v>#N/A</v>
      </c>
      <c r="BC39" s="19" t="e">
        <f t="shared" si="6"/>
        <v>#N/A</v>
      </c>
      <c r="BD39" s="19" t="e">
        <f t="shared" si="6"/>
        <v>#N/A</v>
      </c>
      <c r="BE39" s="19" t="e">
        <f t="shared" si="6"/>
        <v>#N/A</v>
      </c>
      <c r="BF39" s="19" t="e">
        <f t="shared" si="6"/>
        <v>#N/A</v>
      </c>
      <c r="BG39" s="19" t="e">
        <f t="shared" si="6"/>
        <v>#N/A</v>
      </c>
      <c r="BH39" s="19" t="e">
        <f t="shared" si="6"/>
        <v>#N/A</v>
      </c>
      <c r="BI39" s="19" t="e">
        <f t="shared" si="6"/>
        <v>#N/A</v>
      </c>
    </row>
    <row r="40" spans="3:61" s="19" customFormat="1" ht="12.75" x14ac:dyDescent="0.2">
      <c r="C40" s="19" t="s">
        <v>457</v>
      </c>
      <c r="E40" s="19">
        <f>D34</f>
        <v>815851.76298623404</v>
      </c>
      <c r="F40" s="19">
        <f t="shared" si="6"/>
        <v>416064.00282890472</v>
      </c>
      <c r="G40" s="19">
        <f t="shared" si="6"/>
        <v>0</v>
      </c>
      <c r="H40" s="19" t="e">
        <f t="shared" si="6"/>
        <v>#N/A</v>
      </c>
      <c r="I40" s="19" t="e">
        <f t="shared" si="6"/>
        <v>#N/A</v>
      </c>
      <c r="J40" s="19" t="e">
        <f t="shared" si="6"/>
        <v>#N/A</v>
      </c>
      <c r="K40" s="19" t="e">
        <f t="shared" si="6"/>
        <v>#N/A</v>
      </c>
      <c r="L40" s="19" t="e">
        <f t="shared" si="6"/>
        <v>#N/A</v>
      </c>
      <c r="M40" s="19" t="e">
        <f t="shared" si="6"/>
        <v>#N/A</v>
      </c>
      <c r="N40" s="19" t="e">
        <f t="shared" si="6"/>
        <v>#N/A</v>
      </c>
      <c r="O40" s="19" t="e">
        <f t="shared" si="6"/>
        <v>#N/A</v>
      </c>
      <c r="P40" s="19" t="e">
        <f t="shared" si="6"/>
        <v>#N/A</v>
      </c>
      <c r="Q40" s="19" t="e">
        <f t="shared" si="6"/>
        <v>#N/A</v>
      </c>
      <c r="R40" s="19" t="e">
        <f t="shared" si="6"/>
        <v>#N/A</v>
      </c>
      <c r="S40" s="19" t="e">
        <f t="shared" si="6"/>
        <v>#N/A</v>
      </c>
      <c r="T40" s="19" t="e">
        <f t="shared" si="6"/>
        <v>#N/A</v>
      </c>
      <c r="U40" s="19" t="e">
        <f t="shared" si="6"/>
        <v>#N/A</v>
      </c>
      <c r="V40" s="19" t="e">
        <f t="shared" si="6"/>
        <v>#N/A</v>
      </c>
      <c r="W40" s="19" t="e">
        <f t="shared" si="6"/>
        <v>#N/A</v>
      </c>
      <c r="X40" s="19" t="e">
        <f t="shared" si="6"/>
        <v>#N/A</v>
      </c>
      <c r="Y40" s="19" t="e">
        <f t="shared" si="6"/>
        <v>#N/A</v>
      </c>
      <c r="Z40" s="19" t="e">
        <f t="shared" si="6"/>
        <v>#N/A</v>
      </c>
      <c r="AA40" s="19" t="e">
        <f t="shared" si="6"/>
        <v>#N/A</v>
      </c>
      <c r="AB40" s="19" t="e">
        <f t="shared" si="6"/>
        <v>#N/A</v>
      </c>
      <c r="AC40" s="19" t="e">
        <f t="shared" si="6"/>
        <v>#N/A</v>
      </c>
      <c r="AD40" s="19" t="e">
        <f t="shared" si="6"/>
        <v>#N/A</v>
      </c>
      <c r="AE40" s="19" t="e">
        <f t="shared" si="6"/>
        <v>#N/A</v>
      </c>
      <c r="AF40" s="19" t="e">
        <f t="shared" si="6"/>
        <v>#N/A</v>
      </c>
      <c r="AG40" s="19" t="e">
        <f t="shared" si="6"/>
        <v>#N/A</v>
      </c>
      <c r="AH40" s="19" t="e">
        <f t="shared" si="6"/>
        <v>#N/A</v>
      </c>
      <c r="AI40" s="19" t="e">
        <f t="shared" si="6"/>
        <v>#N/A</v>
      </c>
      <c r="AJ40" s="19" t="e">
        <f t="shared" si="6"/>
        <v>#N/A</v>
      </c>
      <c r="AK40" s="19" t="e">
        <f t="shared" ref="AK40:BI40" si="7">AJ34</f>
        <v>#N/A</v>
      </c>
      <c r="AL40" s="19" t="e">
        <f t="shared" si="7"/>
        <v>#N/A</v>
      </c>
      <c r="AM40" s="19" t="e">
        <f t="shared" si="7"/>
        <v>#N/A</v>
      </c>
      <c r="AN40" s="19" t="e">
        <f t="shared" si="7"/>
        <v>#N/A</v>
      </c>
      <c r="AO40" s="19" t="e">
        <f t="shared" si="7"/>
        <v>#N/A</v>
      </c>
      <c r="AP40" s="19" t="e">
        <f t="shared" si="7"/>
        <v>#N/A</v>
      </c>
      <c r="AQ40" s="19" t="e">
        <f t="shared" si="7"/>
        <v>#N/A</v>
      </c>
      <c r="AR40" s="19" t="e">
        <f t="shared" si="7"/>
        <v>#N/A</v>
      </c>
      <c r="AS40" s="19" t="e">
        <f t="shared" si="7"/>
        <v>#N/A</v>
      </c>
      <c r="AT40" s="19" t="e">
        <f t="shared" si="7"/>
        <v>#N/A</v>
      </c>
      <c r="AU40" s="19" t="e">
        <f t="shared" si="7"/>
        <v>#N/A</v>
      </c>
      <c r="AV40" s="19" t="e">
        <f t="shared" si="7"/>
        <v>#N/A</v>
      </c>
      <c r="AW40" s="19" t="e">
        <f t="shared" si="7"/>
        <v>#N/A</v>
      </c>
      <c r="AX40" s="19" t="e">
        <f t="shared" si="7"/>
        <v>#N/A</v>
      </c>
      <c r="AY40" s="19" t="e">
        <f t="shared" si="7"/>
        <v>#N/A</v>
      </c>
      <c r="AZ40" s="19" t="e">
        <f t="shared" si="7"/>
        <v>#N/A</v>
      </c>
      <c r="BA40" s="19" t="e">
        <f t="shared" si="7"/>
        <v>#N/A</v>
      </c>
      <c r="BB40" s="19" t="e">
        <f t="shared" si="7"/>
        <v>#N/A</v>
      </c>
      <c r="BC40" s="19" t="e">
        <f t="shared" si="7"/>
        <v>#N/A</v>
      </c>
      <c r="BD40" s="19" t="e">
        <f t="shared" si="7"/>
        <v>#N/A</v>
      </c>
      <c r="BE40" s="19" t="e">
        <f t="shared" si="7"/>
        <v>#N/A</v>
      </c>
      <c r="BF40" s="19" t="e">
        <f t="shared" si="7"/>
        <v>#N/A</v>
      </c>
      <c r="BG40" s="19" t="e">
        <f t="shared" si="7"/>
        <v>#N/A</v>
      </c>
      <c r="BH40" s="19" t="e">
        <f t="shared" si="7"/>
        <v>#N/A</v>
      </c>
      <c r="BI40" s="19" t="e">
        <f t="shared" si="7"/>
        <v>#N/A</v>
      </c>
    </row>
    <row r="41" spans="3:61" s="19" customFormat="1" ht="12.75" x14ac:dyDescent="0.2"/>
    <row r="42" spans="3:61" s="19" customFormat="1" ht="12.75" x14ac:dyDescent="0.2">
      <c r="C42" s="19" t="s">
        <v>473</v>
      </c>
      <c r="F42" s="19">
        <f>E36</f>
        <v>1200000</v>
      </c>
      <c r="G42" s="19">
        <f t="shared" ref="G42:BI46" si="8">F36</f>
        <v>815851.76298623404</v>
      </c>
      <c r="H42" s="19">
        <f t="shared" si="8"/>
        <v>416064.00282890472</v>
      </c>
      <c r="I42" s="19">
        <f t="shared" si="8"/>
        <v>0</v>
      </c>
      <c r="J42" s="19" t="e">
        <f t="shared" si="8"/>
        <v>#N/A</v>
      </c>
      <c r="K42" s="19" t="e">
        <f t="shared" si="8"/>
        <v>#N/A</v>
      </c>
      <c r="L42" s="19" t="e">
        <f t="shared" si="8"/>
        <v>#N/A</v>
      </c>
      <c r="M42" s="19" t="e">
        <f t="shared" si="8"/>
        <v>#N/A</v>
      </c>
      <c r="N42" s="19" t="e">
        <f t="shared" si="8"/>
        <v>#N/A</v>
      </c>
      <c r="O42" s="19" t="e">
        <f t="shared" si="8"/>
        <v>#N/A</v>
      </c>
      <c r="P42" s="19" t="e">
        <f t="shared" si="8"/>
        <v>#N/A</v>
      </c>
      <c r="Q42" s="19" t="e">
        <f t="shared" si="8"/>
        <v>#N/A</v>
      </c>
      <c r="R42" s="19" t="e">
        <f t="shared" si="8"/>
        <v>#N/A</v>
      </c>
      <c r="S42" s="19" t="e">
        <f t="shared" si="8"/>
        <v>#N/A</v>
      </c>
      <c r="T42" s="19" t="e">
        <f t="shared" si="8"/>
        <v>#N/A</v>
      </c>
      <c r="U42" s="19" t="e">
        <f t="shared" si="8"/>
        <v>#N/A</v>
      </c>
      <c r="V42" s="19" t="e">
        <f t="shared" si="8"/>
        <v>#N/A</v>
      </c>
      <c r="W42" s="19" t="e">
        <f t="shared" si="8"/>
        <v>#N/A</v>
      </c>
      <c r="X42" s="19" t="e">
        <f t="shared" si="8"/>
        <v>#N/A</v>
      </c>
      <c r="Y42" s="19" t="e">
        <f t="shared" si="8"/>
        <v>#N/A</v>
      </c>
      <c r="Z42" s="19" t="e">
        <f t="shared" si="8"/>
        <v>#N/A</v>
      </c>
      <c r="AA42" s="19" t="e">
        <f t="shared" si="8"/>
        <v>#N/A</v>
      </c>
      <c r="AB42" s="19" t="e">
        <f t="shared" si="8"/>
        <v>#N/A</v>
      </c>
      <c r="AC42" s="19" t="e">
        <f t="shared" si="8"/>
        <v>#N/A</v>
      </c>
      <c r="AD42" s="19" t="e">
        <f t="shared" si="8"/>
        <v>#N/A</v>
      </c>
      <c r="AE42" s="19" t="e">
        <f t="shared" si="8"/>
        <v>#N/A</v>
      </c>
      <c r="AF42" s="19" t="e">
        <f t="shared" si="8"/>
        <v>#N/A</v>
      </c>
      <c r="AG42" s="19" t="e">
        <f t="shared" si="8"/>
        <v>#N/A</v>
      </c>
      <c r="AH42" s="19" t="e">
        <f t="shared" si="8"/>
        <v>#N/A</v>
      </c>
      <c r="AI42" s="19" t="e">
        <f t="shared" si="8"/>
        <v>#N/A</v>
      </c>
      <c r="AJ42" s="19" t="e">
        <f t="shared" si="8"/>
        <v>#N/A</v>
      </c>
      <c r="AK42" s="19" t="e">
        <f t="shared" si="8"/>
        <v>#N/A</v>
      </c>
      <c r="AL42" s="19" t="e">
        <f t="shared" si="8"/>
        <v>#N/A</v>
      </c>
      <c r="AM42" s="19" t="e">
        <f t="shared" si="8"/>
        <v>#N/A</v>
      </c>
      <c r="AN42" s="19" t="e">
        <f t="shared" si="8"/>
        <v>#N/A</v>
      </c>
      <c r="AO42" s="19" t="e">
        <f t="shared" si="8"/>
        <v>#N/A</v>
      </c>
      <c r="AP42" s="19" t="e">
        <f t="shared" si="8"/>
        <v>#N/A</v>
      </c>
      <c r="AQ42" s="19" t="e">
        <f t="shared" si="8"/>
        <v>#N/A</v>
      </c>
      <c r="AR42" s="19" t="e">
        <f t="shared" si="8"/>
        <v>#N/A</v>
      </c>
      <c r="AS42" s="19" t="e">
        <f t="shared" si="8"/>
        <v>#N/A</v>
      </c>
      <c r="AT42" s="19" t="e">
        <f t="shared" si="8"/>
        <v>#N/A</v>
      </c>
      <c r="AU42" s="19" t="e">
        <f t="shared" si="8"/>
        <v>#N/A</v>
      </c>
      <c r="AV42" s="19" t="e">
        <f t="shared" si="8"/>
        <v>#N/A</v>
      </c>
      <c r="AW42" s="19" t="e">
        <f t="shared" si="8"/>
        <v>#N/A</v>
      </c>
      <c r="AX42" s="19" t="e">
        <f t="shared" si="8"/>
        <v>#N/A</v>
      </c>
      <c r="AY42" s="19" t="e">
        <f t="shared" si="8"/>
        <v>#N/A</v>
      </c>
      <c r="AZ42" s="19" t="e">
        <f t="shared" si="8"/>
        <v>#N/A</v>
      </c>
      <c r="BA42" s="19" t="e">
        <f t="shared" si="8"/>
        <v>#N/A</v>
      </c>
      <c r="BB42" s="19" t="e">
        <f t="shared" si="8"/>
        <v>#N/A</v>
      </c>
      <c r="BC42" s="19" t="e">
        <f t="shared" si="8"/>
        <v>#N/A</v>
      </c>
      <c r="BD42" s="19" t="e">
        <f t="shared" si="8"/>
        <v>#N/A</v>
      </c>
      <c r="BE42" s="19" t="e">
        <f t="shared" si="8"/>
        <v>#N/A</v>
      </c>
      <c r="BF42" s="19" t="e">
        <f t="shared" si="8"/>
        <v>#N/A</v>
      </c>
      <c r="BG42" s="19" t="e">
        <f t="shared" si="8"/>
        <v>#N/A</v>
      </c>
      <c r="BH42" s="19" t="e">
        <f t="shared" si="8"/>
        <v>#N/A</v>
      </c>
      <c r="BI42" s="19" t="e">
        <f t="shared" si="8"/>
        <v>#N/A</v>
      </c>
    </row>
    <row r="43" spans="3:61" s="19" customFormat="1" ht="12.75" x14ac:dyDescent="0.2">
      <c r="C43" s="19" t="s">
        <v>455</v>
      </c>
      <c r="F43" s="19">
        <f>E37</f>
        <v>384148.23701376596</v>
      </c>
      <c r="G43" s="19">
        <f t="shared" si="8"/>
        <v>399787.76015732932</v>
      </c>
      <c r="H43" s="19">
        <f t="shared" si="8"/>
        <v>416064.00282890472</v>
      </c>
      <c r="I43" s="19" t="e">
        <f t="shared" si="8"/>
        <v>#N/A</v>
      </c>
      <c r="J43" s="19" t="e">
        <f t="shared" si="8"/>
        <v>#N/A</v>
      </c>
      <c r="K43" s="19" t="e">
        <f t="shared" si="8"/>
        <v>#N/A</v>
      </c>
      <c r="L43" s="19" t="e">
        <f t="shared" si="8"/>
        <v>#N/A</v>
      </c>
      <c r="M43" s="19" t="e">
        <f t="shared" si="8"/>
        <v>#N/A</v>
      </c>
      <c r="N43" s="19" t="e">
        <f t="shared" si="8"/>
        <v>#N/A</v>
      </c>
      <c r="O43" s="19" t="e">
        <f t="shared" si="8"/>
        <v>#N/A</v>
      </c>
      <c r="P43" s="19" t="e">
        <f t="shared" si="8"/>
        <v>#N/A</v>
      </c>
      <c r="Q43" s="19" t="e">
        <f t="shared" si="8"/>
        <v>#N/A</v>
      </c>
      <c r="R43" s="19" t="e">
        <f t="shared" si="8"/>
        <v>#N/A</v>
      </c>
      <c r="S43" s="19" t="e">
        <f t="shared" si="8"/>
        <v>#N/A</v>
      </c>
      <c r="T43" s="19" t="e">
        <f t="shared" si="8"/>
        <v>#N/A</v>
      </c>
      <c r="U43" s="19" t="e">
        <f t="shared" si="8"/>
        <v>#N/A</v>
      </c>
      <c r="V43" s="19" t="e">
        <f t="shared" si="8"/>
        <v>#N/A</v>
      </c>
      <c r="W43" s="19" t="e">
        <f t="shared" si="8"/>
        <v>#N/A</v>
      </c>
      <c r="X43" s="19" t="e">
        <f t="shared" si="8"/>
        <v>#N/A</v>
      </c>
      <c r="Y43" s="19" t="e">
        <f t="shared" si="8"/>
        <v>#N/A</v>
      </c>
      <c r="Z43" s="19" t="e">
        <f t="shared" si="8"/>
        <v>#N/A</v>
      </c>
      <c r="AA43" s="19" t="e">
        <f t="shared" si="8"/>
        <v>#N/A</v>
      </c>
      <c r="AB43" s="19" t="e">
        <f t="shared" si="8"/>
        <v>#N/A</v>
      </c>
      <c r="AC43" s="19" t="e">
        <f t="shared" si="8"/>
        <v>#N/A</v>
      </c>
      <c r="AD43" s="19" t="e">
        <f t="shared" si="8"/>
        <v>#N/A</v>
      </c>
      <c r="AE43" s="19" t="e">
        <f t="shared" si="8"/>
        <v>#N/A</v>
      </c>
      <c r="AF43" s="19" t="e">
        <f t="shared" si="8"/>
        <v>#N/A</v>
      </c>
      <c r="AG43" s="19" t="e">
        <f t="shared" si="8"/>
        <v>#N/A</v>
      </c>
      <c r="AH43" s="19" t="e">
        <f t="shared" si="8"/>
        <v>#N/A</v>
      </c>
      <c r="AI43" s="19" t="e">
        <f t="shared" si="8"/>
        <v>#N/A</v>
      </c>
      <c r="AJ43" s="19" t="e">
        <f t="shared" si="8"/>
        <v>#N/A</v>
      </c>
      <c r="AK43" s="19" t="e">
        <f t="shared" si="8"/>
        <v>#N/A</v>
      </c>
      <c r="AL43" s="19" t="e">
        <f t="shared" si="8"/>
        <v>#N/A</v>
      </c>
      <c r="AM43" s="19" t="e">
        <f t="shared" si="8"/>
        <v>#N/A</v>
      </c>
      <c r="AN43" s="19" t="e">
        <f t="shared" si="8"/>
        <v>#N/A</v>
      </c>
      <c r="AO43" s="19" t="e">
        <f t="shared" si="8"/>
        <v>#N/A</v>
      </c>
      <c r="AP43" s="19" t="e">
        <f t="shared" si="8"/>
        <v>#N/A</v>
      </c>
      <c r="AQ43" s="19" t="e">
        <f t="shared" si="8"/>
        <v>#N/A</v>
      </c>
      <c r="AR43" s="19" t="e">
        <f t="shared" si="8"/>
        <v>#N/A</v>
      </c>
      <c r="AS43" s="19" t="e">
        <f t="shared" si="8"/>
        <v>#N/A</v>
      </c>
      <c r="AT43" s="19" t="e">
        <f t="shared" si="8"/>
        <v>#N/A</v>
      </c>
      <c r="AU43" s="19" t="e">
        <f t="shared" si="8"/>
        <v>#N/A</v>
      </c>
      <c r="AV43" s="19" t="e">
        <f t="shared" si="8"/>
        <v>#N/A</v>
      </c>
      <c r="AW43" s="19" t="e">
        <f t="shared" si="8"/>
        <v>#N/A</v>
      </c>
      <c r="AX43" s="19" t="e">
        <f t="shared" si="8"/>
        <v>#N/A</v>
      </c>
      <c r="AY43" s="19" t="e">
        <f t="shared" si="8"/>
        <v>#N/A</v>
      </c>
      <c r="AZ43" s="19" t="e">
        <f t="shared" si="8"/>
        <v>#N/A</v>
      </c>
      <c r="BA43" s="19" t="e">
        <f t="shared" si="8"/>
        <v>#N/A</v>
      </c>
      <c r="BB43" s="19" t="e">
        <f t="shared" si="8"/>
        <v>#N/A</v>
      </c>
      <c r="BC43" s="19" t="e">
        <f t="shared" si="8"/>
        <v>#N/A</v>
      </c>
      <c r="BD43" s="19" t="e">
        <f t="shared" si="8"/>
        <v>#N/A</v>
      </c>
      <c r="BE43" s="19" t="e">
        <f t="shared" si="8"/>
        <v>#N/A</v>
      </c>
      <c r="BF43" s="19" t="e">
        <f t="shared" si="8"/>
        <v>#N/A</v>
      </c>
      <c r="BG43" s="19" t="e">
        <f t="shared" si="8"/>
        <v>#N/A</v>
      </c>
      <c r="BH43" s="19" t="e">
        <f t="shared" si="8"/>
        <v>#N/A</v>
      </c>
      <c r="BI43" s="19" t="e">
        <f t="shared" si="8"/>
        <v>#N/A</v>
      </c>
    </row>
    <row r="44" spans="3:61" s="19" customFormat="1" ht="12.75" x14ac:dyDescent="0.2">
      <c r="C44" s="19" t="s">
        <v>456</v>
      </c>
      <c r="F44" s="19">
        <f>E38</f>
        <v>40216.242671575375</v>
      </c>
      <c r="G44" s="19">
        <f t="shared" si="8"/>
        <v>24576.719528012021</v>
      </c>
      <c r="H44" s="19">
        <f t="shared" si="8"/>
        <v>8300.4768564366477</v>
      </c>
      <c r="I44" s="19" t="e">
        <f t="shared" si="8"/>
        <v>#N/A</v>
      </c>
      <c r="J44" s="19" t="e">
        <f t="shared" si="8"/>
        <v>#N/A</v>
      </c>
      <c r="K44" s="19" t="e">
        <f t="shared" si="8"/>
        <v>#N/A</v>
      </c>
      <c r="L44" s="19" t="e">
        <f t="shared" si="8"/>
        <v>#N/A</v>
      </c>
      <c r="M44" s="19" t="e">
        <f t="shared" si="8"/>
        <v>#N/A</v>
      </c>
      <c r="N44" s="19" t="e">
        <f t="shared" si="8"/>
        <v>#N/A</v>
      </c>
      <c r="O44" s="19" t="e">
        <f t="shared" si="8"/>
        <v>#N/A</v>
      </c>
      <c r="P44" s="19" t="e">
        <f t="shared" si="8"/>
        <v>#N/A</v>
      </c>
      <c r="Q44" s="19" t="e">
        <f t="shared" si="8"/>
        <v>#N/A</v>
      </c>
      <c r="R44" s="19" t="e">
        <f t="shared" si="8"/>
        <v>#N/A</v>
      </c>
      <c r="S44" s="19" t="e">
        <f t="shared" si="8"/>
        <v>#N/A</v>
      </c>
      <c r="T44" s="19" t="e">
        <f t="shared" si="8"/>
        <v>#N/A</v>
      </c>
      <c r="U44" s="19" t="e">
        <f t="shared" si="8"/>
        <v>#N/A</v>
      </c>
      <c r="V44" s="19" t="e">
        <f t="shared" si="8"/>
        <v>#N/A</v>
      </c>
      <c r="W44" s="19" t="e">
        <f t="shared" si="8"/>
        <v>#N/A</v>
      </c>
      <c r="X44" s="19" t="e">
        <f t="shared" si="8"/>
        <v>#N/A</v>
      </c>
      <c r="Y44" s="19" t="e">
        <f t="shared" si="8"/>
        <v>#N/A</v>
      </c>
      <c r="Z44" s="19" t="e">
        <f t="shared" si="8"/>
        <v>#N/A</v>
      </c>
      <c r="AA44" s="19" t="e">
        <f t="shared" si="8"/>
        <v>#N/A</v>
      </c>
      <c r="AB44" s="19" t="e">
        <f t="shared" si="8"/>
        <v>#N/A</v>
      </c>
      <c r="AC44" s="19" t="e">
        <f t="shared" si="8"/>
        <v>#N/A</v>
      </c>
      <c r="AD44" s="19" t="e">
        <f t="shared" si="8"/>
        <v>#N/A</v>
      </c>
      <c r="AE44" s="19" t="e">
        <f t="shared" si="8"/>
        <v>#N/A</v>
      </c>
      <c r="AF44" s="19" t="e">
        <f t="shared" si="8"/>
        <v>#N/A</v>
      </c>
      <c r="AG44" s="19" t="e">
        <f t="shared" si="8"/>
        <v>#N/A</v>
      </c>
      <c r="AH44" s="19" t="e">
        <f t="shared" si="8"/>
        <v>#N/A</v>
      </c>
      <c r="AI44" s="19" t="e">
        <f t="shared" si="8"/>
        <v>#N/A</v>
      </c>
      <c r="AJ44" s="19" t="e">
        <f t="shared" si="8"/>
        <v>#N/A</v>
      </c>
      <c r="AK44" s="19" t="e">
        <f t="shared" si="8"/>
        <v>#N/A</v>
      </c>
      <c r="AL44" s="19" t="e">
        <f t="shared" si="8"/>
        <v>#N/A</v>
      </c>
      <c r="AM44" s="19" t="e">
        <f t="shared" si="8"/>
        <v>#N/A</v>
      </c>
      <c r="AN44" s="19" t="e">
        <f t="shared" si="8"/>
        <v>#N/A</v>
      </c>
      <c r="AO44" s="19" t="e">
        <f t="shared" si="8"/>
        <v>#N/A</v>
      </c>
      <c r="AP44" s="19" t="e">
        <f t="shared" si="8"/>
        <v>#N/A</v>
      </c>
      <c r="AQ44" s="19" t="e">
        <f t="shared" si="8"/>
        <v>#N/A</v>
      </c>
      <c r="AR44" s="19" t="e">
        <f t="shared" si="8"/>
        <v>#N/A</v>
      </c>
      <c r="AS44" s="19" t="e">
        <f t="shared" si="8"/>
        <v>#N/A</v>
      </c>
      <c r="AT44" s="19" t="e">
        <f t="shared" si="8"/>
        <v>#N/A</v>
      </c>
      <c r="AU44" s="19" t="e">
        <f t="shared" si="8"/>
        <v>#N/A</v>
      </c>
      <c r="AV44" s="19" t="e">
        <f t="shared" si="8"/>
        <v>#N/A</v>
      </c>
      <c r="AW44" s="19" t="e">
        <f t="shared" si="8"/>
        <v>#N/A</v>
      </c>
      <c r="AX44" s="19" t="e">
        <f t="shared" si="8"/>
        <v>#N/A</v>
      </c>
      <c r="AY44" s="19" t="e">
        <f t="shared" si="8"/>
        <v>#N/A</v>
      </c>
      <c r="AZ44" s="19" t="e">
        <f t="shared" si="8"/>
        <v>#N/A</v>
      </c>
      <c r="BA44" s="19" t="e">
        <f t="shared" si="8"/>
        <v>#N/A</v>
      </c>
      <c r="BB44" s="19" t="e">
        <f t="shared" si="8"/>
        <v>#N/A</v>
      </c>
      <c r="BC44" s="19" t="e">
        <f t="shared" si="8"/>
        <v>#N/A</v>
      </c>
      <c r="BD44" s="19" t="e">
        <f t="shared" si="8"/>
        <v>#N/A</v>
      </c>
      <c r="BE44" s="19" t="e">
        <f t="shared" si="8"/>
        <v>#N/A</v>
      </c>
      <c r="BF44" s="19" t="e">
        <f t="shared" si="8"/>
        <v>#N/A</v>
      </c>
      <c r="BG44" s="19" t="e">
        <f t="shared" si="8"/>
        <v>#N/A</v>
      </c>
      <c r="BH44" s="19" t="e">
        <f t="shared" si="8"/>
        <v>#N/A</v>
      </c>
      <c r="BI44" s="19" t="e">
        <f t="shared" si="8"/>
        <v>#N/A</v>
      </c>
    </row>
    <row r="45" spans="3:61" s="19" customFormat="1" ht="12.75" x14ac:dyDescent="0.2">
      <c r="C45" s="19" t="s">
        <v>161</v>
      </c>
      <c r="F45" s="19">
        <f>E39</f>
        <v>424364.47968534136</v>
      </c>
      <c r="G45" s="19">
        <f t="shared" si="8"/>
        <v>424364.47968534136</v>
      </c>
      <c r="H45" s="19">
        <f t="shared" si="8"/>
        <v>424364.47968534136</v>
      </c>
      <c r="I45" s="19" t="e">
        <f t="shared" si="8"/>
        <v>#N/A</v>
      </c>
      <c r="J45" s="19" t="e">
        <f t="shared" si="8"/>
        <v>#N/A</v>
      </c>
      <c r="K45" s="19" t="e">
        <f t="shared" si="8"/>
        <v>#N/A</v>
      </c>
      <c r="L45" s="19" t="e">
        <f t="shared" si="8"/>
        <v>#N/A</v>
      </c>
      <c r="M45" s="19" t="e">
        <f t="shared" si="8"/>
        <v>#N/A</v>
      </c>
      <c r="N45" s="19" t="e">
        <f t="shared" si="8"/>
        <v>#N/A</v>
      </c>
      <c r="O45" s="19" t="e">
        <f t="shared" si="8"/>
        <v>#N/A</v>
      </c>
      <c r="P45" s="19" t="e">
        <f t="shared" si="8"/>
        <v>#N/A</v>
      </c>
      <c r="Q45" s="19" t="e">
        <f t="shared" si="8"/>
        <v>#N/A</v>
      </c>
      <c r="R45" s="19" t="e">
        <f t="shared" si="8"/>
        <v>#N/A</v>
      </c>
      <c r="S45" s="19" t="e">
        <f t="shared" si="8"/>
        <v>#N/A</v>
      </c>
      <c r="T45" s="19" t="e">
        <f t="shared" si="8"/>
        <v>#N/A</v>
      </c>
      <c r="U45" s="19" t="e">
        <f t="shared" si="8"/>
        <v>#N/A</v>
      </c>
      <c r="V45" s="19" t="e">
        <f t="shared" si="8"/>
        <v>#N/A</v>
      </c>
      <c r="W45" s="19" t="e">
        <f t="shared" si="8"/>
        <v>#N/A</v>
      </c>
      <c r="X45" s="19" t="e">
        <f t="shared" si="8"/>
        <v>#N/A</v>
      </c>
      <c r="Y45" s="19" t="e">
        <f t="shared" si="8"/>
        <v>#N/A</v>
      </c>
      <c r="Z45" s="19" t="e">
        <f t="shared" si="8"/>
        <v>#N/A</v>
      </c>
      <c r="AA45" s="19" t="e">
        <f t="shared" si="8"/>
        <v>#N/A</v>
      </c>
      <c r="AB45" s="19" t="e">
        <f t="shared" si="8"/>
        <v>#N/A</v>
      </c>
      <c r="AC45" s="19" t="e">
        <f t="shared" si="8"/>
        <v>#N/A</v>
      </c>
      <c r="AD45" s="19" t="e">
        <f t="shared" si="8"/>
        <v>#N/A</v>
      </c>
      <c r="AE45" s="19" t="e">
        <f t="shared" si="8"/>
        <v>#N/A</v>
      </c>
      <c r="AF45" s="19" t="e">
        <f t="shared" si="8"/>
        <v>#N/A</v>
      </c>
      <c r="AG45" s="19" t="e">
        <f t="shared" si="8"/>
        <v>#N/A</v>
      </c>
      <c r="AH45" s="19" t="e">
        <f t="shared" si="8"/>
        <v>#N/A</v>
      </c>
      <c r="AI45" s="19" t="e">
        <f t="shared" si="8"/>
        <v>#N/A</v>
      </c>
      <c r="AJ45" s="19" t="e">
        <f t="shared" si="8"/>
        <v>#N/A</v>
      </c>
      <c r="AK45" s="19" t="e">
        <f t="shared" si="8"/>
        <v>#N/A</v>
      </c>
      <c r="AL45" s="19" t="e">
        <f t="shared" si="8"/>
        <v>#N/A</v>
      </c>
      <c r="AM45" s="19" t="e">
        <f t="shared" si="8"/>
        <v>#N/A</v>
      </c>
      <c r="AN45" s="19" t="e">
        <f t="shared" si="8"/>
        <v>#N/A</v>
      </c>
      <c r="AO45" s="19" t="e">
        <f t="shared" si="8"/>
        <v>#N/A</v>
      </c>
      <c r="AP45" s="19" t="e">
        <f t="shared" si="8"/>
        <v>#N/A</v>
      </c>
      <c r="AQ45" s="19" t="e">
        <f t="shared" si="8"/>
        <v>#N/A</v>
      </c>
      <c r="AR45" s="19" t="e">
        <f t="shared" si="8"/>
        <v>#N/A</v>
      </c>
      <c r="AS45" s="19" t="e">
        <f t="shared" si="8"/>
        <v>#N/A</v>
      </c>
      <c r="AT45" s="19" t="e">
        <f t="shared" si="8"/>
        <v>#N/A</v>
      </c>
      <c r="AU45" s="19" t="e">
        <f t="shared" si="8"/>
        <v>#N/A</v>
      </c>
      <c r="AV45" s="19" t="e">
        <f t="shared" si="8"/>
        <v>#N/A</v>
      </c>
      <c r="AW45" s="19" t="e">
        <f t="shared" si="8"/>
        <v>#N/A</v>
      </c>
      <c r="AX45" s="19" t="e">
        <f t="shared" si="8"/>
        <v>#N/A</v>
      </c>
      <c r="AY45" s="19" t="e">
        <f t="shared" si="8"/>
        <v>#N/A</v>
      </c>
      <c r="AZ45" s="19" t="e">
        <f t="shared" si="8"/>
        <v>#N/A</v>
      </c>
      <c r="BA45" s="19" t="e">
        <f t="shared" si="8"/>
        <v>#N/A</v>
      </c>
      <c r="BB45" s="19" t="e">
        <f t="shared" si="8"/>
        <v>#N/A</v>
      </c>
      <c r="BC45" s="19" t="e">
        <f t="shared" si="8"/>
        <v>#N/A</v>
      </c>
      <c r="BD45" s="19" t="e">
        <f t="shared" si="8"/>
        <v>#N/A</v>
      </c>
      <c r="BE45" s="19" t="e">
        <f t="shared" si="8"/>
        <v>#N/A</v>
      </c>
      <c r="BF45" s="19" t="e">
        <f t="shared" si="8"/>
        <v>#N/A</v>
      </c>
      <c r="BG45" s="19" t="e">
        <f t="shared" si="8"/>
        <v>#N/A</v>
      </c>
      <c r="BH45" s="19" t="e">
        <f t="shared" si="8"/>
        <v>#N/A</v>
      </c>
      <c r="BI45" s="19" t="e">
        <f t="shared" si="8"/>
        <v>#N/A</v>
      </c>
    </row>
    <row r="46" spans="3:61" s="19" customFormat="1" ht="12.75" x14ac:dyDescent="0.2">
      <c r="C46" s="19" t="s">
        <v>457</v>
      </c>
      <c r="F46" s="19">
        <f>E40</f>
        <v>815851.76298623404</v>
      </c>
      <c r="G46" s="19">
        <f t="shared" si="8"/>
        <v>416064.00282890472</v>
      </c>
      <c r="H46" s="19">
        <f t="shared" si="8"/>
        <v>0</v>
      </c>
      <c r="I46" s="19" t="e">
        <f t="shared" si="8"/>
        <v>#N/A</v>
      </c>
      <c r="J46" s="19" t="e">
        <f t="shared" si="8"/>
        <v>#N/A</v>
      </c>
      <c r="K46" s="19" t="e">
        <f t="shared" si="8"/>
        <v>#N/A</v>
      </c>
      <c r="L46" s="19" t="e">
        <f t="shared" si="8"/>
        <v>#N/A</v>
      </c>
      <c r="M46" s="19" t="e">
        <f t="shared" si="8"/>
        <v>#N/A</v>
      </c>
      <c r="N46" s="19" t="e">
        <f t="shared" si="8"/>
        <v>#N/A</v>
      </c>
      <c r="O46" s="19" t="e">
        <f t="shared" si="8"/>
        <v>#N/A</v>
      </c>
      <c r="P46" s="19" t="e">
        <f t="shared" si="8"/>
        <v>#N/A</v>
      </c>
      <c r="Q46" s="19" t="e">
        <f t="shared" si="8"/>
        <v>#N/A</v>
      </c>
      <c r="R46" s="19" t="e">
        <f t="shared" si="8"/>
        <v>#N/A</v>
      </c>
      <c r="S46" s="19" t="e">
        <f t="shared" si="8"/>
        <v>#N/A</v>
      </c>
      <c r="T46" s="19" t="e">
        <f t="shared" si="8"/>
        <v>#N/A</v>
      </c>
      <c r="U46" s="19" t="e">
        <f t="shared" si="8"/>
        <v>#N/A</v>
      </c>
      <c r="V46" s="19" t="e">
        <f t="shared" si="8"/>
        <v>#N/A</v>
      </c>
      <c r="W46" s="19" t="e">
        <f t="shared" si="8"/>
        <v>#N/A</v>
      </c>
      <c r="X46" s="19" t="e">
        <f t="shared" si="8"/>
        <v>#N/A</v>
      </c>
      <c r="Y46" s="19" t="e">
        <f t="shared" si="8"/>
        <v>#N/A</v>
      </c>
      <c r="Z46" s="19" t="e">
        <f t="shared" si="8"/>
        <v>#N/A</v>
      </c>
      <c r="AA46" s="19" t="e">
        <f t="shared" si="8"/>
        <v>#N/A</v>
      </c>
      <c r="AB46" s="19" t="e">
        <f t="shared" si="8"/>
        <v>#N/A</v>
      </c>
      <c r="AC46" s="19" t="e">
        <f t="shared" si="8"/>
        <v>#N/A</v>
      </c>
      <c r="AD46" s="19" t="e">
        <f t="shared" si="8"/>
        <v>#N/A</v>
      </c>
      <c r="AE46" s="19" t="e">
        <f t="shared" si="8"/>
        <v>#N/A</v>
      </c>
      <c r="AF46" s="19" t="e">
        <f t="shared" si="8"/>
        <v>#N/A</v>
      </c>
      <c r="AG46" s="19" t="e">
        <f t="shared" si="8"/>
        <v>#N/A</v>
      </c>
      <c r="AH46" s="19" t="e">
        <f t="shared" si="8"/>
        <v>#N/A</v>
      </c>
      <c r="AI46" s="19" t="e">
        <f t="shared" si="8"/>
        <v>#N/A</v>
      </c>
      <c r="AJ46" s="19" t="e">
        <f t="shared" si="8"/>
        <v>#N/A</v>
      </c>
      <c r="AK46" s="19" t="e">
        <f t="shared" si="8"/>
        <v>#N/A</v>
      </c>
      <c r="AL46" s="19" t="e">
        <f t="shared" si="8"/>
        <v>#N/A</v>
      </c>
      <c r="AM46" s="19" t="e">
        <f t="shared" si="8"/>
        <v>#N/A</v>
      </c>
      <c r="AN46" s="19" t="e">
        <f t="shared" si="8"/>
        <v>#N/A</v>
      </c>
      <c r="AO46" s="19" t="e">
        <f t="shared" si="8"/>
        <v>#N/A</v>
      </c>
      <c r="AP46" s="19" t="e">
        <f t="shared" ref="AP46:BI46" si="9">AO40</f>
        <v>#N/A</v>
      </c>
      <c r="AQ46" s="19" t="e">
        <f t="shared" si="9"/>
        <v>#N/A</v>
      </c>
      <c r="AR46" s="19" t="e">
        <f t="shared" si="9"/>
        <v>#N/A</v>
      </c>
      <c r="AS46" s="19" t="e">
        <f t="shared" si="9"/>
        <v>#N/A</v>
      </c>
      <c r="AT46" s="19" t="e">
        <f t="shared" si="9"/>
        <v>#N/A</v>
      </c>
      <c r="AU46" s="19" t="e">
        <f t="shared" si="9"/>
        <v>#N/A</v>
      </c>
      <c r="AV46" s="19" t="e">
        <f t="shared" si="9"/>
        <v>#N/A</v>
      </c>
      <c r="AW46" s="19" t="e">
        <f t="shared" si="9"/>
        <v>#N/A</v>
      </c>
      <c r="AX46" s="19" t="e">
        <f t="shared" si="9"/>
        <v>#N/A</v>
      </c>
      <c r="AY46" s="19" t="e">
        <f t="shared" si="9"/>
        <v>#N/A</v>
      </c>
      <c r="AZ46" s="19" t="e">
        <f t="shared" si="9"/>
        <v>#N/A</v>
      </c>
      <c r="BA46" s="19" t="e">
        <f t="shared" si="9"/>
        <v>#N/A</v>
      </c>
      <c r="BB46" s="19" t="e">
        <f t="shared" si="9"/>
        <v>#N/A</v>
      </c>
      <c r="BC46" s="19" t="e">
        <f t="shared" si="9"/>
        <v>#N/A</v>
      </c>
      <c r="BD46" s="19" t="e">
        <f t="shared" si="9"/>
        <v>#N/A</v>
      </c>
      <c r="BE46" s="19" t="e">
        <f t="shared" si="9"/>
        <v>#N/A</v>
      </c>
      <c r="BF46" s="19" t="e">
        <f t="shared" si="9"/>
        <v>#N/A</v>
      </c>
      <c r="BG46" s="19" t="e">
        <f t="shared" si="9"/>
        <v>#N/A</v>
      </c>
      <c r="BH46" s="19" t="e">
        <f t="shared" si="9"/>
        <v>#N/A</v>
      </c>
      <c r="BI46" s="19" t="e">
        <f t="shared" si="9"/>
        <v>#N/A</v>
      </c>
    </row>
    <row r="47" spans="3:61" s="19" customFormat="1" ht="12.75" x14ac:dyDescent="0.2"/>
    <row r="48" spans="3:61" s="19" customFormat="1" ht="12.75" x14ac:dyDescent="0.2">
      <c r="C48" s="19" t="s">
        <v>473</v>
      </c>
      <c r="G48" s="19">
        <f>F42</f>
        <v>1200000</v>
      </c>
      <c r="H48" s="19">
        <f t="shared" ref="H48:BI52" si="10">G42</f>
        <v>815851.76298623404</v>
      </c>
      <c r="I48" s="19">
        <f t="shared" si="10"/>
        <v>416064.00282890472</v>
      </c>
      <c r="J48" s="19">
        <f t="shared" si="10"/>
        <v>0</v>
      </c>
      <c r="K48" s="19" t="e">
        <f t="shared" si="10"/>
        <v>#N/A</v>
      </c>
      <c r="L48" s="19" t="e">
        <f t="shared" si="10"/>
        <v>#N/A</v>
      </c>
      <c r="M48" s="19" t="e">
        <f t="shared" si="10"/>
        <v>#N/A</v>
      </c>
      <c r="N48" s="19" t="e">
        <f t="shared" si="10"/>
        <v>#N/A</v>
      </c>
      <c r="O48" s="19" t="e">
        <f t="shared" si="10"/>
        <v>#N/A</v>
      </c>
      <c r="P48" s="19" t="e">
        <f t="shared" si="10"/>
        <v>#N/A</v>
      </c>
      <c r="Q48" s="19" t="e">
        <f t="shared" si="10"/>
        <v>#N/A</v>
      </c>
      <c r="R48" s="19" t="e">
        <f t="shared" si="10"/>
        <v>#N/A</v>
      </c>
      <c r="S48" s="19" t="e">
        <f t="shared" si="10"/>
        <v>#N/A</v>
      </c>
      <c r="T48" s="19" t="e">
        <f t="shared" si="10"/>
        <v>#N/A</v>
      </c>
      <c r="U48" s="19" t="e">
        <f t="shared" si="10"/>
        <v>#N/A</v>
      </c>
      <c r="V48" s="19" t="e">
        <f t="shared" si="10"/>
        <v>#N/A</v>
      </c>
      <c r="W48" s="19" t="e">
        <f t="shared" si="10"/>
        <v>#N/A</v>
      </c>
      <c r="X48" s="19" t="e">
        <f t="shared" si="10"/>
        <v>#N/A</v>
      </c>
      <c r="Y48" s="19" t="e">
        <f t="shared" si="10"/>
        <v>#N/A</v>
      </c>
      <c r="Z48" s="19" t="e">
        <f t="shared" si="10"/>
        <v>#N/A</v>
      </c>
      <c r="AA48" s="19" t="e">
        <f t="shared" si="10"/>
        <v>#N/A</v>
      </c>
      <c r="AB48" s="19" t="e">
        <f t="shared" si="10"/>
        <v>#N/A</v>
      </c>
      <c r="AC48" s="19" t="e">
        <f t="shared" si="10"/>
        <v>#N/A</v>
      </c>
      <c r="AD48" s="19" t="e">
        <f t="shared" si="10"/>
        <v>#N/A</v>
      </c>
      <c r="AE48" s="19" t="e">
        <f t="shared" si="10"/>
        <v>#N/A</v>
      </c>
      <c r="AF48" s="19" t="e">
        <f t="shared" si="10"/>
        <v>#N/A</v>
      </c>
      <c r="AG48" s="19" t="e">
        <f t="shared" si="10"/>
        <v>#N/A</v>
      </c>
      <c r="AH48" s="19" t="e">
        <f t="shared" si="10"/>
        <v>#N/A</v>
      </c>
      <c r="AI48" s="19" t="e">
        <f t="shared" si="10"/>
        <v>#N/A</v>
      </c>
      <c r="AJ48" s="19" t="e">
        <f t="shared" si="10"/>
        <v>#N/A</v>
      </c>
      <c r="AK48" s="19" t="e">
        <f t="shared" si="10"/>
        <v>#N/A</v>
      </c>
      <c r="AL48" s="19" t="e">
        <f t="shared" si="10"/>
        <v>#N/A</v>
      </c>
      <c r="AM48" s="19" t="e">
        <f t="shared" si="10"/>
        <v>#N/A</v>
      </c>
      <c r="AN48" s="19" t="e">
        <f t="shared" si="10"/>
        <v>#N/A</v>
      </c>
      <c r="AO48" s="19" t="e">
        <f t="shared" si="10"/>
        <v>#N/A</v>
      </c>
      <c r="AP48" s="19" t="e">
        <f t="shared" si="10"/>
        <v>#N/A</v>
      </c>
      <c r="AQ48" s="19" t="e">
        <f t="shared" si="10"/>
        <v>#N/A</v>
      </c>
      <c r="AR48" s="19" t="e">
        <f t="shared" si="10"/>
        <v>#N/A</v>
      </c>
      <c r="AS48" s="19" t="e">
        <f t="shared" si="10"/>
        <v>#N/A</v>
      </c>
      <c r="AT48" s="19" t="e">
        <f t="shared" si="10"/>
        <v>#N/A</v>
      </c>
      <c r="AU48" s="19" t="e">
        <f t="shared" si="10"/>
        <v>#N/A</v>
      </c>
      <c r="AV48" s="19" t="e">
        <f t="shared" si="10"/>
        <v>#N/A</v>
      </c>
      <c r="AW48" s="19" t="e">
        <f t="shared" si="10"/>
        <v>#N/A</v>
      </c>
      <c r="AX48" s="19" t="e">
        <f t="shared" si="10"/>
        <v>#N/A</v>
      </c>
      <c r="AY48" s="19" t="e">
        <f t="shared" si="10"/>
        <v>#N/A</v>
      </c>
      <c r="AZ48" s="19" t="e">
        <f t="shared" si="10"/>
        <v>#N/A</v>
      </c>
      <c r="BA48" s="19" t="e">
        <f t="shared" si="10"/>
        <v>#N/A</v>
      </c>
      <c r="BB48" s="19" t="e">
        <f t="shared" si="10"/>
        <v>#N/A</v>
      </c>
      <c r="BC48" s="19" t="e">
        <f t="shared" si="10"/>
        <v>#N/A</v>
      </c>
      <c r="BD48" s="19" t="e">
        <f t="shared" si="10"/>
        <v>#N/A</v>
      </c>
      <c r="BE48" s="19" t="e">
        <f t="shared" si="10"/>
        <v>#N/A</v>
      </c>
      <c r="BF48" s="19" t="e">
        <f t="shared" si="10"/>
        <v>#N/A</v>
      </c>
      <c r="BG48" s="19" t="e">
        <f t="shared" si="10"/>
        <v>#N/A</v>
      </c>
      <c r="BH48" s="19" t="e">
        <f t="shared" si="10"/>
        <v>#N/A</v>
      </c>
      <c r="BI48" s="19" t="e">
        <f t="shared" si="10"/>
        <v>#N/A</v>
      </c>
    </row>
    <row r="49" spans="1:61" s="19" customFormat="1" ht="12.75" x14ac:dyDescent="0.2">
      <c r="C49" s="19" t="s">
        <v>455</v>
      </c>
      <c r="G49" s="19">
        <f>F43</f>
        <v>384148.23701376596</v>
      </c>
      <c r="H49" s="19">
        <f t="shared" si="10"/>
        <v>399787.76015732932</v>
      </c>
      <c r="I49" s="19">
        <f t="shared" si="10"/>
        <v>416064.00282890472</v>
      </c>
      <c r="J49" s="19" t="e">
        <f t="shared" si="10"/>
        <v>#N/A</v>
      </c>
      <c r="K49" s="19" t="e">
        <f t="shared" si="10"/>
        <v>#N/A</v>
      </c>
      <c r="L49" s="19" t="e">
        <f t="shared" si="10"/>
        <v>#N/A</v>
      </c>
      <c r="M49" s="19" t="e">
        <f t="shared" si="10"/>
        <v>#N/A</v>
      </c>
      <c r="N49" s="19" t="e">
        <f t="shared" si="10"/>
        <v>#N/A</v>
      </c>
      <c r="O49" s="19" t="e">
        <f t="shared" si="10"/>
        <v>#N/A</v>
      </c>
      <c r="P49" s="19" t="e">
        <f t="shared" si="10"/>
        <v>#N/A</v>
      </c>
      <c r="Q49" s="19" t="e">
        <f t="shared" si="10"/>
        <v>#N/A</v>
      </c>
      <c r="R49" s="19" t="e">
        <f t="shared" si="10"/>
        <v>#N/A</v>
      </c>
      <c r="S49" s="19" t="e">
        <f t="shared" si="10"/>
        <v>#N/A</v>
      </c>
      <c r="T49" s="19" t="e">
        <f t="shared" si="10"/>
        <v>#N/A</v>
      </c>
      <c r="U49" s="19" t="e">
        <f t="shared" si="10"/>
        <v>#N/A</v>
      </c>
      <c r="V49" s="19" t="e">
        <f t="shared" si="10"/>
        <v>#N/A</v>
      </c>
      <c r="W49" s="19" t="e">
        <f t="shared" si="10"/>
        <v>#N/A</v>
      </c>
      <c r="X49" s="19" t="e">
        <f t="shared" si="10"/>
        <v>#N/A</v>
      </c>
      <c r="Y49" s="19" t="e">
        <f t="shared" si="10"/>
        <v>#N/A</v>
      </c>
      <c r="Z49" s="19" t="e">
        <f t="shared" si="10"/>
        <v>#N/A</v>
      </c>
      <c r="AA49" s="19" t="e">
        <f t="shared" si="10"/>
        <v>#N/A</v>
      </c>
      <c r="AB49" s="19" t="e">
        <f t="shared" si="10"/>
        <v>#N/A</v>
      </c>
      <c r="AC49" s="19" t="e">
        <f t="shared" si="10"/>
        <v>#N/A</v>
      </c>
      <c r="AD49" s="19" t="e">
        <f t="shared" si="10"/>
        <v>#N/A</v>
      </c>
      <c r="AE49" s="19" t="e">
        <f t="shared" si="10"/>
        <v>#N/A</v>
      </c>
      <c r="AF49" s="19" t="e">
        <f t="shared" si="10"/>
        <v>#N/A</v>
      </c>
      <c r="AG49" s="19" t="e">
        <f t="shared" si="10"/>
        <v>#N/A</v>
      </c>
      <c r="AH49" s="19" t="e">
        <f t="shared" si="10"/>
        <v>#N/A</v>
      </c>
      <c r="AI49" s="19" t="e">
        <f t="shared" si="10"/>
        <v>#N/A</v>
      </c>
      <c r="AJ49" s="19" t="e">
        <f t="shared" si="10"/>
        <v>#N/A</v>
      </c>
      <c r="AK49" s="19" t="e">
        <f t="shared" si="10"/>
        <v>#N/A</v>
      </c>
      <c r="AL49" s="19" t="e">
        <f t="shared" si="10"/>
        <v>#N/A</v>
      </c>
      <c r="AM49" s="19" t="e">
        <f t="shared" si="10"/>
        <v>#N/A</v>
      </c>
      <c r="AN49" s="19" t="e">
        <f t="shared" si="10"/>
        <v>#N/A</v>
      </c>
      <c r="AO49" s="19" t="e">
        <f t="shared" si="10"/>
        <v>#N/A</v>
      </c>
      <c r="AP49" s="19" t="e">
        <f t="shared" si="10"/>
        <v>#N/A</v>
      </c>
      <c r="AQ49" s="19" t="e">
        <f t="shared" si="10"/>
        <v>#N/A</v>
      </c>
      <c r="AR49" s="19" t="e">
        <f t="shared" si="10"/>
        <v>#N/A</v>
      </c>
      <c r="AS49" s="19" t="e">
        <f t="shared" si="10"/>
        <v>#N/A</v>
      </c>
      <c r="AT49" s="19" t="e">
        <f t="shared" si="10"/>
        <v>#N/A</v>
      </c>
      <c r="AU49" s="19" t="e">
        <f t="shared" si="10"/>
        <v>#N/A</v>
      </c>
      <c r="AV49" s="19" t="e">
        <f t="shared" si="10"/>
        <v>#N/A</v>
      </c>
      <c r="AW49" s="19" t="e">
        <f t="shared" si="10"/>
        <v>#N/A</v>
      </c>
      <c r="AX49" s="19" t="e">
        <f t="shared" si="10"/>
        <v>#N/A</v>
      </c>
      <c r="AY49" s="19" t="e">
        <f t="shared" si="10"/>
        <v>#N/A</v>
      </c>
      <c r="AZ49" s="19" t="e">
        <f t="shared" si="10"/>
        <v>#N/A</v>
      </c>
      <c r="BA49" s="19" t="e">
        <f t="shared" si="10"/>
        <v>#N/A</v>
      </c>
      <c r="BB49" s="19" t="e">
        <f t="shared" si="10"/>
        <v>#N/A</v>
      </c>
      <c r="BC49" s="19" t="e">
        <f t="shared" si="10"/>
        <v>#N/A</v>
      </c>
      <c r="BD49" s="19" t="e">
        <f t="shared" si="10"/>
        <v>#N/A</v>
      </c>
      <c r="BE49" s="19" t="e">
        <f t="shared" si="10"/>
        <v>#N/A</v>
      </c>
      <c r="BF49" s="19" t="e">
        <f t="shared" si="10"/>
        <v>#N/A</v>
      </c>
      <c r="BG49" s="19" t="e">
        <f t="shared" si="10"/>
        <v>#N/A</v>
      </c>
      <c r="BH49" s="19" t="e">
        <f t="shared" si="10"/>
        <v>#N/A</v>
      </c>
      <c r="BI49" s="19" t="e">
        <f t="shared" si="10"/>
        <v>#N/A</v>
      </c>
    </row>
    <row r="50" spans="1:61" s="19" customFormat="1" ht="12.75" x14ac:dyDescent="0.2">
      <c r="C50" s="19" t="s">
        <v>456</v>
      </c>
      <c r="G50" s="19">
        <f>F44</f>
        <v>40216.242671575375</v>
      </c>
      <c r="H50" s="19">
        <f t="shared" si="10"/>
        <v>24576.719528012021</v>
      </c>
      <c r="I50" s="19">
        <f t="shared" si="10"/>
        <v>8300.4768564366477</v>
      </c>
      <c r="J50" s="19" t="e">
        <f t="shared" si="10"/>
        <v>#N/A</v>
      </c>
      <c r="K50" s="19" t="e">
        <f t="shared" si="10"/>
        <v>#N/A</v>
      </c>
      <c r="L50" s="19" t="e">
        <f t="shared" si="10"/>
        <v>#N/A</v>
      </c>
      <c r="M50" s="19" t="e">
        <f t="shared" si="10"/>
        <v>#N/A</v>
      </c>
      <c r="N50" s="19" t="e">
        <f t="shared" si="10"/>
        <v>#N/A</v>
      </c>
      <c r="O50" s="19" t="e">
        <f t="shared" si="10"/>
        <v>#N/A</v>
      </c>
      <c r="P50" s="19" t="e">
        <f t="shared" si="10"/>
        <v>#N/A</v>
      </c>
      <c r="Q50" s="19" t="e">
        <f t="shared" si="10"/>
        <v>#N/A</v>
      </c>
      <c r="R50" s="19" t="e">
        <f t="shared" si="10"/>
        <v>#N/A</v>
      </c>
      <c r="S50" s="19" t="e">
        <f t="shared" si="10"/>
        <v>#N/A</v>
      </c>
      <c r="T50" s="19" t="e">
        <f t="shared" si="10"/>
        <v>#N/A</v>
      </c>
      <c r="U50" s="19" t="e">
        <f t="shared" si="10"/>
        <v>#N/A</v>
      </c>
      <c r="V50" s="19" t="e">
        <f t="shared" si="10"/>
        <v>#N/A</v>
      </c>
      <c r="W50" s="19" t="e">
        <f t="shared" si="10"/>
        <v>#N/A</v>
      </c>
      <c r="X50" s="19" t="e">
        <f t="shared" si="10"/>
        <v>#N/A</v>
      </c>
      <c r="Y50" s="19" t="e">
        <f t="shared" si="10"/>
        <v>#N/A</v>
      </c>
      <c r="Z50" s="19" t="e">
        <f t="shared" si="10"/>
        <v>#N/A</v>
      </c>
      <c r="AA50" s="19" t="e">
        <f t="shared" si="10"/>
        <v>#N/A</v>
      </c>
      <c r="AB50" s="19" t="e">
        <f t="shared" si="10"/>
        <v>#N/A</v>
      </c>
      <c r="AC50" s="19" t="e">
        <f t="shared" si="10"/>
        <v>#N/A</v>
      </c>
      <c r="AD50" s="19" t="e">
        <f t="shared" si="10"/>
        <v>#N/A</v>
      </c>
      <c r="AE50" s="19" t="e">
        <f t="shared" si="10"/>
        <v>#N/A</v>
      </c>
      <c r="AF50" s="19" t="e">
        <f t="shared" si="10"/>
        <v>#N/A</v>
      </c>
      <c r="AG50" s="19" t="e">
        <f t="shared" si="10"/>
        <v>#N/A</v>
      </c>
      <c r="AH50" s="19" t="e">
        <f t="shared" si="10"/>
        <v>#N/A</v>
      </c>
      <c r="AI50" s="19" t="e">
        <f t="shared" si="10"/>
        <v>#N/A</v>
      </c>
      <c r="AJ50" s="19" t="e">
        <f t="shared" si="10"/>
        <v>#N/A</v>
      </c>
      <c r="AK50" s="19" t="e">
        <f t="shared" si="10"/>
        <v>#N/A</v>
      </c>
      <c r="AL50" s="19" t="e">
        <f t="shared" si="10"/>
        <v>#N/A</v>
      </c>
      <c r="AM50" s="19" t="e">
        <f t="shared" si="10"/>
        <v>#N/A</v>
      </c>
      <c r="AN50" s="19" t="e">
        <f t="shared" si="10"/>
        <v>#N/A</v>
      </c>
      <c r="AO50" s="19" t="e">
        <f t="shared" si="10"/>
        <v>#N/A</v>
      </c>
      <c r="AP50" s="19" t="e">
        <f t="shared" si="10"/>
        <v>#N/A</v>
      </c>
      <c r="AQ50" s="19" t="e">
        <f t="shared" si="10"/>
        <v>#N/A</v>
      </c>
      <c r="AR50" s="19" t="e">
        <f t="shared" si="10"/>
        <v>#N/A</v>
      </c>
      <c r="AS50" s="19" t="e">
        <f t="shared" si="10"/>
        <v>#N/A</v>
      </c>
      <c r="AT50" s="19" t="e">
        <f t="shared" si="10"/>
        <v>#N/A</v>
      </c>
      <c r="AU50" s="19" t="e">
        <f t="shared" si="10"/>
        <v>#N/A</v>
      </c>
      <c r="AV50" s="19" t="e">
        <f t="shared" si="10"/>
        <v>#N/A</v>
      </c>
      <c r="AW50" s="19" t="e">
        <f t="shared" si="10"/>
        <v>#N/A</v>
      </c>
      <c r="AX50" s="19" t="e">
        <f t="shared" si="10"/>
        <v>#N/A</v>
      </c>
      <c r="AY50" s="19" t="e">
        <f t="shared" si="10"/>
        <v>#N/A</v>
      </c>
      <c r="AZ50" s="19" t="e">
        <f t="shared" si="10"/>
        <v>#N/A</v>
      </c>
      <c r="BA50" s="19" t="e">
        <f t="shared" si="10"/>
        <v>#N/A</v>
      </c>
      <c r="BB50" s="19" t="e">
        <f t="shared" si="10"/>
        <v>#N/A</v>
      </c>
      <c r="BC50" s="19" t="e">
        <f t="shared" si="10"/>
        <v>#N/A</v>
      </c>
      <c r="BD50" s="19" t="e">
        <f t="shared" si="10"/>
        <v>#N/A</v>
      </c>
      <c r="BE50" s="19" t="e">
        <f t="shared" si="10"/>
        <v>#N/A</v>
      </c>
      <c r="BF50" s="19" t="e">
        <f t="shared" si="10"/>
        <v>#N/A</v>
      </c>
      <c r="BG50" s="19" t="e">
        <f t="shared" si="10"/>
        <v>#N/A</v>
      </c>
      <c r="BH50" s="19" t="e">
        <f t="shared" si="10"/>
        <v>#N/A</v>
      </c>
      <c r="BI50" s="19" t="e">
        <f t="shared" si="10"/>
        <v>#N/A</v>
      </c>
    </row>
    <row r="51" spans="1:61" s="19" customFormat="1" ht="12.75" x14ac:dyDescent="0.2">
      <c r="C51" s="19" t="s">
        <v>161</v>
      </c>
      <c r="G51" s="19">
        <f>F45</f>
        <v>424364.47968534136</v>
      </c>
      <c r="H51" s="19">
        <f t="shared" si="10"/>
        <v>424364.47968534136</v>
      </c>
      <c r="I51" s="19">
        <f t="shared" si="10"/>
        <v>424364.47968534136</v>
      </c>
      <c r="J51" s="19" t="e">
        <f t="shared" si="10"/>
        <v>#N/A</v>
      </c>
      <c r="K51" s="19" t="e">
        <f t="shared" si="10"/>
        <v>#N/A</v>
      </c>
      <c r="L51" s="19" t="e">
        <f t="shared" si="10"/>
        <v>#N/A</v>
      </c>
      <c r="M51" s="19" t="e">
        <f t="shared" si="10"/>
        <v>#N/A</v>
      </c>
      <c r="N51" s="19" t="e">
        <f t="shared" si="10"/>
        <v>#N/A</v>
      </c>
      <c r="O51" s="19" t="e">
        <f t="shared" si="10"/>
        <v>#N/A</v>
      </c>
      <c r="P51" s="19" t="e">
        <f t="shared" si="10"/>
        <v>#N/A</v>
      </c>
      <c r="Q51" s="19" t="e">
        <f t="shared" si="10"/>
        <v>#N/A</v>
      </c>
      <c r="R51" s="19" t="e">
        <f t="shared" si="10"/>
        <v>#N/A</v>
      </c>
      <c r="S51" s="19" t="e">
        <f t="shared" si="10"/>
        <v>#N/A</v>
      </c>
      <c r="T51" s="19" t="e">
        <f t="shared" si="10"/>
        <v>#N/A</v>
      </c>
      <c r="U51" s="19" t="e">
        <f t="shared" si="10"/>
        <v>#N/A</v>
      </c>
      <c r="V51" s="19" t="e">
        <f t="shared" si="10"/>
        <v>#N/A</v>
      </c>
      <c r="W51" s="19" t="e">
        <f t="shared" si="10"/>
        <v>#N/A</v>
      </c>
      <c r="X51" s="19" t="e">
        <f t="shared" si="10"/>
        <v>#N/A</v>
      </c>
      <c r="Y51" s="19" t="e">
        <f t="shared" si="10"/>
        <v>#N/A</v>
      </c>
      <c r="Z51" s="19" t="e">
        <f t="shared" si="10"/>
        <v>#N/A</v>
      </c>
      <c r="AA51" s="19" t="e">
        <f t="shared" si="10"/>
        <v>#N/A</v>
      </c>
      <c r="AB51" s="19" t="e">
        <f t="shared" si="10"/>
        <v>#N/A</v>
      </c>
      <c r="AC51" s="19" t="e">
        <f t="shared" si="10"/>
        <v>#N/A</v>
      </c>
      <c r="AD51" s="19" t="e">
        <f t="shared" si="10"/>
        <v>#N/A</v>
      </c>
      <c r="AE51" s="19" t="e">
        <f t="shared" si="10"/>
        <v>#N/A</v>
      </c>
      <c r="AF51" s="19" t="e">
        <f t="shared" si="10"/>
        <v>#N/A</v>
      </c>
      <c r="AG51" s="19" t="e">
        <f t="shared" si="10"/>
        <v>#N/A</v>
      </c>
      <c r="AH51" s="19" t="e">
        <f t="shared" si="10"/>
        <v>#N/A</v>
      </c>
      <c r="AI51" s="19" t="e">
        <f t="shared" si="10"/>
        <v>#N/A</v>
      </c>
      <c r="AJ51" s="19" t="e">
        <f t="shared" si="10"/>
        <v>#N/A</v>
      </c>
      <c r="AK51" s="19" t="e">
        <f t="shared" si="10"/>
        <v>#N/A</v>
      </c>
      <c r="AL51" s="19" t="e">
        <f t="shared" si="10"/>
        <v>#N/A</v>
      </c>
      <c r="AM51" s="19" t="e">
        <f t="shared" si="10"/>
        <v>#N/A</v>
      </c>
      <c r="AN51" s="19" t="e">
        <f t="shared" si="10"/>
        <v>#N/A</v>
      </c>
      <c r="AO51" s="19" t="e">
        <f t="shared" si="10"/>
        <v>#N/A</v>
      </c>
      <c r="AP51" s="19" t="e">
        <f t="shared" si="10"/>
        <v>#N/A</v>
      </c>
      <c r="AQ51" s="19" t="e">
        <f t="shared" si="10"/>
        <v>#N/A</v>
      </c>
      <c r="AR51" s="19" t="e">
        <f t="shared" si="10"/>
        <v>#N/A</v>
      </c>
      <c r="AS51" s="19" t="e">
        <f t="shared" si="10"/>
        <v>#N/A</v>
      </c>
      <c r="AT51" s="19" t="e">
        <f t="shared" si="10"/>
        <v>#N/A</v>
      </c>
      <c r="AU51" s="19" t="e">
        <f t="shared" si="10"/>
        <v>#N/A</v>
      </c>
      <c r="AV51" s="19" t="e">
        <f t="shared" si="10"/>
        <v>#N/A</v>
      </c>
      <c r="AW51" s="19" t="e">
        <f t="shared" si="10"/>
        <v>#N/A</v>
      </c>
      <c r="AX51" s="19" t="e">
        <f t="shared" si="10"/>
        <v>#N/A</v>
      </c>
      <c r="AY51" s="19" t="e">
        <f t="shared" si="10"/>
        <v>#N/A</v>
      </c>
      <c r="AZ51" s="19" t="e">
        <f t="shared" si="10"/>
        <v>#N/A</v>
      </c>
      <c r="BA51" s="19" t="e">
        <f t="shared" si="10"/>
        <v>#N/A</v>
      </c>
      <c r="BB51" s="19" t="e">
        <f t="shared" si="10"/>
        <v>#N/A</v>
      </c>
      <c r="BC51" s="19" t="e">
        <f t="shared" si="10"/>
        <v>#N/A</v>
      </c>
      <c r="BD51" s="19" t="e">
        <f t="shared" si="10"/>
        <v>#N/A</v>
      </c>
      <c r="BE51" s="19" t="e">
        <f t="shared" si="10"/>
        <v>#N/A</v>
      </c>
      <c r="BF51" s="19" t="e">
        <f t="shared" si="10"/>
        <v>#N/A</v>
      </c>
      <c r="BG51" s="19" t="e">
        <f t="shared" si="10"/>
        <v>#N/A</v>
      </c>
      <c r="BH51" s="19" t="e">
        <f t="shared" si="10"/>
        <v>#N/A</v>
      </c>
      <c r="BI51" s="19" t="e">
        <f t="shared" si="10"/>
        <v>#N/A</v>
      </c>
    </row>
    <row r="52" spans="1:61" s="19" customFormat="1" ht="12.75" x14ac:dyDescent="0.2">
      <c r="C52" s="19" t="s">
        <v>457</v>
      </c>
      <c r="G52" s="19">
        <f>F46</f>
        <v>815851.76298623404</v>
      </c>
      <c r="H52" s="19">
        <f t="shared" si="10"/>
        <v>416064.00282890472</v>
      </c>
      <c r="I52" s="19">
        <f t="shared" si="10"/>
        <v>0</v>
      </c>
      <c r="J52" s="19" t="e">
        <f t="shared" si="10"/>
        <v>#N/A</v>
      </c>
      <c r="K52" s="19" t="e">
        <f t="shared" si="10"/>
        <v>#N/A</v>
      </c>
      <c r="L52" s="19" t="e">
        <f t="shared" si="10"/>
        <v>#N/A</v>
      </c>
      <c r="M52" s="19" t="e">
        <f t="shared" si="10"/>
        <v>#N/A</v>
      </c>
      <c r="N52" s="19" t="e">
        <f t="shared" si="10"/>
        <v>#N/A</v>
      </c>
      <c r="O52" s="19" t="e">
        <f t="shared" si="10"/>
        <v>#N/A</v>
      </c>
      <c r="P52" s="19" t="e">
        <f t="shared" si="10"/>
        <v>#N/A</v>
      </c>
      <c r="Q52" s="19" t="e">
        <f t="shared" si="10"/>
        <v>#N/A</v>
      </c>
      <c r="R52" s="19" t="e">
        <f t="shared" si="10"/>
        <v>#N/A</v>
      </c>
      <c r="S52" s="19" t="e">
        <f t="shared" si="10"/>
        <v>#N/A</v>
      </c>
      <c r="T52" s="19" t="e">
        <f t="shared" si="10"/>
        <v>#N/A</v>
      </c>
      <c r="U52" s="19" t="e">
        <f t="shared" si="10"/>
        <v>#N/A</v>
      </c>
      <c r="V52" s="19" t="e">
        <f t="shared" si="10"/>
        <v>#N/A</v>
      </c>
      <c r="W52" s="19" t="e">
        <f t="shared" si="10"/>
        <v>#N/A</v>
      </c>
      <c r="X52" s="19" t="e">
        <f t="shared" si="10"/>
        <v>#N/A</v>
      </c>
      <c r="Y52" s="19" t="e">
        <f t="shared" si="10"/>
        <v>#N/A</v>
      </c>
      <c r="Z52" s="19" t="e">
        <f t="shared" si="10"/>
        <v>#N/A</v>
      </c>
      <c r="AA52" s="19" t="e">
        <f t="shared" si="10"/>
        <v>#N/A</v>
      </c>
      <c r="AB52" s="19" t="e">
        <f t="shared" si="10"/>
        <v>#N/A</v>
      </c>
      <c r="AC52" s="19" t="e">
        <f t="shared" si="10"/>
        <v>#N/A</v>
      </c>
      <c r="AD52" s="19" t="e">
        <f t="shared" si="10"/>
        <v>#N/A</v>
      </c>
      <c r="AE52" s="19" t="e">
        <f t="shared" si="10"/>
        <v>#N/A</v>
      </c>
      <c r="AF52" s="19" t="e">
        <f t="shared" si="10"/>
        <v>#N/A</v>
      </c>
      <c r="AG52" s="19" t="e">
        <f t="shared" si="10"/>
        <v>#N/A</v>
      </c>
      <c r="AH52" s="19" t="e">
        <f t="shared" si="10"/>
        <v>#N/A</v>
      </c>
      <c r="AI52" s="19" t="e">
        <f t="shared" si="10"/>
        <v>#N/A</v>
      </c>
      <c r="AJ52" s="19" t="e">
        <f t="shared" si="10"/>
        <v>#N/A</v>
      </c>
      <c r="AK52" s="19" t="e">
        <f t="shared" si="10"/>
        <v>#N/A</v>
      </c>
      <c r="AL52" s="19" t="e">
        <f t="shared" si="10"/>
        <v>#N/A</v>
      </c>
      <c r="AM52" s="19" t="e">
        <f t="shared" si="10"/>
        <v>#N/A</v>
      </c>
      <c r="AN52" s="19" t="e">
        <f t="shared" si="10"/>
        <v>#N/A</v>
      </c>
      <c r="AO52" s="19" t="e">
        <f t="shared" si="10"/>
        <v>#N/A</v>
      </c>
      <c r="AP52" s="19" t="e">
        <f t="shared" si="10"/>
        <v>#N/A</v>
      </c>
      <c r="AQ52" s="19" t="e">
        <f t="shared" si="10"/>
        <v>#N/A</v>
      </c>
      <c r="AR52" s="19" t="e">
        <f t="shared" si="10"/>
        <v>#N/A</v>
      </c>
      <c r="AS52" s="19" t="e">
        <f t="shared" si="10"/>
        <v>#N/A</v>
      </c>
      <c r="AT52" s="19" t="e">
        <f t="shared" si="10"/>
        <v>#N/A</v>
      </c>
      <c r="AU52" s="19" t="e">
        <f t="shared" ref="AU52:BI52" si="11">AT46</f>
        <v>#N/A</v>
      </c>
      <c r="AV52" s="19" t="e">
        <f t="shared" si="11"/>
        <v>#N/A</v>
      </c>
      <c r="AW52" s="19" t="e">
        <f t="shared" si="11"/>
        <v>#N/A</v>
      </c>
      <c r="AX52" s="19" t="e">
        <f t="shared" si="11"/>
        <v>#N/A</v>
      </c>
      <c r="AY52" s="19" t="e">
        <f t="shared" si="11"/>
        <v>#N/A</v>
      </c>
      <c r="AZ52" s="19" t="e">
        <f t="shared" si="11"/>
        <v>#N/A</v>
      </c>
      <c r="BA52" s="19" t="e">
        <f t="shared" si="11"/>
        <v>#N/A</v>
      </c>
      <c r="BB52" s="19" t="e">
        <f t="shared" si="11"/>
        <v>#N/A</v>
      </c>
      <c r="BC52" s="19" t="e">
        <f t="shared" si="11"/>
        <v>#N/A</v>
      </c>
      <c r="BD52" s="19" t="e">
        <f t="shared" si="11"/>
        <v>#N/A</v>
      </c>
      <c r="BE52" s="19" t="e">
        <f t="shared" si="11"/>
        <v>#N/A</v>
      </c>
      <c r="BF52" s="19" t="e">
        <f t="shared" si="11"/>
        <v>#N/A</v>
      </c>
      <c r="BG52" s="19" t="e">
        <f t="shared" si="11"/>
        <v>#N/A</v>
      </c>
      <c r="BH52" s="19" t="e">
        <f t="shared" si="11"/>
        <v>#N/A</v>
      </c>
      <c r="BI52" s="19" t="e">
        <f t="shared" si="11"/>
        <v>#N/A</v>
      </c>
    </row>
    <row r="53" spans="1:61" s="19" customFormat="1" ht="12.75" x14ac:dyDescent="0.2"/>
    <row r="54" spans="1:61" s="19" customFormat="1" ht="12.75" x14ac:dyDescent="0.2">
      <c r="C54" s="19" t="s">
        <v>473</v>
      </c>
      <c r="H54" s="19">
        <f>G48</f>
        <v>1200000</v>
      </c>
      <c r="I54" s="19">
        <f t="shared" ref="I54:BI58" si="12">H48</f>
        <v>815851.76298623404</v>
      </c>
      <c r="J54" s="19">
        <f t="shared" si="12"/>
        <v>416064.00282890472</v>
      </c>
      <c r="K54" s="19">
        <f t="shared" si="12"/>
        <v>0</v>
      </c>
      <c r="L54" s="19" t="e">
        <f t="shared" si="12"/>
        <v>#N/A</v>
      </c>
      <c r="M54" s="19" t="e">
        <f t="shared" si="12"/>
        <v>#N/A</v>
      </c>
      <c r="N54" s="19" t="e">
        <f t="shared" si="12"/>
        <v>#N/A</v>
      </c>
      <c r="O54" s="19" t="e">
        <f t="shared" si="12"/>
        <v>#N/A</v>
      </c>
      <c r="P54" s="19" t="e">
        <f t="shared" si="12"/>
        <v>#N/A</v>
      </c>
      <c r="Q54" s="19" t="e">
        <f t="shared" si="12"/>
        <v>#N/A</v>
      </c>
      <c r="R54" s="19" t="e">
        <f t="shared" si="12"/>
        <v>#N/A</v>
      </c>
      <c r="S54" s="19" t="e">
        <f t="shared" si="12"/>
        <v>#N/A</v>
      </c>
      <c r="T54" s="19" t="e">
        <f t="shared" si="12"/>
        <v>#N/A</v>
      </c>
      <c r="U54" s="19" t="e">
        <f t="shared" si="12"/>
        <v>#N/A</v>
      </c>
      <c r="V54" s="19" t="e">
        <f t="shared" si="12"/>
        <v>#N/A</v>
      </c>
      <c r="W54" s="19" t="e">
        <f t="shared" si="12"/>
        <v>#N/A</v>
      </c>
      <c r="X54" s="19" t="e">
        <f t="shared" si="12"/>
        <v>#N/A</v>
      </c>
      <c r="Y54" s="19" t="e">
        <f t="shared" si="12"/>
        <v>#N/A</v>
      </c>
      <c r="Z54" s="19" t="e">
        <f t="shared" si="12"/>
        <v>#N/A</v>
      </c>
      <c r="AA54" s="19" t="e">
        <f t="shared" si="12"/>
        <v>#N/A</v>
      </c>
      <c r="AB54" s="19" t="e">
        <f t="shared" si="12"/>
        <v>#N/A</v>
      </c>
      <c r="AC54" s="19" t="e">
        <f t="shared" si="12"/>
        <v>#N/A</v>
      </c>
      <c r="AD54" s="19" t="e">
        <f t="shared" si="12"/>
        <v>#N/A</v>
      </c>
      <c r="AE54" s="19" t="e">
        <f t="shared" si="12"/>
        <v>#N/A</v>
      </c>
      <c r="AF54" s="19" t="e">
        <f t="shared" si="12"/>
        <v>#N/A</v>
      </c>
      <c r="AG54" s="19" t="e">
        <f t="shared" si="12"/>
        <v>#N/A</v>
      </c>
      <c r="AH54" s="19" t="e">
        <f t="shared" si="12"/>
        <v>#N/A</v>
      </c>
      <c r="AI54" s="19" t="e">
        <f t="shared" si="12"/>
        <v>#N/A</v>
      </c>
      <c r="AJ54" s="19" t="e">
        <f t="shared" si="12"/>
        <v>#N/A</v>
      </c>
      <c r="AK54" s="19" t="e">
        <f t="shared" si="12"/>
        <v>#N/A</v>
      </c>
      <c r="AL54" s="19" t="e">
        <f t="shared" si="12"/>
        <v>#N/A</v>
      </c>
      <c r="AM54" s="19" t="e">
        <f t="shared" si="12"/>
        <v>#N/A</v>
      </c>
      <c r="AN54" s="19" t="e">
        <f t="shared" si="12"/>
        <v>#N/A</v>
      </c>
      <c r="AO54" s="19" t="e">
        <f t="shared" si="12"/>
        <v>#N/A</v>
      </c>
      <c r="AP54" s="19" t="e">
        <f t="shared" si="12"/>
        <v>#N/A</v>
      </c>
      <c r="AQ54" s="19" t="e">
        <f t="shared" si="12"/>
        <v>#N/A</v>
      </c>
      <c r="AR54" s="19" t="e">
        <f t="shared" si="12"/>
        <v>#N/A</v>
      </c>
      <c r="AS54" s="19" t="e">
        <f t="shared" si="12"/>
        <v>#N/A</v>
      </c>
      <c r="AT54" s="19" t="e">
        <f t="shared" si="12"/>
        <v>#N/A</v>
      </c>
      <c r="AU54" s="19" t="e">
        <f t="shared" si="12"/>
        <v>#N/A</v>
      </c>
      <c r="AV54" s="19" t="e">
        <f t="shared" si="12"/>
        <v>#N/A</v>
      </c>
      <c r="AW54" s="19" t="e">
        <f t="shared" si="12"/>
        <v>#N/A</v>
      </c>
      <c r="AX54" s="19" t="e">
        <f t="shared" si="12"/>
        <v>#N/A</v>
      </c>
      <c r="AY54" s="19" t="e">
        <f t="shared" si="12"/>
        <v>#N/A</v>
      </c>
      <c r="AZ54" s="19" t="e">
        <f t="shared" si="12"/>
        <v>#N/A</v>
      </c>
      <c r="BA54" s="19" t="e">
        <f t="shared" si="12"/>
        <v>#N/A</v>
      </c>
      <c r="BB54" s="19" t="e">
        <f t="shared" si="12"/>
        <v>#N/A</v>
      </c>
      <c r="BC54" s="19" t="e">
        <f t="shared" si="12"/>
        <v>#N/A</v>
      </c>
      <c r="BD54" s="19" t="e">
        <f t="shared" si="12"/>
        <v>#N/A</v>
      </c>
      <c r="BE54" s="19" t="e">
        <f t="shared" si="12"/>
        <v>#N/A</v>
      </c>
      <c r="BF54" s="19" t="e">
        <f t="shared" si="12"/>
        <v>#N/A</v>
      </c>
      <c r="BG54" s="19" t="e">
        <f t="shared" si="12"/>
        <v>#N/A</v>
      </c>
      <c r="BH54" s="19" t="e">
        <f t="shared" si="12"/>
        <v>#N/A</v>
      </c>
      <c r="BI54" s="19" t="e">
        <f t="shared" si="12"/>
        <v>#N/A</v>
      </c>
    </row>
    <row r="55" spans="1:61" s="19" customFormat="1" ht="12.75" x14ac:dyDescent="0.2">
      <c r="C55" s="19" t="s">
        <v>455</v>
      </c>
      <c r="H55" s="19">
        <f>G49</f>
        <v>384148.23701376596</v>
      </c>
      <c r="I55" s="19">
        <f t="shared" si="12"/>
        <v>399787.76015732932</v>
      </c>
      <c r="J55" s="19">
        <f t="shared" si="12"/>
        <v>416064.00282890472</v>
      </c>
      <c r="K55" s="19" t="e">
        <f t="shared" si="12"/>
        <v>#N/A</v>
      </c>
      <c r="L55" s="19" t="e">
        <f t="shared" si="12"/>
        <v>#N/A</v>
      </c>
      <c r="M55" s="19" t="e">
        <f t="shared" si="12"/>
        <v>#N/A</v>
      </c>
      <c r="N55" s="19" t="e">
        <f t="shared" si="12"/>
        <v>#N/A</v>
      </c>
      <c r="O55" s="19" t="e">
        <f t="shared" si="12"/>
        <v>#N/A</v>
      </c>
      <c r="P55" s="19" t="e">
        <f t="shared" si="12"/>
        <v>#N/A</v>
      </c>
      <c r="Q55" s="19" t="e">
        <f t="shared" si="12"/>
        <v>#N/A</v>
      </c>
      <c r="R55" s="19" t="e">
        <f t="shared" si="12"/>
        <v>#N/A</v>
      </c>
      <c r="S55" s="19" t="e">
        <f t="shared" si="12"/>
        <v>#N/A</v>
      </c>
      <c r="T55" s="19" t="e">
        <f t="shared" si="12"/>
        <v>#N/A</v>
      </c>
      <c r="U55" s="19" t="e">
        <f t="shared" si="12"/>
        <v>#N/A</v>
      </c>
      <c r="V55" s="19" t="e">
        <f t="shared" si="12"/>
        <v>#N/A</v>
      </c>
      <c r="W55" s="19" t="e">
        <f t="shared" si="12"/>
        <v>#N/A</v>
      </c>
      <c r="X55" s="19" t="e">
        <f t="shared" si="12"/>
        <v>#N/A</v>
      </c>
      <c r="Y55" s="19" t="e">
        <f t="shared" si="12"/>
        <v>#N/A</v>
      </c>
      <c r="Z55" s="19" t="e">
        <f t="shared" si="12"/>
        <v>#N/A</v>
      </c>
      <c r="AA55" s="19" t="e">
        <f t="shared" si="12"/>
        <v>#N/A</v>
      </c>
      <c r="AB55" s="19" t="e">
        <f t="shared" si="12"/>
        <v>#N/A</v>
      </c>
      <c r="AC55" s="19" t="e">
        <f t="shared" si="12"/>
        <v>#N/A</v>
      </c>
      <c r="AD55" s="19" t="e">
        <f t="shared" si="12"/>
        <v>#N/A</v>
      </c>
      <c r="AE55" s="19" t="e">
        <f t="shared" si="12"/>
        <v>#N/A</v>
      </c>
      <c r="AF55" s="19" t="e">
        <f t="shared" si="12"/>
        <v>#N/A</v>
      </c>
      <c r="AG55" s="19" t="e">
        <f t="shared" si="12"/>
        <v>#N/A</v>
      </c>
      <c r="AH55" s="19" t="e">
        <f t="shared" si="12"/>
        <v>#N/A</v>
      </c>
      <c r="AI55" s="19" t="e">
        <f t="shared" si="12"/>
        <v>#N/A</v>
      </c>
      <c r="AJ55" s="19" t="e">
        <f t="shared" si="12"/>
        <v>#N/A</v>
      </c>
      <c r="AK55" s="19" t="e">
        <f t="shared" si="12"/>
        <v>#N/A</v>
      </c>
      <c r="AL55" s="19" t="e">
        <f t="shared" si="12"/>
        <v>#N/A</v>
      </c>
      <c r="AM55" s="19" t="e">
        <f t="shared" si="12"/>
        <v>#N/A</v>
      </c>
      <c r="AN55" s="19" t="e">
        <f t="shared" si="12"/>
        <v>#N/A</v>
      </c>
      <c r="AO55" s="19" t="e">
        <f t="shared" si="12"/>
        <v>#N/A</v>
      </c>
      <c r="AP55" s="19" t="e">
        <f t="shared" si="12"/>
        <v>#N/A</v>
      </c>
      <c r="AQ55" s="19" t="e">
        <f t="shared" si="12"/>
        <v>#N/A</v>
      </c>
      <c r="AR55" s="19" t="e">
        <f t="shared" si="12"/>
        <v>#N/A</v>
      </c>
      <c r="AS55" s="19" t="e">
        <f t="shared" si="12"/>
        <v>#N/A</v>
      </c>
      <c r="AT55" s="19" t="e">
        <f t="shared" si="12"/>
        <v>#N/A</v>
      </c>
      <c r="AU55" s="19" t="e">
        <f t="shared" si="12"/>
        <v>#N/A</v>
      </c>
      <c r="AV55" s="19" t="e">
        <f t="shared" si="12"/>
        <v>#N/A</v>
      </c>
      <c r="AW55" s="19" t="e">
        <f t="shared" si="12"/>
        <v>#N/A</v>
      </c>
      <c r="AX55" s="19" t="e">
        <f t="shared" si="12"/>
        <v>#N/A</v>
      </c>
      <c r="AY55" s="19" t="e">
        <f t="shared" si="12"/>
        <v>#N/A</v>
      </c>
      <c r="AZ55" s="19" t="e">
        <f t="shared" si="12"/>
        <v>#N/A</v>
      </c>
      <c r="BA55" s="19" t="e">
        <f t="shared" si="12"/>
        <v>#N/A</v>
      </c>
      <c r="BB55" s="19" t="e">
        <f t="shared" si="12"/>
        <v>#N/A</v>
      </c>
      <c r="BC55" s="19" t="e">
        <f t="shared" si="12"/>
        <v>#N/A</v>
      </c>
      <c r="BD55" s="19" t="e">
        <f t="shared" si="12"/>
        <v>#N/A</v>
      </c>
      <c r="BE55" s="19" t="e">
        <f t="shared" si="12"/>
        <v>#N/A</v>
      </c>
      <c r="BF55" s="19" t="e">
        <f t="shared" si="12"/>
        <v>#N/A</v>
      </c>
      <c r="BG55" s="19" t="e">
        <f t="shared" si="12"/>
        <v>#N/A</v>
      </c>
      <c r="BH55" s="19" t="e">
        <f t="shared" si="12"/>
        <v>#N/A</v>
      </c>
      <c r="BI55" s="19" t="e">
        <f t="shared" si="12"/>
        <v>#N/A</v>
      </c>
    </row>
    <row r="56" spans="1:61" s="19" customFormat="1" ht="12.75" x14ac:dyDescent="0.2">
      <c r="C56" s="19" t="s">
        <v>456</v>
      </c>
      <c r="H56" s="19">
        <f>G50</f>
        <v>40216.242671575375</v>
      </c>
      <c r="I56" s="19">
        <f t="shared" si="12"/>
        <v>24576.719528012021</v>
      </c>
      <c r="J56" s="19">
        <f t="shared" si="12"/>
        <v>8300.4768564366477</v>
      </c>
      <c r="K56" s="19" t="e">
        <f t="shared" si="12"/>
        <v>#N/A</v>
      </c>
      <c r="L56" s="19" t="e">
        <f t="shared" si="12"/>
        <v>#N/A</v>
      </c>
      <c r="M56" s="19" t="e">
        <f t="shared" si="12"/>
        <v>#N/A</v>
      </c>
      <c r="N56" s="19" t="e">
        <f t="shared" si="12"/>
        <v>#N/A</v>
      </c>
      <c r="O56" s="19" t="e">
        <f t="shared" si="12"/>
        <v>#N/A</v>
      </c>
      <c r="P56" s="19" t="e">
        <f t="shared" si="12"/>
        <v>#N/A</v>
      </c>
      <c r="Q56" s="19" t="e">
        <f t="shared" si="12"/>
        <v>#N/A</v>
      </c>
      <c r="R56" s="19" t="e">
        <f t="shared" si="12"/>
        <v>#N/A</v>
      </c>
      <c r="S56" s="19" t="e">
        <f t="shared" si="12"/>
        <v>#N/A</v>
      </c>
      <c r="T56" s="19" t="e">
        <f t="shared" si="12"/>
        <v>#N/A</v>
      </c>
      <c r="U56" s="19" t="e">
        <f t="shared" si="12"/>
        <v>#N/A</v>
      </c>
      <c r="V56" s="19" t="e">
        <f t="shared" si="12"/>
        <v>#N/A</v>
      </c>
      <c r="W56" s="19" t="e">
        <f t="shared" si="12"/>
        <v>#N/A</v>
      </c>
      <c r="X56" s="19" t="e">
        <f t="shared" si="12"/>
        <v>#N/A</v>
      </c>
      <c r="Y56" s="19" t="e">
        <f t="shared" si="12"/>
        <v>#N/A</v>
      </c>
      <c r="Z56" s="19" t="e">
        <f t="shared" si="12"/>
        <v>#N/A</v>
      </c>
      <c r="AA56" s="19" t="e">
        <f t="shared" si="12"/>
        <v>#N/A</v>
      </c>
      <c r="AB56" s="19" t="e">
        <f t="shared" si="12"/>
        <v>#N/A</v>
      </c>
      <c r="AC56" s="19" t="e">
        <f t="shared" si="12"/>
        <v>#N/A</v>
      </c>
      <c r="AD56" s="19" t="e">
        <f t="shared" si="12"/>
        <v>#N/A</v>
      </c>
      <c r="AE56" s="19" t="e">
        <f t="shared" si="12"/>
        <v>#N/A</v>
      </c>
      <c r="AF56" s="19" t="e">
        <f t="shared" si="12"/>
        <v>#N/A</v>
      </c>
      <c r="AG56" s="19" t="e">
        <f t="shared" si="12"/>
        <v>#N/A</v>
      </c>
      <c r="AH56" s="19" t="e">
        <f t="shared" si="12"/>
        <v>#N/A</v>
      </c>
      <c r="AI56" s="19" t="e">
        <f t="shared" si="12"/>
        <v>#N/A</v>
      </c>
      <c r="AJ56" s="19" t="e">
        <f t="shared" si="12"/>
        <v>#N/A</v>
      </c>
      <c r="AK56" s="19" t="e">
        <f t="shared" si="12"/>
        <v>#N/A</v>
      </c>
      <c r="AL56" s="19" t="e">
        <f t="shared" si="12"/>
        <v>#N/A</v>
      </c>
      <c r="AM56" s="19" t="e">
        <f t="shared" si="12"/>
        <v>#N/A</v>
      </c>
      <c r="AN56" s="19" t="e">
        <f t="shared" si="12"/>
        <v>#N/A</v>
      </c>
      <c r="AO56" s="19" t="e">
        <f t="shared" si="12"/>
        <v>#N/A</v>
      </c>
      <c r="AP56" s="19" t="e">
        <f t="shared" si="12"/>
        <v>#N/A</v>
      </c>
      <c r="AQ56" s="19" t="e">
        <f t="shared" si="12"/>
        <v>#N/A</v>
      </c>
      <c r="AR56" s="19" t="e">
        <f t="shared" si="12"/>
        <v>#N/A</v>
      </c>
      <c r="AS56" s="19" t="e">
        <f t="shared" si="12"/>
        <v>#N/A</v>
      </c>
      <c r="AT56" s="19" t="e">
        <f t="shared" si="12"/>
        <v>#N/A</v>
      </c>
      <c r="AU56" s="19" t="e">
        <f t="shared" si="12"/>
        <v>#N/A</v>
      </c>
      <c r="AV56" s="19" t="e">
        <f t="shared" si="12"/>
        <v>#N/A</v>
      </c>
      <c r="AW56" s="19" t="e">
        <f t="shared" si="12"/>
        <v>#N/A</v>
      </c>
      <c r="AX56" s="19" t="e">
        <f t="shared" si="12"/>
        <v>#N/A</v>
      </c>
      <c r="AY56" s="19" t="e">
        <f t="shared" si="12"/>
        <v>#N/A</v>
      </c>
      <c r="AZ56" s="19" t="e">
        <f t="shared" si="12"/>
        <v>#N/A</v>
      </c>
      <c r="BA56" s="19" t="e">
        <f t="shared" si="12"/>
        <v>#N/A</v>
      </c>
      <c r="BB56" s="19" t="e">
        <f t="shared" si="12"/>
        <v>#N/A</v>
      </c>
      <c r="BC56" s="19" t="e">
        <f t="shared" si="12"/>
        <v>#N/A</v>
      </c>
      <c r="BD56" s="19" t="e">
        <f t="shared" si="12"/>
        <v>#N/A</v>
      </c>
      <c r="BE56" s="19" t="e">
        <f t="shared" si="12"/>
        <v>#N/A</v>
      </c>
      <c r="BF56" s="19" t="e">
        <f t="shared" si="12"/>
        <v>#N/A</v>
      </c>
      <c r="BG56" s="19" t="e">
        <f t="shared" si="12"/>
        <v>#N/A</v>
      </c>
      <c r="BH56" s="19" t="e">
        <f t="shared" si="12"/>
        <v>#N/A</v>
      </c>
      <c r="BI56" s="19" t="e">
        <f t="shared" si="12"/>
        <v>#N/A</v>
      </c>
    </row>
    <row r="57" spans="1:61" s="19" customFormat="1" ht="12.75" x14ac:dyDescent="0.2">
      <c r="C57" s="19" t="s">
        <v>161</v>
      </c>
      <c r="H57" s="19">
        <f>G51</f>
        <v>424364.47968534136</v>
      </c>
      <c r="I57" s="19">
        <f t="shared" si="12"/>
        <v>424364.47968534136</v>
      </c>
      <c r="J57" s="19">
        <f t="shared" si="12"/>
        <v>424364.47968534136</v>
      </c>
      <c r="K57" s="19" t="e">
        <f t="shared" si="12"/>
        <v>#N/A</v>
      </c>
      <c r="L57" s="19" t="e">
        <f t="shared" si="12"/>
        <v>#N/A</v>
      </c>
      <c r="M57" s="19" t="e">
        <f t="shared" si="12"/>
        <v>#N/A</v>
      </c>
      <c r="N57" s="19" t="e">
        <f t="shared" si="12"/>
        <v>#N/A</v>
      </c>
      <c r="O57" s="19" t="e">
        <f t="shared" si="12"/>
        <v>#N/A</v>
      </c>
      <c r="P57" s="19" t="e">
        <f t="shared" si="12"/>
        <v>#N/A</v>
      </c>
      <c r="Q57" s="19" t="e">
        <f t="shared" si="12"/>
        <v>#N/A</v>
      </c>
      <c r="R57" s="19" t="e">
        <f t="shared" si="12"/>
        <v>#N/A</v>
      </c>
      <c r="S57" s="19" t="e">
        <f t="shared" si="12"/>
        <v>#N/A</v>
      </c>
      <c r="T57" s="19" t="e">
        <f t="shared" si="12"/>
        <v>#N/A</v>
      </c>
      <c r="U57" s="19" t="e">
        <f t="shared" si="12"/>
        <v>#N/A</v>
      </c>
      <c r="V57" s="19" t="e">
        <f t="shared" si="12"/>
        <v>#N/A</v>
      </c>
      <c r="W57" s="19" t="e">
        <f t="shared" si="12"/>
        <v>#N/A</v>
      </c>
      <c r="X57" s="19" t="e">
        <f t="shared" si="12"/>
        <v>#N/A</v>
      </c>
      <c r="Y57" s="19" t="e">
        <f t="shared" si="12"/>
        <v>#N/A</v>
      </c>
      <c r="Z57" s="19" t="e">
        <f t="shared" si="12"/>
        <v>#N/A</v>
      </c>
      <c r="AA57" s="19" t="e">
        <f t="shared" si="12"/>
        <v>#N/A</v>
      </c>
      <c r="AB57" s="19" t="e">
        <f t="shared" si="12"/>
        <v>#N/A</v>
      </c>
      <c r="AC57" s="19" t="e">
        <f t="shared" si="12"/>
        <v>#N/A</v>
      </c>
      <c r="AD57" s="19" t="e">
        <f t="shared" si="12"/>
        <v>#N/A</v>
      </c>
      <c r="AE57" s="19" t="e">
        <f t="shared" si="12"/>
        <v>#N/A</v>
      </c>
      <c r="AF57" s="19" t="e">
        <f t="shared" si="12"/>
        <v>#N/A</v>
      </c>
      <c r="AG57" s="19" t="e">
        <f t="shared" si="12"/>
        <v>#N/A</v>
      </c>
      <c r="AH57" s="19" t="e">
        <f t="shared" si="12"/>
        <v>#N/A</v>
      </c>
      <c r="AI57" s="19" t="e">
        <f t="shared" si="12"/>
        <v>#N/A</v>
      </c>
      <c r="AJ57" s="19" t="e">
        <f t="shared" si="12"/>
        <v>#N/A</v>
      </c>
      <c r="AK57" s="19" t="e">
        <f t="shared" si="12"/>
        <v>#N/A</v>
      </c>
      <c r="AL57" s="19" t="e">
        <f t="shared" si="12"/>
        <v>#N/A</v>
      </c>
      <c r="AM57" s="19" t="e">
        <f t="shared" si="12"/>
        <v>#N/A</v>
      </c>
      <c r="AN57" s="19" t="e">
        <f t="shared" si="12"/>
        <v>#N/A</v>
      </c>
      <c r="AO57" s="19" t="e">
        <f t="shared" si="12"/>
        <v>#N/A</v>
      </c>
      <c r="AP57" s="19" t="e">
        <f t="shared" si="12"/>
        <v>#N/A</v>
      </c>
      <c r="AQ57" s="19" t="e">
        <f t="shared" si="12"/>
        <v>#N/A</v>
      </c>
      <c r="AR57" s="19" t="e">
        <f t="shared" si="12"/>
        <v>#N/A</v>
      </c>
      <c r="AS57" s="19" t="e">
        <f t="shared" si="12"/>
        <v>#N/A</v>
      </c>
      <c r="AT57" s="19" t="e">
        <f t="shared" si="12"/>
        <v>#N/A</v>
      </c>
      <c r="AU57" s="19" t="e">
        <f t="shared" si="12"/>
        <v>#N/A</v>
      </c>
      <c r="AV57" s="19" t="e">
        <f t="shared" si="12"/>
        <v>#N/A</v>
      </c>
      <c r="AW57" s="19" t="e">
        <f t="shared" si="12"/>
        <v>#N/A</v>
      </c>
      <c r="AX57" s="19" t="e">
        <f t="shared" si="12"/>
        <v>#N/A</v>
      </c>
      <c r="AY57" s="19" t="e">
        <f t="shared" si="12"/>
        <v>#N/A</v>
      </c>
      <c r="AZ57" s="19" t="e">
        <f t="shared" si="12"/>
        <v>#N/A</v>
      </c>
      <c r="BA57" s="19" t="e">
        <f t="shared" si="12"/>
        <v>#N/A</v>
      </c>
      <c r="BB57" s="19" t="e">
        <f t="shared" si="12"/>
        <v>#N/A</v>
      </c>
      <c r="BC57" s="19" t="e">
        <f t="shared" si="12"/>
        <v>#N/A</v>
      </c>
      <c r="BD57" s="19" t="e">
        <f t="shared" si="12"/>
        <v>#N/A</v>
      </c>
      <c r="BE57" s="19" t="e">
        <f t="shared" si="12"/>
        <v>#N/A</v>
      </c>
      <c r="BF57" s="19" t="e">
        <f t="shared" si="12"/>
        <v>#N/A</v>
      </c>
      <c r="BG57" s="19" t="e">
        <f t="shared" si="12"/>
        <v>#N/A</v>
      </c>
      <c r="BH57" s="19" t="e">
        <f t="shared" si="12"/>
        <v>#N/A</v>
      </c>
      <c r="BI57" s="19" t="e">
        <f t="shared" si="12"/>
        <v>#N/A</v>
      </c>
    </row>
    <row r="58" spans="1:61" s="19" customFormat="1" ht="12.75" x14ac:dyDescent="0.2">
      <c r="C58" s="19" t="s">
        <v>457</v>
      </c>
      <c r="H58" s="19">
        <f>G52</f>
        <v>815851.76298623404</v>
      </c>
      <c r="I58" s="19">
        <f t="shared" si="12"/>
        <v>416064.00282890472</v>
      </c>
      <c r="J58" s="19">
        <f t="shared" si="12"/>
        <v>0</v>
      </c>
      <c r="K58" s="19" t="e">
        <f t="shared" si="12"/>
        <v>#N/A</v>
      </c>
      <c r="L58" s="19" t="e">
        <f t="shared" si="12"/>
        <v>#N/A</v>
      </c>
      <c r="M58" s="19" t="e">
        <f t="shared" si="12"/>
        <v>#N/A</v>
      </c>
      <c r="N58" s="19" t="e">
        <f t="shared" si="12"/>
        <v>#N/A</v>
      </c>
      <c r="O58" s="19" t="e">
        <f t="shared" si="12"/>
        <v>#N/A</v>
      </c>
      <c r="P58" s="19" t="e">
        <f t="shared" si="12"/>
        <v>#N/A</v>
      </c>
      <c r="Q58" s="19" t="e">
        <f t="shared" si="12"/>
        <v>#N/A</v>
      </c>
      <c r="R58" s="19" t="e">
        <f t="shared" si="12"/>
        <v>#N/A</v>
      </c>
      <c r="S58" s="19" t="e">
        <f t="shared" si="12"/>
        <v>#N/A</v>
      </c>
      <c r="T58" s="19" t="e">
        <f t="shared" si="12"/>
        <v>#N/A</v>
      </c>
      <c r="U58" s="19" t="e">
        <f t="shared" si="12"/>
        <v>#N/A</v>
      </c>
      <c r="V58" s="19" t="e">
        <f t="shared" si="12"/>
        <v>#N/A</v>
      </c>
      <c r="W58" s="19" t="e">
        <f t="shared" si="12"/>
        <v>#N/A</v>
      </c>
      <c r="X58" s="19" t="e">
        <f t="shared" si="12"/>
        <v>#N/A</v>
      </c>
      <c r="Y58" s="19" t="e">
        <f t="shared" si="12"/>
        <v>#N/A</v>
      </c>
      <c r="Z58" s="19" t="e">
        <f t="shared" si="12"/>
        <v>#N/A</v>
      </c>
      <c r="AA58" s="19" t="e">
        <f t="shared" si="12"/>
        <v>#N/A</v>
      </c>
      <c r="AB58" s="19" t="e">
        <f t="shared" si="12"/>
        <v>#N/A</v>
      </c>
      <c r="AC58" s="19" t="e">
        <f t="shared" si="12"/>
        <v>#N/A</v>
      </c>
      <c r="AD58" s="19" t="e">
        <f t="shared" si="12"/>
        <v>#N/A</v>
      </c>
      <c r="AE58" s="19" t="e">
        <f t="shared" si="12"/>
        <v>#N/A</v>
      </c>
      <c r="AF58" s="19" t="e">
        <f t="shared" si="12"/>
        <v>#N/A</v>
      </c>
      <c r="AG58" s="19" t="e">
        <f t="shared" si="12"/>
        <v>#N/A</v>
      </c>
      <c r="AH58" s="19" t="e">
        <f t="shared" si="12"/>
        <v>#N/A</v>
      </c>
      <c r="AI58" s="19" t="e">
        <f t="shared" si="12"/>
        <v>#N/A</v>
      </c>
      <c r="AJ58" s="19" t="e">
        <f t="shared" si="12"/>
        <v>#N/A</v>
      </c>
      <c r="AK58" s="19" t="e">
        <f t="shared" si="12"/>
        <v>#N/A</v>
      </c>
      <c r="AL58" s="19" t="e">
        <f t="shared" si="12"/>
        <v>#N/A</v>
      </c>
      <c r="AM58" s="19" t="e">
        <f t="shared" si="12"/>
        <v>#N/A</v>
      </c>
      <c r="AN58" s="19" t="e">
        <f t="shared" si="12"/>
        <v>#N/A</v>
      </c>
      <c r="AO58" s="19" t="e">
        <f t="shared" si="12"/>
        <v>#N/A</v>
      </c>
      <c r="AP58" s="19" t="e">
        <f t="shared" si="12"/>
        <v>#N/A</v>
      </c>
      <c r="AQ58" s="19" t="e">
        <f t="shared" si="12"/>
        <v>#N/A</v>
      </c>
      <c r="AR58" s="19" t="e">
        <f t="shared" si="12"/>
        <v>#N/A</v>
      </c>
      <c r="AS58" s="19" t="e">
        <f t="shared" si="12"/>
        <v>#N/A</v>
      </c>
      <c r="AT58" s="19" t="e">
        <f t="shared" si="12"/>
        <v>#N/A</v>
      </c>
      <c r="AU58" s="19" t="e">
        <f t="shared" si="12"/>
        <v>#N/A</v>
      </c>
      <c r="AV58" s="19" t="e">
        <f t="shared" si="12"/>
        <v>#N/A</v>
      </c>
      <c r="AW58" s="19" t="e">
        <f t="shared" si="12"/>
        <v>#N/A</v>
      </c>
      <c r="AX58" s="19" t="e">
        <f t="shared" si="12"/>
        <v>#N/A</v>
      </c>
      <c r="AY58" s="19" t="e">
        <f t="shared" si="12"/>
        <v>#N/A</v>
      </c>
      <c r="AZ58" s="19" t="e">
        <f t="shared" ref="AZ58:BI58" si="13">AY52</f>
        <v>#N/A</v>
      </c>
      <c r="BA58" s="19" t="e">
        <f t="shared" si="13"/>
        <v>#N/A</v>
      </c>
      <c r="BB58" s="19" t="e">
        <f t="shared" si="13"/>
        <v>#N/A</v>
      </c>
      <c r="BC58" s="19" t="e">
        <f t="shared" si="13"/>
        <v>#N/A</v>
      </c>
      <c r="BD58" s="19" t="e">
        <f t="shared" si="13"/>
        <v>#N/A</v>
      </c>
      <c r="BE58" s="19" t="e">
        <f t="shared" si="13"/>
        <v>#N/A</v>
      </c>
      <c r="BF58" s="19" t="e">
        <f t="shared" si="13"/>
        <v>#N/A</v>
      </c>
      <c r="BG58" s="19" t="e">
        <f t="shared" si="13"/>
        <v>#N/A</v>
      </c>
      <c r="BH58" s="19" t="e">
        <f t="shared" si="13"/>
        <v>#N/A</v>
      </c>
      <c r="BI58" s="19" t="e">
        <f t="shared" si="13"/>
        <v>#N/A</v>
      </c>
    </row>
    <row r="61" spans="1:61" s="19" customFormat="1" ht="12.75" x14ac:dyDescent="0.2">
      <c r="A61" s="48" t="s">
        <v>469</v>
      </c>
    </row>
    <row r="62" spans="1:61" s="19" customFormat="1" ht="12.75" x14ac:dyDescent="0.2">
      <c r="A62" s="19" t="s">
        <v>470</v>
      </c>
      <c r="B62" s="19">
        <f>Inputs!L109</f>
        <v>91728742.827500001</v>
      </c>
      <c r="D62" s="19">
        <f>B63</f>
        <v>5</v>
      </c>
      <c r="E62" s="19">
        <f>IF(D62&gt;0,D62-1,0)</f>
        <v>4</v>
      </c>
      <c r="F62" s="19">
        <f>IF(E62&gt;0,E62-1,0)</f>
        <v>3</v>
      </c>
      <c r="G62" s="19">
        <f>IF(F62&gt;0,F62-1,0)</f>
        <v>2</v>
      </c>
      <c r="H62" s="19">
        <f t="shared" ref="H62" si="14">IF(G62&gt;0,G62-1,0)</f>
        <v>1</v>
      </c>
      <c r="I62" s="19">
        <f t="shared" ref="I62" si="15">IF(H62&gt;0,H62-1,0)</f>
        <v>0</v>
      </c>
      <c r="J62" s="19">
        <f t="shared" ref="J62" si="16">IF(I62&gt;0,I62-1,0)</f>
        <v>0</v>
      </c>
      <c r="K62" s="19">
        <f t="shared" ref="K62" si="17">IF(J62&gt;0,J62-1,0)</f>
        <v>0</v>
      </c>
      <c r="L62" s="19">
        <f t="shared" ref="L62" si="18">IF(K62&gt;0,K62-1,0)</f>
        <v>0</v>
      </c>
      <c r="M62" s="19">
        <f t="shared" ref="M62" si="19">IF(L62&gt;0,L62-1,0)</f>
        <v>0</v>
      </c>
      <c r="N62" s="19">
        <f t="shared" ref="N62" si="20">IF(M62&gt;0,M62-1,0)</f>
        <v>0</v>
      </c>
      <c r="O62" s="19">
        <f t="shared" ref="O62" si="21">IF(N62&gt;0,N62-1,0)</f>
        <v>0</v>
      </c>
      <c r="P62" s="19">
        <f t="shared" ref="P62" si="22">IF(O62&gt;0,O62-1,0)</f>
        <v>0</v>
      </c>
      <c r="Q62" s="19">
        <f t="shared" ref="Q62" si="23">IF(P62&gt;0,P62-1,0)</f>
        <v>0</v>
      </c>
      <c r="R62" s="19">
        <f t="shared" ref="R62" si="24">IF(Q62&gt;0,Q62-1,0)</f>
        <v>0</v>
      </c>
      <c r="S62" s="19">
        <f t="shared" ref="S62" si="25">IF(R62&gt;0,R62-1,0)</f>
        <v>0</v>
      </c>
      <c r="T62" s="19">
        <f t="shared" ref="T62" si="26">IF(S62&gt;0,S62-1,0)</f>
        <v>0</v>
      </c>
      <c r="U62" s="19">
        <f t="shared" ref="U62" si="27">IF(T62&gt;0,T62-1,0)</f>
        <v>0</v>
      </c>
      <c r="V62" s="19">
        <f t="shared" ref="V62" si="28">IF(U62&gt;0,U62-1,0)</f>
        <v>0</v>
      </c>
      <c r="W62" s="19">
        <f t="shared" ref="W62" si="29">IF(V62&gt;0,V62-1,0)</f>
        <v>0</v>
      </c>
      <c r="X62" s="19">
        <f t="shared" ref="X62" si="30">IF(W62&gt;0,W62-1,0)</f>
        <v>0</v>
      </c>
      <c r="Y62" s="19">
        <f t="shared" ref="Y62" si="31">IF(X62&gt;0,X62-1,0)</f>
        <v>0</v>
      </c>
      <c r="Z62" s="19">
        <f t="shared" ref="Z62" si="32">IF(Y62&gt;0,Y62-1,0)</f>
        <v>0</v>
      </c>
      <c r="AA62" s="19">
        <f t="shared" ref="AA62" si="33">IF(Z62&gt;0,Z62-1,0)</f>
        <v>0</v>
      </c>
      <c r="AB62" s="19">
        <f t="shared" ref="AB62" si="34">IF(AA62&gt;0,AA62-1,0)</f>
        <v>0</v>
      </c>
      <c r="AC62" s="19">
        <f t="shared" ref="AC62" si="35">IF(AB62&gt;0,AB62-1,0)</f>
        <v>0</v>
      </c>
      <c r="AD62" s="19">
        <f t="shared" ref="AD62" si="36">IF(AC62&gt;0,AC62-1,0)</f>
        <v>0</v>
      </c>
      <c r="AE62" s="19">
        <f t="shared" ref="AE62" si="37">IF(AD62&gt;0,AD62-1,0)</f>
        <v>0</v>
      </c>
      <c r="AF62" s="19">
        <f t="shared" ref="AF62" si="38">IF(AE62&gt;0,AE62-1,0)</f>
        <v>0</v>
      </c>
      <c r="AG62" s="19">
        <f t="shared" ref="AG62" si="39">IF(AF62&gt;0,AF62-1,0)</f>
        <v>0</v>
      </c>
      <c r="AH62" s="19">
        <f t="shared" ref="AH62" si="40">IF(AG62&gt;0,AG62-1,0)</f>
        <v>0</v>
      </c>
      <c r="AI62" s="19">
        <f t="shared" ref="AI62" si="41">IF(AH62&gt;0,AH62-1,0)</f>
        <v>0</v>
      </c>
      <c r="AJ62" s="19">
        <f t="shared" ref="AJ62" si="42">IF(AI62&gt;0,AI62-1,0)</f>
        <v>0</v>
      </c>
      <c r="AK62" s="19">
        <f t="shared" ref="AK62" si="43">IF(AJ62&gt;0,AJ62-1,0)</f>
        <v>0</v>
      </c>
      <c r="AL62" s="19">
        <f t="shared" ref="AL62" si="44">IF(AK62&gt;0,AK62-1,0)</f>
        <v>0</v>
      </c>
      <c r="AM62" s="19">
        <f t="shared" ref="AM62" si="45">IF(AL62&gt;0,AL62-1,0)</f>
        <v>0</v>
      </c>
      <c r="AN62" s="19">
        <f t="shared" ref="AN62" si="46">IF(AM62&gt;0,AM62-1,0)</f>
        <v>0</v>
      </c>
      <c r="AO62" s="19">
        <f t="shared" ref="AO62" si="47">IF(AN62&gt;0,AN62-1,0)</f>
        <v>0</v>
      </c>
      <c r="AP62" s="19">
        <f t="shared" ref="AP62" si="48">IF(AO62&gt;0,AO62-1,0)</f>
        <v>0</v>
      </c>
      <c r="AQ62" s="19">
        <f t="shared" ref="AQ62" si="49">IF(AP62&gt;0,AP62-1,0)</f>
        <v>0</v>
      </c>
      <c r="AR62" s="19">
        <f t="shared" ref="AR62" si="50">IF(AQ62&gt;0,AQ62-1,0)</f>
        <v>0</v>
      </c>
      <c r="AS62" s="19">
        <f t="shared" ref="AS62" si="51">IF(AR62&gt;0,AR62-1,0)</f>
        <v>0</v>
      </c>
      <c r="AT62" s="19">
        <f t="shared" ref="AT62" si="52">IF(AS62&gt;0,AS62-1,0)</f>
        <v>0</v>
      </c>
      <c r="AU62" s="19">
        <f t="shared" ref="AU62" si="53">IF(AT62&gt;0,AT62-1,0)</f>
        <v>0</v>
      </c>
      <c r="AV62" s="19">
        <f t="shared" ref="AV62" si="54">IF(AU62&gt;0,AU62-1,0)</f>
        <v>0</v>
      </c>
      <c r="AW62" s="19">
        <f t="shared" ref="AW62" si="55">IF(AV62&gt;0,AV62-1,0)</f>
        <v>0</v>
      </c>
      <c r="AX62" s="19">
        <f t="shared" ref="AX62" si="56">IF(AW62&gt;0,AW62-1,0)</f>
        <v>0</v>
      </c>
      <c r="AY62" s="19">
        <f t="shared" ref="AY62" si="57">IF(AX62&gt;0,AX62-1,0)</f>
        <v>0</v>
      </c>
      <c r="AZ62" s="19">
        <f t="shared" ref="AZ62" si="58">IF(AY62&gt;0,AY62-1,0)</f>
        <v>0</v>
      </c>
      <c r="BA62" s="19">
        <f t="shared" ref="BA62" si="59">IF(AZ62&gt;0,AZ62-1,0)</f>
        <v>0</v>
      </c>
      <c r="BB62" s="19">
        <f t="shared" ref="BB62" si="60">IF(BA62&gt;0,BA62-1,0)</f>
        <v>0</v>
      </c>
      <c r="BC62" s="19">
        <f t="shared" ref="BC62" si="61">IF(BB62&gt;0,BB62-1,0)</f>
        <v>0</v>
      </c>
      <c r="BD62" s="19">
        <f t="shared" ref="BD62" si="62">IF(BC62&gt;0,BC62-1,0)</f>
        <v>0</v>
      </c>
      <c r="BE62" s="19">
        <f t="shared" ref="BE62" si="63">IF(BD62&gt;0,BD62-1,0)</f>
        <v>0</v>
      </c>
      <c r="BF62" s="19">
        <f t="shared" ref="BF62" si="64">IF(BE62&gt;0,BE62-1,0)</f>
        <v>0</v>
      </c>
      <c r="BG62" s="19">
        <f t="shared" ref="BG62" si="65">IF(BF62&gt;0,BF62-1,0)</f>
        <v>0</v>
      </c>
      <c r="BH62" s="19">
        <f t="shared" ref="BH62" si="66">IF(BG62&gt;0,BG62-1,0)</f>
        <v>0</v>
      </c>
      <c r="BI62" s="19">
        <f t="shared" ref="BI62" si="67">IF(BH62&gt;0,BH62-1,0)</f>
        <v>0</v>
      </c>
    </row>
    <row r="63" spans="1:61" s="19" customFormat="1" x14ac:dyDescent="0.25">
      <c r="A63" s="15" t="s">
        <v>72</v>
      </c>
      <c r="B63" s="48">
        <v>5</v>
      </c>
      <c r="C63" s="19" t="s">
        <v>454</v>
      </c>
      <c r="D63" s="19">
        <f>IFERROR(D75,0)+IFERROR(D81,0)+IFERROR(D87,0)+IFERROR(D93,0)+IFERROR(D99,0)</f>
        <v>18345748.565499999</v>
      </c>
      <c r="E63" s="19">
        <f t="shared" ref="E63:BI67" si="68">IFERROR(E75,0)+IFERROR(E81,0)+IFERROR(E87,0)+IFERROR(E93,0)+IFERROR(E99,0)</f>
        <v>33309191.972605586</v>
      </c>
      <c r="F63" s="19">
        <f t="shared" si="68"/>
        <v>44752629.108291984</v>
      </c>
      <c r="G63" s="19">
        <f t="shared" si="68"/>
        <v>52532752.743101887</v>
      </c>
      <c r="H63" s="19">
        <f t="shared" si="68"/>
        <v>56500421.29376407</v>
      </c>
      <c r="I63" s="19">
        <f t="shared" si="68"/>
        <v>38154672.728264071</v>
      </c>
      <c r="J63" s="19">
        <f t="shared" si="68"/>
        <v>23191229.321158484</v>
      </c>
      <c r="K63" s="19">
        <f t="shared" si="68"/>
        <v>11747792.185472086</v>
      </c>
      <c r="L63" s="19">
        <f t="shared" si="68"/>
        <v>3967668.5506621809</v>
      </c>
      <c r="M63" s="19">
        <f t="shared" si="68"/>
        <v>0</v>
      </c>
      <c r="N63" s="19">
        <f t="shared" si="68"/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>
        <f t="shared" si="68"/>
        <v>0</v>
      </c>
      <c r="V63" s="19">
        <f t="shared" si="68"/>
        <v>0</v>
      </c>
      <c r="W63" s="19">
        <f t="shared" si="68"/>
        <v>0</v>
      </c>
      <c r="X63" s="19">
        <f t="shared" si="68"/>
        <v>0</v>
      </c>
      <c r="Y63" s="19">
        <f t="shared" si="68"/>
        <v>0</v>
      </c>
      <c r="Z63" s="19">
        <f t="shared" si="68"/>
        <v>0</v>
      </c>
      <c r="AA63" s="19">
        <f t="shared" si="68"/>
        <v>0</v>
      </c>
      <c r="AB63" s="19">
        <f t="shared" si="68"/>
        <v>0</v>
      </c>
      <c r="AC63" s="19">
        <f t="shared" si="68"/>
        <v>0</v>
      </c>
      <c r="AD63" s="19">
        <f t="shared" si="68"/>
        <v>0</v>
      </c>
      <c r="AE63" s="19">
        <f t="shared" si="68"/>
        <v>0</v>
      </c>
      <c r="AF63" s="19">
        <f t="shared" si="68"/>
        <v>0</v>
      </c>
      <c r="AG63" s="19">
        <f t="shared" si="68"/>
        <v>0</v>
      </c>
      <c r="AH63" s="19">
        <f t="shared" si="68"/>
        <v>0</v>
      </c>
      <c r="AI63" s="19">
        <f t="shared" si="68"/>
        <v>0</v>
      </c>
      <c r="AJ63" s="19">
        <f t="shared" si="68"/>
        <v>0</v>
      </c>
      <c r="AK63" s="19">
        <f t="shared" si="68"/>
        <v>0</v>
      </c>
      <c r="AL63" s="19">
        <f t="shared" si="68"/>
        <v>0</v>
      </c>
      <c r="AM63" s="19">
        <f t="shared" si="68"/>
        <v>0</v>
      </c>
      <c r="AN63" s="19">
        <f t="shared" si="68"/>
        <v>0</v>
      </c>
      <c r="AO63" s="19">
        <f t="shared" si="68"/>
        <v>0</v>
      </c>
      <c r="AP63" s="19">
        <f t="shared" si="68"/>
        <v>0</v>
      </c>
      <c r="AQ63" s="19">
        <f t="shared" si="68"/>
        <v>0</v>
      </c>
      <c r="AR63" s="19">
        <f t="shared" si="68"/>
        <v>0</v>
      </c>
      <c r="AS63" s="19">
        <f t="shared" si="68"/>
        <v>0</v>
      </c>
      <c r="AT63" s="19">
        <f t="shared" si="68"/>
        <v>0</v>
      </c>
      <c r="AU63" s="19">
        <f t="shared" si="68"/>
        <v>0</v>
      </c>
      <c r="AV63" s="19">
        <f t="shared" si="68"/>
        <v>0</v>
      </c>
      <c r="AW63" s="19">
        <f t="shared" si="68"/>
        <v>0</v>
      </c>
      <c r="AX63" s="19">
        <f t="shared" si="68"/>
        <v>0</v>
      </c>
      <c r="AY63" s="19">
        <f t="shared" si="68"/>
        <v>0</v>
      </c>
      <c r="AZ63" s="19">
        <f t="shared" si="68"/>
        <v>0</v>
      </c>
      <c r="BA63" s="19">
        <f t="shared" si="68"/>
        <v>0</v>
      </c>
      <c r="BB63" s="19">
        <f t="shared" si="68"/>
        <v>0</v>
      </c>
      <c r="BC63" s="19">
        <f t="shared" si="68"/>
        <v>0</v>
      </c>
      <c r="BD63" s="19">
        <f t="shared" si="68"/>
        <v>0</v>
      </c>
      <c r="BE63" s="19">
        <f t="shared" si="68"/>
        <v>0</v>
      </c>
      <c r="BF63" s="19">
        <f t="shared" si="68"/>
        <v>0</v>
      </c>
      <c r="BG63" s="19">
        <f t="shared" si="68"/>
        <v>0</v>
      </c>
      <c r="BH63" s="19">
        <f t="shared" si="68"/>
        <v>0</v>
      </c>
      <c r="BI63" s="19">
        <f t="shared" si="68"/>
        <v>0</v>
      </c>
    </row>
    <row r="64" spans="1:61" s="19" customFormat="1" ht="12.75" x14ac:dyDescent="0.2">
      <c r="C64" s="19" t="s">
        <v>471</v>
      </c>
      <c r="D64" s="19">
        <f>IFERROR(D76,0)+IFERROR(D82,0)+IFERROR(D88,0)+IFERROR(D94,0)+IFERROR(D100,0)</f>
        <v>3382305.1583944112</v>
      </c>
      <c r="E64" s="19">
        <f t="shared" si="68"/>
        <v>6902311.4298136029</v>
      </c>
      <c r="F64" s="19">
        <f t="shared" si="68"/>
        <v>10565624.930690095</v>
      </c>
      <c r="G64" s="19">
        <f t="shared" si="68"/>
        <v>14378080.014837818</v>
      </c>
      <c r="H64" s="19">
        <f t="shared" si="68"/>
        <v>18345748.565499999</v>
      </c>
      <c r="I64" s="19">
        <f t="shared" si="68"/>
        <v>14963443.407105589</v>
      </c>
      <c r="J64" s="19">
        <f t="shared" si="68"/>
        <v>11443437.135686398</v>
      </c>
      <c r="K64" s="19">
        <f t="shared" si="68"/>
        <v>7780123.6348099057</v>
      </c>
      <c r="L64" s="19">
        <f t="shared" si="68"/>
        <v>3967668.5506621813</v>
      </c>
      <c r="M64" s="19">
        <f t="shared" si="68"/>
        <v>0</v>
      </c>
      <c r="N64" s="19">
        <f t="shared" si="68"/>
        <v>0</v>
      </c>
      <c r="O64" s="19">
        <f t="shared" si="68"/>
        <v>0</v>
      </c>
      <c r="P64" s="19">
        <f t="shared" si="68"/>
        <v>0</v>
      </c>
      <c r="Q64" s="19">
        <f t="shared" si="68"/>
        <v>0</v>
      </c>
      <c r="R64" s="19">
        <f t="shared" si="68"/>
        <v>0</v>
      </c>
      <c r="S64" s="19">
        <f t="shared" si="68"/>
        <v>0</v>
      </c>
      <c r="T64" s="19">
        <f t="shared" si="68"/>
        <v>0</v>
      </c>
      <c r="U64" s="19">
        <f t="shared" si="68"/>
        <v>0</v>
      </c>
      <c r="V64" s="19">
        <f t="shared" si="68"/>
        <v>0</v>
      </c>
      <c r="W64" s="19">
        <f t="shared" si="68"/>
        <v>0</v>
      </c>
      <c r="X64" s="19">
        <f t="shared" si="68"/>
        <v>0</v>
      </c>
      <c r="Y64" s="19">
        <f t="shared" si="68"/>
        <v>0</v>
      </c>
      <c r="Z64" s="19">
        <f t="shared" si="68"/>
        <v>0</v>
      </c>
      <c r="AA64" s="19">
        <f t="shared" si="68"/>
        <v>0</v>
      </c>
      <c r="AB64" s="19">
        <f t="shared" si="68"/>
        <v>0</v>
      </c>
      <c r="AC64" s="19">
        <f t="shared" si="68"/>
        <v>0</v>
      </c>
      <c r="AD64" s="19">
        <f t="shared" si="68"/>
        <v>0</v>
      </c>
      <c r="AE64" s="19">
        <f t="shared" si="68"/>
        <v>0</v>
      </c>
      <c r="AF64" s="19">
        <f t="shared" si="68"/>
        <v>0</v>
      </c>
      <c r="AG64" s="19">
        <f t="shared" si="68"/>
        <v>0</v>
      </c>
      <c r="AH64" s="19">
        <f t="shared" si="68"/>
        <v>0</v>
      </c>
      <c r="AI64" s="19">
        <f t="shared" si="68"/>
        <v>0</v>
      </c>
      <c r="AJ64" s="19">
        <f t="shared" si="68"/>
        <v>0</v>
      </c>
      <c r="AK64" s="19">
        <f t="shared" si="68"/>
        <v>0</v>
      </c>
      <c r="AL64" s="19">
        <f t="shared" si="68"/>
        <v>0</v>
      </c>
      <c r="AM64" s="19">
        <f t="shared" si="68"/>
        <v>0</v>
      </c>
      <c r="AN64" s="19">
        <f t="shared" si="68"/>
        <v>0</v>
      </c>
      <c r="AO64" s="19">
        <f t="shared" si="68"/>
        <v>0</v>
      </c>
      <c r="AP64" s="19">
        <f t="shared" si="68"/>
        <v>0</v>
      </c>
      <c r="AQ64" s="19">
        <f t="shared" si="68"/>
        <v>0</v>
      </c>
      <c r="AR64" s="19">
        <f t="shared" si="68"/>
        <v>0</v>
      </c>
      <c r="AS64" s="19">
        <f t="shared" si="68"/>
        <v>0</v>
      </c>
      <c r="AT64" s="19">
        <f t="shared" si="68"/>
        <v>0</v>
      </c>
      <c r="AU64" s="19">
        <f t="shared" si="68"/>
        <v>0</v>
      </c>
      <c r="AV64" s="19">
        <f t="shared" si="68"/>
        <v>0</v>
      </c>
      <c r="AW64" s="19">
        <f t="shared" si="68"/>
        <v>0</v>
      </c>
      <c r="AX64" s="19">
        <f t="shared" si="68"/>
        <v>0</v>
      </c>
      <c r="AY64" s="19">
        <f t="shared" si="68"/>
        <v>0</v>
      </c>
      <c r="AZ64" s="19">
        <f t="shared" si="68"/>
        <v>0</v>
      </c>
      <c r="BA64" s="19">
        <f t="shared" si="68"/>
        <v>0</v>
      </c>
      <c r="BB64" s="19">
        <f t="shared" si="68"/>
        <v>0</v>
      </c>
      <c r="BC64" s="19">
        <f t="shared" si="68"/>
        <v>0</v>
      </c>
      <c r="BD64" s="19">
        <f t="shared" si="68"/>
        <v>0</v>
      </c>
      <c r="BE64" s="19">
        <f t="shared" si="68"/>
        <v>0</v>
      </c>
      <c r="BF64" s="19">
        <f t="shared" si="68"/>
        <v>0</v>
      </c>
      <c r="BG64" s="19">
        <f t="shared" si="68"/>
        <v>0</v>
      </c>
      <c r="BH64" s="19">
        <f t="shared" si="68"/>
        <v>0</v>
      </c>
      <c r="BI64" s="19">
        <f t="shared" si="68"/>
        <v>0</v>
      </c>
    </row>
    <row r="65" spans="1:61" s="19" customFormat="1" ht="12.75" x14ac:dyDescent="0.2">
      <c r="C65" s="19" t="s">
        <v>456</v>
      </c>
      <c r="D65" s="19">
        <f>IFERROR(D77,0)+IFERROR(D83,0)+IFERROR(D89,0)+IFERROR(D95,0)+IFERROR(D101,0)</f>
        <v>664518.37985348096</v>
      </c>
      <c r="E65" s="19">
        <f t="shared" si="68"/>
        <v>1191335.6466821809</v>
      </c>
      <c r="F65" s="19">
        <f t="shared" si="68"/>
        <v>1574845.6840535821</v>
      </c>
      <c r="G65" s="19">
        <f t="shared" si="68"/>
        <v>1809214.1381537504</v>
      </c>
      <c r="H65" s="19">
        <f t="shared" si="68"/>
        <v>1888369.1257394608</v>
      </c>
      <c r="I65" s="19">
        <f t="shared" si="68"/>
        <v>1223850.7458859798</v>
      </c>
      <c r="J65" s="19">
        <f t="shared" si="68"/>
        <v>697033.47905728</v>
      </c>
      <c r="K65" s="19">
        <f t="shared" si="68"/>
        <v>313523.44168587867</v>
      </c>
      <c r="L65" s="19">
        <f t="shared" si="68"/>
        <v>79154.987585710507</v>
      </c>
      <c r="M65" s="19">
        <f t="shared" si="68"/>
        <v>0</v>
      </c>
      <c r="N65" s="19">
        <f t="shared" si="68"/>
        <v>0</v>
      </c>
      <c r="O65" s="19">
        <f t="shared" si="68"/>
        <v>0</v>
      </c>
      <c r="P65" s="19">
        <f t="shared" si="68"/>
        <v>0</v>
      </c>
      <c r="Q65" s="19">
        <f t="shared" si="68"/>
        <v>0</v>
      </c>
      <c r="R65" s="19">
        <f t="shared" si="68"/>
        <v>0</v>
      </c>
      <c r="S65" s="19">
        <f t="shared" si="68"/>
        <v>0</v>
      </c>
      <c r="T65" s="19">
        <f t="shared" si="68"/>
        <v>0</v>
      </c>
      <c r="U65" s="19">
        <f t="shared" si="68"/>
        <v>0</v>
      </c>
      <c r="V65" s="19">
        <f t="shared" si="68"/>
        <v>0</v>
      </c>
      <c r="W65" s="19">
        <f t="shared" si="68"/>
        <v>0</v>
      </c>
      <c r="X65" s="19">
        <f t="shared" si="68"/>
        <v>0</v>
      </c>
      <c r="Y65" s="19">
        <f t="shared" si="68"/>
        <v>0</v>
      </c>
      <c r="Z65" s="19">
        <f t="shared" si="68"/>
        <v>0</v>
      </c>
      <c r="AA65" s="19">
        <f t="shared" si="68"/>
        <v>0</v>
      </c>
      <c r="AB65" s="19">
        <f t="shared" si="68"/>
        <v>0</v>
      </c>
      <c r="AC65" s="19">
        <f t="shared" si="68"/>
        <v>0</v>
      </c>
      <c r="AD65" s="19">
        <f t="shared" si="68"/>
        <v>0</v>
      </c>
      <c r="AE65" s="19">
        <f t="shared" si="68"/>
        <v>0</v>
      </c>
      <c r="AF65" s="19">
        <f t="shared" si="68"/>
        <v>0</v>
      </c>
      <c r="AG65" s="19">
        <f t="shared" si="68"/>
        <v>0</v>
      </c>
      <c r="AH65" s="19">
        <f t="shared" si="68"/>
        <v>0</v>
      </c>
      <c r="AI65" s="19">
        <f t="shared" si="68"/>
        <v>0</v>
      </c>
      <c r="AJ65" s="19">
        <f t="shared" si="68"/>
        <v>0</v>
      </c>
      <c r="AK65" s="19">
        <f t="shared" si="68"/>
        <v>0</v>
      </c>
      <c r="AL65" s="19">
        <f t="shared" si="68"/>
        <v>0</v>
      </c>
      <c r="AM65" s="19">
        <f t="shared" si="68"/>
        <v>0</v>
      </c>
      <c r="AN65" s="19">
        <f t="shared" si="68"/>
        <v>0</v>
      </c>
      <c r="AO65" s="19">
        <f t="shared" si="68"/>
        <v>0</v>
      </c>
      <c r="AP65" s="19">
        <f t="shared" si="68"/>
        <v>0</v>
      </c>
      <c r="AQ65" s="19">
        <f t="shared" si="68"/>
        <v>0</v>
      </c>
      <c r="AR65" s="19">
        <f t="shared" si="68"/>
        <v>0</v>
      </c>
      <c r="AS65" s="19">
        <f t="shared" si="68"/>
        <v>0</v>
      </c>
      <c r="AT65" s="19">
        <f t="shared" si="68"/>
        <v>0</v>
      </c>
      <c r="AU65" s="19">
        <f t="shared" si="68"/>
        <v>0</v>
      </c>
      <c r="AV65" s="19">
        <f t="shared" si="68"/>
        <v>0</v>
      </c>
      <c r="AW65" s="19">
        <f t="shared" si="68"/>
        <v>0</v>
      </c>
      <c r="AX65" s="19">
        <f t="shared" si="68"/>
        <v>0</v>
      </c>
      <c r="AY65" s="19">
        <f t="shared" si="68"/>
        <v>0</v>
      </c>
      <c r="AZ65" s="19">
        <f t="shared" si="68"/>
        <v>0</v>
      </c>
      <c r="BA65" s="19">
        <f t="shared" si="68"/>
        <v>0</v>
      </c>
      <c r="BB65" s="19">
        <f t="shared" si="68"/>
        <v>0</v>
      </c>
      <c r="BC65" s="19">
        <f t="shared" si="68"/>
        <v>0</v>
      </c>
      <c r="BD65" s="19">
        <f t="shared" si="68"/>
        <v>0</v>
      </c>
      <c r="BE65" s="19">
        <f t="shared" si="68"/>
        <v>0</v>
      </c>
      <c r="BF65" s="19">
        <f t="shared" si="68"/>
        <v>0</v>
      </c>
      <c r="BG65" s="19">
        <f t="shared" si="68"/>
        <v>0</v>
      </c>
      <c r="BH65" s="19">
        <f t="shared" si="68"/>
        <v>0</v>
      </c>
      <c r="BI65" s="19">
        <f t="shared" si="68"/>
        <v>0</v>
      </c>
    </row>
    <row r="66" spans="1:61" s="19" customFormat="1" ht="12.75" x14ac:dyDescent="0.2">
      <c r="C66" s="19" t="s">
        <v>472</v>
      </c>
      <c r="D66" s="19">
        <f>IFERROR(D78,0)+IFERROR(D84,0)+IFERROR(D90,0)+IFERROR(D96,0)+IFERROR(D102,0)</f>
        <v>4046823.5382478922</v>
      </c>
      <c r="E66" s="19">
        <f t="shared" si="68"/>
        <v>8093647.0764957843</v>
      </c>
      <c r="F66" s="19">
        <f t="shared" si="68"/>
        <v>12140470.614743676</v>
      </c>
      <c r="G66" s="19">
        <f t="shared" si="68"/>
        <v>16187294.152991569</v>
      </c>
      <c r="H66" s="19">
        <f t="shared" si="68"/>
        <v>20234117.691239461</v>
      </c>
      <c r="I66" s="19">
        <f t="shared" si="68"/>
        <v>16187294.152991569</v>
      </c>
      <c r="J66" s="19">
        <f t="shared" si="68"/>
        <v>12140470.614743676</v>
      </c>
      <c r="K66" s="19">
        <f t="shared" si="68"/>
        <v>8093647.0764957843</v>
      </c>
      <c r="L66" s="19">
        <f t="shared" si="68"/>
        <v>4046823.5382478922</v>
      </c>
      <c r="M66" s="19">
        <f t="shared" si="68"/>
        <v>0</v>
      </c>
      <c r="N66" s="19">
        <f t="shared" si="68"/>
        <v>0</v>
      </c>
      <c r="O66" s="19">
        <f t="shared" si="68"/>
        <v>0</v>
      </c>
      <c r="P66" s="19">
        <f t="shared" si="68"/>
        <v>0</v>
      </c>
      <c r="Q66" s="19">
        <f t="shared" si="68"/>
        <v>0</v>
      </c>
      <c r="R66" s="19">
        <f t="shared" si="68"/>
        <v>0</v>
      </c>
      <c r="S66" s="19">
        <f t="shared" si="68"/>
        <v>0</v>
      </c>
      <c r="T66" s="19">
        <f t="shared" si="68"/>
        <v>0</v>
      </c>
      <c r="U66" s="19">
        <f t="shared" si="68"/>
        <v>0</v>
      </c>
      <c r="V66" s="19">
        <f t="shared" si="68"/>
        <v>0</v>
      </c>
      <c r="W66" s="19">
        <f t="shared" si="68"/>
        <v>0</v>
      </c>
      <c r="X66" s="19">
        <f t="shared" si="68"/>
        <v>0</v>
      </c>
      <c r="Y66" s="19">
        <f t="shared" si="68"/>
        <v>0</v>
      </c>
      <c r="Z66" s="19">
        <f t="shared" si="68"/>
        <v>0</v>
      </c>
      <c r="AA66" s="19">
        <f t="shared" si="68"/>
        <v>0</v>
      </c>
      <c r="AB66" s="19">
        <f t="shared" si="68"/>
        <v>0</v>
      </c>
      <c r="AC66" s="19">
        <f t="shared" si="68"/>
        <v>0</v>
      </c>
      <c r="AD66" s="19">
        <f t="shared" si="68"/>
        <v>0</v>
      </c>
      <c r="AE66" s="19">
        <f t="shared" si="68"/>
        <v>0</v>
      </c>
      <c r="AF66" s="19">
        <f t="shared" si="68"/>
        <v>0</v>
      </c>
      <c r="AG66" s="19">
        <f t="shared" si="68"/>
        <v>0</v>
      </c>
      <c r="AH66" s="19">
        <f t="shared" si="68"/>
        <v>0</v>
      </c>
      <c r="AI66" s="19">
        <f t="shared" si="68"/>
        <v>0</v>
      </c>
      <c r="AJ66" s="19">
        <f t="shared" si="68"/>
        <v>0</v>
      </c>
      <c r="AK66" s="19">
        <f t="shared" si="68"/>
        <v>0</v>
      </c>
      <c r="AL66" s="19">
        <f t="shared" si="68"/>
        <v>0</v>
      </c>
      <c r="AM66" s="19">
        <f t="shared" si="68"/>
        <v>0</v>
      </c>
      <c r="AN66" s="19">
        <f t="shared" si="68"/>
        <v>0</v>
      </c>
      <c r="AO66" s="19">
        <f t="shared" si="68"/>
        <v>0</v>
      </c>
      <c r="AP66" s="19">
        <f t="shared" si="68"/>
        <v>0</v>
      </c>
      <c r="AQ66" s="19">
        <f t="shared" si="68"/>
        <v>0</v>
      </c>
      <c r="AR66" s="19">
        <f t="shared" si="68"/>
        <v>0</v>
      </c>
      <c r="AS66" s="19">
        <f t="shared" si="68"/>
        <v>0</v>
      </c>
      <c r="AT66" s="19">
        <f t="shared" si="68"/>
        <v>0</v>
      </c>
      <c r="AU66" s="19">
        <f t="shared" si="68"/>
        <v>0</v>
      </c>
      <c r="AV66" s="19">
        <f t="shared" si="68"/>
        <v>0</v>
      </c>
      <c r="AW66" s="19">
        <f t="shared" si="68"/>
        <v>0</v>
      </c>
      <c r="AX66" s="19">
        <f t="shared" si="68"/>
        <v>0</v>
      </c>
      <c r="AY66" s="19">
        <f t="shared" si="68"/>
        <v>0</v>
      </c>
      <c r="AZ66" s="19">
        <f t="shared" si="68"/>
        <v>0</v>
      </c>
      <c r="BA66" s="19">
        <f t="shared" si="68"/>
        <v>0</v>
      </c>
      <c r="BB66" s="19">
        <f t="shared" si="68"/>
        <v>0</v>
      </c>
      <c r="BC66" s="19">
        <f t="shared" si="68"/>
        <v>0</v>
      </c>
      <c r="BD66" s="19">
        <f t="shared" si="68"/>
        <v>0</v>
      </c>
      <c r="BE66" s="19">
        <f t="shared" si="68"/>
        <v>0</v>
      </c>
      <c r="BF66" s="19">
        <f t="shared" si="68"/>
        <v>0</v>
      </c>
      <c r="BG66" s="19">
        <f t="shared" si="68"/>
        <v>0</v>
      </c>
      <c r="BH66" s="19">
        <f t="shared" si="68"/>
        <v>0</v>
      </c>
      <c r="BI66" s="19">
        <f t="shared" si="68"/>
        <v>0</v>
      </c>
    </row>
    <row r="67" spans="1:61" s="19" customFormat="1" ht="12.75" x14ac:dyDescent="0.2">
      <c r="C67" s="19" t="s">
        <v>457</v>
      </c>
      <c r="D67" s="19">
        <f>IFERROR(D79,0)+IFERROR(D85,0)+IFERROR(D91,0)+IFERROR(D97,0)+IFERROR(D103,0)</f>
        <v>14963443.407105587</v>
      </c>
      <c r="E67" s="19">
        <f t="shared" si="68"/>
        <v>26406880.542791985</v>
      </c>
      <c r="F67" s="19">
        <f t="shared" si="68"/>
        <v>34187004.177601889</v>
      </c>
      <c r="G67" s="19">
        <f t="shared" si="68"/>
        <v>38154672.728264071</v>
      </c>
      <c r="H67" s="19">
        <f t="shared" si="68"/>
        <v>38154672.728264071</v>
      </c>
      <c r="I67" s="19">
        <f t="shared" si="68"/>
        <v>23191229.321158484</v>
      </c>
      <c r="J67" s="19">
        <f t="shared" si="68"/>
        <v>11747792.185472086</v>
      </c>
      <c r="K67" s="19">
        <f t="shared" si="68"/>
        <v>3967668.5506621809</v>
      </c>
      <c r="L67" s="19">
        <f t="shared" si="68"/>
        <v>0</v>
      </c>
      <c r="M67" s="19">
        <f t="shared" si="68"/>
        <v>0</v>
      </c>
      <c r="N67" s="19">
        <f t="shared" si="68"/>
        <v>0</v>
      </c>
      <c r="O67" s="19">
        <f t="shared" si="68"/>
        <v>0</v>
      </c>
      <c r="P67" s="19">
        <f t="shared" si="68"/>
        <v>0</v>
      </c>
      <c r="Q67" s="19">
        <f t="shared" si="68"/>
        <v>0</v>
      </c>
      <c r="R67" s="19">
        <f t="shared" si="68"/>
        <v>0</v>
      </c>
      <c r="S67" s="19">
        <f t="shared" si="68"/>
        <v>0</v>
      </c>
      <c r="T67" s="19">
        <f t="shared" si="68"/>
        <v>0</v>
      </c>
      <c r="U67" s="19">
        <f t="shared" si="68"/>
        <v>0</v>
      </c>
      <c r="V67" s="19">
        <f t="shared" si="68"/>
        <v>0</v>
      </c>
      <c r="W67" s="19">
        <f t="shared" si="68"/>
        <v>0</v>
      </c>
      <c r="X67" s="19">
        <f t="shared" si="68"/>
        <v>0</v>
      </c>
      <c r="Y67" s="19">
        <f t="shared" si="68"/>
        <v>0</v>
      </c>
      <c r="Z67" s="19">
        <f t="shared" si="68"/>
        <v>0</v>
      </c>
      <c r="AA67" s="19">
        <f t="shared" si="68"/>
        <v>0</v>
      </c>
      <c r="AB67" s="19">
        <f t="shared" si="68"/>
        <v>0</v>
      </c>
      <c r="AC67" s="19">
        <f t="shared" si="68"/>
        <v>0</v>
      </c>
      <c r="AD67" s="19">
        <f t="shared" si="68"/>
        <v>0</v>
      </c>
      <c r="AE67" s="19">
        <f t="shared" si="68"/>
        <v>0</v>
      </c>
      <c r="AF67" s="19">
        <f t="shared" ref="AF67:BI67" si="69">IFERROR(AF79,0)+IFERROR(AF85,0)+IFERROR(AF91,0)+IFERROR(AF97,0)+IFERROR(AF103,0)</f>
        <v>0</v>
      </c>
      <c r="AG67" s="19">
        <f t="shared" si="69"/>
        <v>0</v>
      </c>
      <c r="AH67" s="19">
        <f t="shared" si="69"/>
        <v>0</v>
      </c>
      <c r="AI67" s="19">
        <f t="shared" si="69"/>
        <v>0</v>
      </c>
      <c r="AJ67" s="19">
        <f t="shared" si="69"/>
        <v>0</v>
      </c>
      <c r="AK67" s="19">
        <f t="shared" si="69"/>
        <v>0</v>
      </c>
      <c r="AL67" s="19">
        <f t="shared" si="69"/>
        <v>0</v>
      </c>
      <c r="AM67" s="19">
        <f t="shared" si="69"/>
        <v>0</v>
      </c>
      <c r="AN67" s="19">
        <f t="shared" si="69"/>
        <v>0</v>
      </c>
      <c r="AO67" s="19">
        <f t="shared" si="69"/>
        <v>0</v>
      </c>
      <c r="AP67" s="19">
        <f t="shared" si="69"/>
        <v>0</v>
      </c>
      <c r="AQ67" s="19">
        <f t="shared" si="69"/>
        <v>0</v>
      </c>
      <c r="AR67" s="19">
        <f t="shared" si="69"/>
        <v>0</v>
      </c>
      <c r="AS67" s="19">
        <f t="shared" si="69"/>
        <v>0</v>
      </c>
      <c r="AT67" s="19">
        <f t="shared" si="69"/>
        <v>0</v>
      </c>
      <c r="AU67" s="19">
        <f t="shared" si="69"/>
        <v>0</v>
      </c>
      <c r="AV67" s="19">
        <f t="shared" si="69"/>
        <v>0</v>
      </c>
      <c r="AW67" s="19">
        <f t="shared" si="69"/>
        <v>0</v>
      </c>
      <c r="AX67" s="19">
        <f t="shared" si="69"/>
        <v>0</v>
      </c>
      <c r="AY67" s="19">
        <f t="shared" si="69"/>
        <v>0</v>
      </c>
      <c r="AZ67" s="19">
        <f t="shared" si="69"/>
        <v>0</v>
      </c>
      <c r="BA67" s="19">
        <f t="shared" si="69"/>
        <v>0</v>
      </c>
      <c r="BB67" s="19">
        <f t="shared" si="69"/>
        <v>0</v>
      </c>
      <c r="BC67" s="19">
        <f t="shared" si="69"/>
        <v>0</v>
      </c>
      <c r="BD67" s="19">
        <f t="shared" si="69"/>
        <v>0</v>
      </c>
      <c r="BE67" s="19">
        <f t="shared" si="69"/>
        <v>0</v>
      </c>
      <c r="BF67" s="19">
        <f t="shared" si="69"/>
        <v>0</v>
      </c>
      <c r="BG67" s="19">
        <f t="shared" si="69"/>
        <v>0</v>
      </c>
      <c r="BH67" s="19">
        <f t="shared" si="69"/>
        <v>0</v>
      </c>
      <c r="BI67" s="19">
        <f t="shared" si="69"/>
        <v>0</v>
      </c>
    </row>
    <row r="68" spans="1:61" s="19" customFormat="1" ht="12.75" x14ac:dyDescent="0.2"/>
    <row r="69" spans="1:61" s="19" customFormat="1" ht="12.75" x14ac:dyDescent="0.2"/>
    <row r="70" spans="1:61" s="19" customFormat="1" ht="12.75" x14ac:dyDescent="0.2"/>
    <row r="71" spans="1:61" s="19" customFormat="1" ht="12.75" x14ac:dyDescent="0.2"/>
    <row r="72" spans="1:61" s="19" customFormat="1" ht="12.75" x14ac:dyDescent="0.2"/>
    <row r="73" spans="1:61" s="19" customFormat="1" ht="12.75" x14ac:dyDescent="0.2">
      <c r="A73" s="19" t="s">
        <v>458</v>
      </c>
      <c r="B73" s="19">
        <f>B62/5</f>
        <v>18345748.565499999</v>
      </c>
      <c r="D73" s="19">
        <v>2020</v>
      </c>
      <c r="E73" s="19">
        <v>2021</v>
      </c>
      <c r="F73" s="19">
        <v>2022</v>
      </c>
      <c r="G73" s="19">
        <v>2023</v>
      </c>
      <c r="H73" s="19">
        <v>2024</v>
      </c>
      <c r="I73" s="19">
        <v>2025</v>
      </c>
      <c r="J73" s="19">
        <v>2026</v>
      </c>
      <c r="K73" s="19">
        <v>2027</v>
      </c>
      <c r="L73" s="19">
        <v>2028</v>
      </c>
      <c r="M73" s="19">
        <v>2029</v>
      </c>
      <c r="N73" s="19">
        <v>2030</v>
      </c>
      <c r="O73" s="19">
        <v>2031</v>
      </c>
      <c r="P73" s="19">
        <v>2032</v>
      </c>
      <c r="Q73" s="19">
        <v>2033</v>
      </c>
      <c r="R73" s="19">
        <v>2034</v>
      </c>
      <c r="S73" s="19">
        <v>2035</v>
      </c>
      <c r="T73" s="19">
        <v>2036</v>
      </c>
      <c r="U73" s="19">
        <v>2037</v>
      </c>
      <c r="V73" s="19">
        <v>2038</v>
      </c>
      <c r="W73" s="19">
        <v>2039</v>
      </c>
      <c r="X73" s="19">
        <v>2040</v>
      </c>
      <c r="Y73" s="19">
        <v>2041</v>
      </c>
      <c r="Z73" s="19">
        <v>2042</v>
      </c>
      <c r="AA73" s="19">
        <v>2043</v>
      </c>
      <c r="AB73" s="19">
        <v>2044</v>
      </c>
      <c r="AC73" s="19">
        <v>2045</v>
      </c>
      <c r="AD73" s="19">
        <v>2046</v>
      </c>
      <c r="AE73" s="19">
        <v>2047</v>
      </c>
      <c r="AF73" s="19">
        <v>2048</v>
      </c>
      <c r="AG73" s="19">
        <v>2049</v>
      </c>
      <c r="AH73" s="19">
        <v>2050</v>
      </c>
      <c r="AI73" s="19">
        <v>2051</v>
      </c>
      <c r="AJ73" s="19">
        <v>2052</v>
      </c>
      <c r="AK73" s="19">
        <v>2053</v>
      </c>
      <c r="AL73" s="19">
        <v>2054</v>
      </c>
      <c r="AM73" s="19">
        <v>2055</v>
      </c>
      <c r="AN73" s="19">
        <v>2056</v>
      </c>
      <c r="AO73" s="19">
        <v>2057</v>
      </c>
      <c r="AP73" s="19">
        <v>2058</v>
      </c>
      <c r="AQ73" s="19">
        <v>2059</v>
      </c>
      <c r="AR73" s="19">
        <v>2060</v>
      </c>
      <c r="AS73" s="19">
        <v>2061</v>
      </c>
      <c r="AT73" s="19">
        <v>2062</v>
      </c>
      <c r="AU73" s="19">
        <v>2063</v>
      </c>
      <c r="AV73" s="19">
        <v>2064</v>
      </c>
      <c r="AW73" s="19">
        <v>2065</v>
      </c>
      <c r="AX73" s="19">
        <v>2066</v>
      </c>
      <c r="AY73" s="19">
        <v>2067</v>
      </c>
      <c r="AZ73" s="19">
        <v>2068</v>
      </c>
      <c r="BA73" s="19">
        <v>2069</v>
      </c>
      <c r="BB73" s="19">
        <v>2070</v>
      </c>
      <c r="BC73" s="19">
        <v>2071</v>
      </c>
      <c r="BD73" s="19">
        <v>2072</v>
      </c>
      <c r="BE73" s="19">
        <v>2073</v>
      </c>
      <c r="BF73" s="19">
        <v>2074</v>
      </c>
      <c r="BG73" s="19">
        <v>2075</v>
      </c>
      <c r="BH73" s="19">
        <v>2076</v>
      </c>
      <c r="BI73" s="19">
        <v>2077</v>
      </c>
    </row>
    <row r="74" spans="1:61" s="19" customFormat="1" ht="12.75" x14ac:dyDescent="0.2">
      <c r="A74" s="19" t="s">
        <v>72</v>
      </c>
      <c r="B74" s="19">
        <f>B63</f>
        <v>5</v>
      </c>
      <c r="D74" s="19">
        <f>B74</f>
        <v>5</v>
      </c>
      <c r="E74" s="19">
        <f>IF(D74&gt;0,D74-1,0)</f>
        <v>4</v>
      </c>
      <c r="F74" s="19">
        <f t="shared" ref="F74" si="70">IF(E74&gt;0,E74-1,0)</f>
        <v>3</v>
      </c>
      <c r="G74" s="19">
        <f t="shared" ref="G74" si="71">IF(F74&gt;0,F74-1,0)</f>
        <v>2</v>
      </c>
      <c r="H74" s="19">
        <f t="shared" ref="H74" si="72">IF(G74&gt;0,G74-1,0)</f>
        <v>1</v>
      </c>
      <c r="I74" s="19">
        <f t="shared" ref="I74" si="73">IF(H74&gt;0,H74-1,0)</f>
        <v>0</v>
      </c>
      <c r="J74" s="19">
        <f t="shared" ref="J74" si="74">IF(I74&gt;0,I74-1,0)</f>
        <v>0</v>
      </c>
      <c r="K74" s="19">
        <f t="shared" ref="K74" si="75">IF(J74&gt;0,J74-1,0)</f>
        <v>0</v>
      </c>
      <c r="L74" s="19">
        <f t="shared" ref="L74" si="76">IF(K74&gt;0,K74-1,0)</f>
        <v>0</v>
      </c>
      <c r="M74" s="19">
        <f t="shared" ref="M74" si="77">IF(L74&gt;0,L74-1,0)</f>
        <v>0</v>
      </c>
      <c r="N74" s="19">
        <f t="shared" ref="N74" si="78">IF(M74&gt;0,M74-1,0)</f>
        <v>0</v>
      </c>
      <c r="O74" s="19">
        <f t="shared" ref="O74" si="79">IF(N74&gt;0,N74-1,0)</f>
        <v>0</v>
      </c>
      <c r="P74" s="19">
        <f t="shared" ref="P74" si="80">IF(O74&gt;0,O74-1,0)</f>
        <v>0</v>
      </c>
      <c r="Q74" s="19">
        <f t="shared" ref="Q74" si="81">IF(P74&gt;0,P74-1,0)</f>
        <v>0</v>
      </c>
      <c r="R74" s="19">
        <f t="shared" ref="R74" si="82">IF(Q74&gt;0,Q74-1,0)</f>
        <v>0</v>
      </c>
      <c r="S74" s="19">
        <f t="shared" ref="S74" si="83">IF(R74&gt;0,R74-1,0)</f>
        <v>0</v>
      </c>
      <c r="T74" s="19">
        <f t="shared" ref="T74" si="84">IF(S74&gt;0,S74-1,0)</f>
        <v>0</v>
      </c>
      <c r="U74" s="19">
        <f t="shared" ref="U74" si="85">IF(T74&gt;0,T74-1,0)</f>
        <v>0</v>
      </c>
      <c r="V74" s="19">
        <f t="shared" ref="V74" si="86">IF(U74&gt;0,U74-1,0)</f>
        <v>0</v>
      </c>
      <c r="W74" s="19">
        <f t="shared" ref="W74" si="87">IF(V74&gt;0,V74-1,0)</f>
        <v>0</v>
      </c>
      <c r="X74" s="19">
        <f t="shared" ref="X74" si="88">IF(W74&gt;0,W74-1,0)</f>
        <v>0</v>
      </c>
      <c r="Y74" s="19">
        <f t="shared" ref="Y74" si="89">IF(X74&gt;0,X74-1,0)</f>
        <v>0</v>
      </c>
      <c r="Z74" s="19">
        <f t="shared" ref="Z74" si="90">IF(Y74&gt;0,Y74-1,0)</f>
        <v>0</v>
      </c>
      <c r="AA74" s="19">
        <f t="shared" ref="AA74" si="91">IF(Z74&gt;0,Z74-1,0)</f>
        <v>0</v>
      </c>
      <c r="AB74" s="19">
        <f t="shared" ref="AB74" si="92">IF(AA74&gt;0,AA74-1,0)</f>
        <v>0</v>
      </c>
      <c r="AC74" s="19">
        <f t="shared" ref="AC74" si="93">IF(AB74&gt;0,AB74-1,0)</f>
        <v>0</v>
      </c>
      <c r="AD74" s="19">
        <f t="shared" ref="AD74" si="94">IF(AC74&gt;0,AC74-1,0)</f>
        <v>0</v>
      </c>
      <c r="AE74" s="19">
        <f t="shared" ref="AE74" si="95">IF(AD74&gt;0,AD74-1,0)</f>
        <v>0</v>
      </c>
      <c r="AF74" s="19">
        <f t="shared" ref="AF74" si="96">IF(AE74&gt;0,AE74-1,0)</f>
        <v>0</v>
      </c>
      <c r="AG74" s="19">
        <f t="shared" ref="AG74" si="97">IF(AF74&gt;0,AF74-1,0)</f>
        <v>0</v>
      </c>
      <c r="AH74" s="19">
        <f t="shared" ref="AH74" si="98">IF(AG74&gt;0,AG74-1,0)</f>
        <v>0</v>
      </c>
      <c r="AI74" s="19">
        <f t="shared" ref="AI74" si="99">IF(AH74&gt;0,AH74-1,0)</f>
        <v>0</v>
      </c>
      <c r="AJ74" s="19">
        <f t="shared" ref="AJ74" si="100">IF(AI74&gt;0,AI74-1,0)</f>
        <v>0</v>
      </c>
      <c r="AK74" s="19">
        <f t="shared" ref="AK74" si="101">IF(AJ74&gt;0,AJ74-1,0)</f>
        <v>0</v>
      </c>
      <c r="AL74" s="19">
        <f t="shared" ref="AL74" si="102">IF(AK74&gt;0,AK74-1,0)</f>
        <v>0</v>
      </c>
      <c r="AM74" s="19">
        <f t="shared" ref="AM74" si="103">IF(AL74&gt;0,AL74-1,0)</f>
        <v>0</v>
      </c>
      <c r="AN74" s="19">
        <f t="shared" ref="AN74" si="104">IF(AM74&gt;0,AM74-1,0)</f>
        <v>0</v>
      </c>
      <c r="AO74" s="19">
        <f t="shared" ref="AO74" si="105">IF(AN74&gt;0,AN74-1,0)</f>
        <v>0</v>
      </c>
      <c r="AP74" s="19">
        <f t="shared" ref="AP74" si="106">IF(AO74&gt;0,AO74-1,0)</f>
        <v>0</v>
      </c>
      <c r="AQ74" s="19">
        <f t="shared" ref="AQ74" si="107">IF(AP74&gt;0,AP74-1,0)</f>
        <v>0</v>
      </c>
      <c r="AR74" s="19">
        <f t="shared" ref="AR74" si="108">IF(AQ74&gt;0,AQ74-1,0)</f>
        <v>0</v>
      </c>
      <c r="AS74" s="19">
        <f t="shared" ref="AS74" si="109">IF(AR74&gt;0,AR74-1,0)</f>
        <v>0</v>
      </c>
      <c r="AT74" s="19">
        <f t="shared" ref="AT74" si="110">IF(AS74&gt;0,AS74-1,0)</f>
        <v>0</v>
      </c>
      <c r="AU74" s="19">
        <f t="shared" ref="AU74" si="111">IF(AT74&gt;0,AT74-1,0)</f>
        <v>0</v>
      </c>
      <c r="AV74" s="19">
        <f t="shared" ref="AV74" si="112">IF(AU74&gt;0,AU74-1,0)</f>
        <v>0</v>
      </c>
      <c r="AW74" s="19">
        <f t="shared" ref="AW74" si="113">IF(AV74&gt;0,AV74-1,0)</f>
        <v>0</v>
      </c>
      <c r="AX74" s="19">
        <f t="shared" ref="AX74" si="114">IF(AW74&gt;0,AW74-1,0)</f>
        <v>0</v>
      </c>
      <c r="AY74" s="19">
        <f t="shared" ref="AY74" si="115">IF(AX74&gt;0,AX74-1,0)</f>
        <v>0</v>
      </c>
      <c r="AZ74" s="19">
        <f t="shared" ref="AZ74" si="116">IF(AY74&gt;0,AY74-1,0)</f>
        <v>0</v>
      </c>
      <c r="BA74" s="19">
        <f t="shared" ref="BA74" si="117">IF(AZ74&gt;0,AZ74-1,0)</f>
        <v>0</v>
      </c>
      <c r="BB74" s="19">
        <f t="shared" ref="BB74" si="118">IF(BA74&gt;0,BA74-1,0)</f>
        <v>0</v>
      </c>
      <c r="BC74" s="19">
        <f t="shared" ref="BC74" si="119">IF(BB74&gt;0,BB74-1,0)</f>
        <v>0</v>
      </c>
      <c r="BD74" s="19">
        <f t="shared" ref="BD74" si="120">IF(BC74&gt;0,BC74-1,0)</f>
        <v>0</v>
      </c>
      <c r="BE74" s="19">
        <f t="shared" ref="BE74" si="121">IF(BD74&gt;0,BD74-1,0)</f>
        <v>0</v>
      </c>
      <c r="BF74" s="19">
        <f t="shared" ref="BF74" si="122">IF(BE74&gt;0,BE74-1,0)</f>
        <v>0</v>
      </c>
      <c r="BG74" s="19">
        <f t="shared" ref="BG74" si="123">IF(BF74&gt;0,BF74-1,0)</f>
        <v>0</v>
      </c>
      <c r="BH74" s="19">
        <f t="shared" ref="BH74" si="124">IF(BG74&gt;0,BG74-1,0)</f>
        <v>0</v>
      </c>
      <c r="BI74" s="19">
        <f t="shared" ref="BI74" si="125">IF(BH74&gt;0,BH74-1,0)</f>
        <v>0</v>
      </c>
    </row>
    <row r="75" spans="1:61" s="19" customFormat="1" ht="12.75" x14ac:dyDescent="0.2">
      <c r="D75" s="19">
        <f>B73</f>
        <v>18345748.565499999</v>
      </c>
      <c r="E75" s="19">
        <f>D79</f>
        <v>14963443.407105587</v>
      </c>
      <c r="F75" s="19">
        <f>E79</f>
        <v>11443437.135686396</v>
      </c>
      <c r="G75" s="19">
        <f t="shared" ref="G75" si="126">F79</f>
        <v>7780123.6348099047</v>
      </c>
      <c r="H75" s="19">
        <f t="shared" ref="H75" si="127">G79</f>
        <v>3967668.5506621809</v>
      </c>
      <c r="I75" s="19">
        <f t="shared" ref="I75" si="128">H79</f>
        <v>0</v>
      </c>
      <c r="J75" s="19" t="e">
        <f t="shared" ref="J75" si="129">I79</f>
        <v>#N/A</v>
      </c>
      <c r="K75" s="19" t="e">
        <f t="shared" ref="K75" si="130">J79</f>
        <v>#N/A</v>
      </c>
      <c r="L75" s="19" t="e">
        <f t="shared" ref="L75" si="131">K79</f>
        <v>#N/A</v>
      </c>
      <c r="M75" s="19" t="e">
        <f t="shared" ref="M75" si="132">L79</f>
        <v>#N/A</v>
      </c>
      <c r="N75" s="19" t="e">
        <f t="shared" ref="N75" si="133">M79</f>
        <v>#N/A</v>
      </c>
      <c r="O75" s="19" t="e">
        <f t="shared" ref="O75" si="134">N79</f>
        <v>#N/A</v>
      </c>
      <c r="P75" s="19" t="e">
        <f t="shared" ref="P75" si="135">O79</f>
        <v>#N/A</v>
      </c>
      <c r="Q75" s="19" t="e">
        <f t="shared" ref="Q75" si="136">P79</f>
        <v>#N/A</v>
      </c>
      <c r="R75" s="19" t="e">
        <f t="shared" ref="R75" si="137">Q79</f>
        <v>#N/A</v>
      </c>
      <c r="S75" s="19" t="e">
        <f t="shared" ref="S75" si="138">R79</f>
        <v>#N/A</v>
      </c>
      <c r="T75" s="19" t="e">
        <f t="shared" ref="T75" si="139">S79</f>
        <v>#N/A</v>
      </c>
      <c r="U75" s="19" t="e">
        <f t="shared" ref="U75" si="140">T79</f>
        <v>#N/A</v>
      </c>
      <c r="V75" s="19" t="e">
        <f t="shared" ref="V75" si="141">U79</f>
        <v>#N/A</v>
      </c>
      <c r="W75" s="19" t="e">
        <f t="shared" ref="W75" si="142">V79</f>
        <v>#N/A</v>
      </c>
      <c r="X75" s="19" t="e">
        <f t="shared" ref="X75" si="143">W79</f>
        <v>#N/A</v>
      </c>
      <c r="Y75" s="19" t="e">
        <f t="shared" ref="Y75" si="144">X79</f>
        <v>#N/A</v>
      </c>
      <c r="Z75" s="19" t="e">
        <f t="shared" ref="Z75" si="145">Y79</f>
        <v>#N/A</v>
      </c>
      <c r="AA75" s="19" t="e">
        <f t="shared" ref="AA75" si="146">Z79</f>
        <v>#N/A</v>
      </c>
      <c r="AB75" s="19" t="e">
        <f t="shared" ref="AB75" si="147">AA79</f>
        <v>#N/A</v>
      </c>
      <c r="AC75" s="19" t="e">
        <f t="shared" ref="AC75" si="148">AB79</f>
        <v>#N/A</v>
      </c>
      <c r="AD75" s="19" t="e">
        <f t="shared" ref="AD75" si="149">AC79</f>
        <v>#N/A</v>
      </c>
      <c r="AE75" s="19" t="e">
        <f t="shared" ref="AE75" si="150">AD79</f>
        <v>#N/A</v>
      </c>
      <c r="AF75" s="19" t="e">
        <f t="shared" ref="AF75" si="151">AE79</f>
        <v>#N/A</v>
      </c>
      <c r="AG75" s="19" t="e">
        <f t="shared" ref="AG75" si="152">AF79</f>
        <v>#N/A</v>
      </c>
      <c r="AH75" s="19" t="e">
        <f t="shared" ref="AH75" si="153">AG79</f>
        <v>#N/A</v>
      </c>
      <c r="AI75" s="19" t="e">
        <f t="shared" ref="AI75" si="154">AH79</f>
        <v>#N/A</v>
      </c>
      <c r="AJ75" s="19" t="e">
        <f t="shared" ref="AJ75" si="155">AI79</f>
        <v>#N/A</v>
      </c>
      <c r="AK75" s="19" t="e">
        <f t="shared" ref="AK75" si="156">AJ79</f>
        <v>#N/A</v>
      </c>
      <c r="AL75" s="19" t="e">
        <f t="shared" ref="AL75" si="157">AK79</f>
        <v>#N/A</v>
      </c>
      <c r="AM75" s="19" t="e">
        <f t="shared" ref="AM75" si="158">AL79</f>
        <v>#N/A</v>
      </c>
      <c r="AN75" s="19" t="e">
        <f t="shared" ref="AN75" si="159">AM79</f>
        <v>#N/A</v>
      </c>
      <c r="AO75" s="19" t="e">
        <f t="shared" ref="AO75" si="160">AN79</f>
        <v>#N/A</v>
      </c>
      <c r="AP75" s="19" t="e">
        <f t="shared" ref="AP75" si="161">AO79</f>
        <v>#N/A</v>
      </c>
      <c r="AQ75" s="19" t="e">
        <f t="shared" ref="AQ75" si="162">AP79</f>
        <v>#N/A</v>
      </c>
      <c r="AR75" s="19" t="e">
        <f t="shared" ref="AR75" si="163">AQ79</f>
        <v>#N/A</v>
      </c>
      <c r="AS75" s="19" t="e">
        <f t="shared" ref="AS75" si="164">AR79</f>
        <v>#N/A</v>
      </c>
      <c r="AT75" s="19" t="e">
        <f t="shared" ref="AT75" si="165">AS79</f>
        <v>#N/A</v>
      </c>
      <c r="AU75" s="19" t="e">
        <f t="shared" ref="AU75" si="166">AT79</f>
        <v>#N/A</v>
      </c>
      <c r="AV75" s="19" t="e">
        <f t="shared" ref="AV75" si="167">AU79</f>
        <v>#N/A</v>
      </c>
      <c r="AW75" s="19" t="e">
        <f t="shared" ref="AW75" si="168">AV79</f>
        <v>#N/A</v>
      </c>
      <c r="AX75" s="19" t="e">
        <f t="shared" ref="AX75" si="169">AW79</f>
        <v>#N/A</v>
      </c>
      <c r="AY75" s="19" t="e">
        <f t="shared" ref="AY75" si="170">AX79</f>
        <v>#N/A</v>
      </c>
      <c r="AZ75" s="19" t="e">
        <f t="shared" ref="AZ75" si="171">AY79</f>
        <v>#N/A</v>
      </c>
      <c r="BA75" s="19" t="e">
        <f t="shared" ref="BA75" si="172">AZ79</f>
        <v>#N/A</v>
      </c>
      <c r="BB75" s="19" t="e">
        <f t="shared" ref="BB75" si="173">BA79</f>
        <v>#N/A</v>
      </c>
      <c r="BC75" s="19" t="e">
        <f t="shared" ref="BC75" si="174">BB79</f>
        <v>#N/A</v>
      </c>
      <c r="BD75" s="19" t="e">
        <f t="shared" ref="BD75" si="175">BC79</f>
        <v>#N/A</v>
      </c>
      <c r="BE75" s="19" t="e">
        <f t="shared" ref="BE75" si="176">BD79</f>
        <v>#N/A</v>
      </c>
      <c r="BF75" s="19" t="e">
        <f t="shared" ref="BF75" si="177">BE79</f>
        <v>#N/A</v>
      </c>
      <c r="BG75" s="19" t="e">
        <f t="shared" ref="BG75" si="178">BF79</f>
        <v>#N/A</v>
      </c>
      <c r="BH75" s="19" t="e">
        <f t="shared" ref="BH75" si="179">BG79</f>
        <v>#N/A</v>
      </c>
      <c r="BI75" s="19" t="e">
        <f t="shared" ref="BI75" si="180">BH79</f>
        <v>#N/A</v>
      </c>
    </row>
    <row r="76" spans="1:61" s="19" customFormat="1" ht="12.75" x14ac:dyDescent="0.2">
      <c r="C76" s="19" t="s">
        <v>455</v>
      </c>
      <c r="D76" s="163">
        <f>IF($D74&gt;=1,($B73/HLOOKUP($D74,'Annuity Calc'!$H$7:$BE$11,2,FALSE))*HLOOKUP(D74,'Annuity Calc'!$H$7:$BE$11,3,FALSE),(IF(D74&lt;=(-1),D74,0)))</f>
        <v>3382305.1583944112</v>
      </c>
      <c r="E76" s="163">
        <f>IF($D74&gt;=1,($B73/HLOOKUP($D74,'Annuity Calc'!$H$7:$BE$11,2,FALSE))*HLOOKUP(E74,'Annuity Calc'!$H$7:$BE$11,3,FALSE),(IF(E74&lt;=(-1),E74,0)))</f>
        <v>3520006.2714191922</v>
      </c>
      <c r="F76" s="163">
        <f>IF($D74&gt;=1,($B73/HLOOKUP($D74,'Annuity Calc'!$H$7:$BE$11,2,FALSE))*HLOOKUP(F74,'Annuity Calc'!$H$7:$BE$11,3,FALSE),(IF(F74&lt;=(-1),F74,0)))</f>
        <v>3663313.500876491</v>
      </c>
      <c r="G76" s="163">
        <f>IF($D74&gt;=1,($B73/HLOOKUP($D74,'Annuity Calc'!$H$7:$BE$11,2,FALSE))*HLOOKUP(G74,'Annuity Calc'!$H$7:$BE$11,3,FALSE),(IF(G74&lt;=(-1),G74,0)))</f>
        <v>3812455.0841477239</v>
      </c>
      <c r="H76" s="163">
        <f>IF($D74&gt;=1,($B73/HLOOKUP($D74,'Annuity Calc'!$H$7:$BE$11,2,FALSE))*HLOOKUP(H74,'Annuity Calc'!$H$7:$BE$11,3,FALSE),(IF(H74&lt;=(-1),H74,0)))</f>
        <v>3967668.5506621813</v>
      </c>
      <c r="I76" s="163" t="e">
        <f>IF($D74&gt;=1,($B73/HLOOKUP($D74,'Annuity Calc'!$H$7:$BE$11,2,FALSE))*HLOOKUP(I74,'Annuity Calc'!$H$7:$BE$11,3,FALSE),(IF(I74&lt;=(-1),I74,0)))</f>
        <v>#N/A</v>
      </c>
      <c r="J76" s="163" t="e">
        <f>IF($D74&gt;=1,($B73/HLOOKUP($D74,'Annuity Calc'!$H$7:$BE$11,2,FALSE))*HLOOKUP(J74,'Annuity Calc'!$H$7:$BE$11,3,FALSE),(IF(J74&lt;=(-1),J74,0)))</f>
        <v>#N/A</v>
      </c>
      <c r="K76" s="163" t="e">
        <f>IF($D74&gt;=1,($B73/HLOOKUP($D74,'Annuity Calc'!$H$7:$BE$11,2,FALSE))*HLOOKUP(K74,'Annuity Calc'!$H$7:$BE$11,3,FALSE),(IF(K74&lt;=(-1),K74,0)))</f>
        <v>#N/A</v>
      </c>
      <c r="L76" s="163" t="e">
        <f>IF($D74&gt;=1,($B73/HLOOKUP($D74,'Annuity Calc'!$H$7:$BE$11,2,FALSE))*HLOOKUP(L74,'Annuity Calc'!$H$7:$BE$11,3,FALSE),(IF(L74&lt;=(-1),L74,0)))</f>
        <v>#N/A</v>
      </c>
      <c r="M76" s="163" t="e">
        <f>IF($D74&gt;=1,($B73/HLOOKUP($D74,'Annuity Calc'!$H$7:$BE$11,2,FALSE))*HLOOKUP(M74,'Annuity Calc'!$H$7:$BE$11,3,FALSE),(IF(M74&lt;=(-1),M74,0)))</f>
        <v>#N/A</v>
      </c>
      <c r="N76" s="163" t="e">
        <f>IF($D74&gt;=1,($B73/HLOOKUP($D74,'Annuity Calc'!$H$7:$BE$11,2,FALSE))*HLOOKUP(N74,'Annuity Calc'!$H$7:$BE$11,3,FALSE),(IF(N74&lt;=(-1),N74,0)))</f>
        <v>#N/A</v>
      </c>
      <c r="O76" s="163" t="e">
        <f>IF($D74&gt;=1,($B73/HLOOKUP($D74,'Annuity Calc'!$H$7:$BE$11,2,FALSE))*HLOOKUP(O74,'Annuity Calc'!$H$7:$BE$11,3,FALSE),(IF(O74&lt;=(-1),O74,0)))</f>
        <v>#N/A</v>
      </c>
      <c r="P76" s="163" t="e">
        <f>IF($D74&gt;=1,($B73/HLOOKUP($D74,'Annuity Calc'!$H$7:$BE$11,2,FALSE))*HLOOKUP(P74,'Annuity Calc'!$H$7:$BE$11,3,FALSE),(IF(P74&lt;=(-1),P74,0)))</f>
        <v>#N/A</v>
      </c>
      <c r="Q76" s="163" t="e">
        <f>IF($D74&gt;=1,($B73/HLOOKUP($D74,'Annuity Calc'!$H$7:$BE$11,2,FALSE))*HLOOKUP(Q74,'Annuity Calc'!$H$7:$BE$11,3,FALSE),(IF(Q74&lt;=(-1),Q74,0)))</f>
        <v>#N/A</v>
      </c>
      <c r="R76" s="163" t="e">
        <f>IF($D74&gt;=1,($B73/HLOOKUP($D74,'Annuity Calc'!$H$7:$BE$11,2,FALSE))*HLOOKUP(R74,'Annuity Calc'!$H$7:$BE$11,3,FALSE),(IF(R74&lt;=(-1),R74,0)))</f>
        <v>#N/A</v>
      </c>
      <c r="S76" s="163" t="e">
        <f>IF($D74&gt;=1,($B73/HLOOKUP($D74,'Annuity Calc'!$H$7:$BE$11,2,FALSE))*HLOOKUP(S74,'Annuity Calc'!$H$7:$BE$11,3,FALSE),(IF(S74&lt;=(-1),S74,0)))</f>
        <v>#N/A</v>
      </c>
      <c r="T76" s="163" t="e">
        <f>IF($D74&gt;=1,($B73/HLOOKUP($D74,'Annuity Calc'!$H$7:$BE$11,2,FALSE))*HLOOKUP(T74,'Annuity Calc'!$H$7:$BE$11,3,FALSE),(IF(T74&lt;=(-1),T74,0)))</f>
        <v>#N/A</v>
      </c>
      <c r="U76" s="163" t="e">
        <f>IF($D74&gt;=1,($B73/HLOOKUP($D74,'Annuity Calc'!$H$7:$BE$11,2,FALSE))*HLOOKUP(U74,'Annuity Calc'!$H$7:$BE$11,3,FALSE),(IF(U74&lt;=(-1),U74,0)))</f>
        <v>#N/A</v>
      </c>
      <c r="V76" s="163" t="e">
        <f>IF($D74&gt;=1,($B73/HLOOKUP($D74,'Annuity Calc'!$H$7:$BE$11,2,FALSE))*HLOOKUP(V74,'Annuity Calc'!$H$7:$BE$11,3,FALSE),(IF(V74&lt;=(-1),V74,0)))</f>
        <v>#N/A</v>
      </c>
      <c r="W76" s="163" t="e">
        <f>IF($D74&gt;=1,($B73/HLOOKUP($D74,'Annuity Calc'!$H$7:$BE$11,2,FALSE))*HLOOKUP(W74,'Annuity Calc'!$H$7:$BE$11,3,FALSE),(IF(W74&lt;=(-1),W74,0)))</f>
        <v>#N/A</v>
      </c>
      <c r="X76" s="163" t="e">
        <f>IF($D74&gt;=1,($B73/HLOOKUP($D74,'Annuity Calc'!$H$7:$BE$11,2,FALSE))*HLOOKUP(X74,'Annuity Calc'!$H$7:$BE$11,3,FALSE),(IF(X74&lt;=(-1),X74,0)))</f>
        <v>#N/A</v>
      </c>
      <c r="Y76" s="163" t="e">
        <f>IF($D74&gt;=1,($B73/HLOOKUP($D74,'Annuity Calc'!$H$7:$BE$11,2,FALSE))*HLOOKUP(Y74,'Annuity Calc'!$H$7:$BE$11,3,FALSE),(IF(Y74&lt;=(-1),Y74,0)))</f>
        <v>#N/A</v>
      </c>
      <c r="Z76" s="163" t="e">
        <f>IF($D74&gt;=1,($B73/HLOOKUP($D74,'Annuity Calc'!$H$7:$BE$11,2,FALSE))*HLOOKUP(Z74,'Annuity Calc'!$H$7:$BE$11,3,FALSE),(IF(Z74&lt;=(-1),Z74,0)))</f>
        <v>#N/A</v>
      </c>
      <c r="AA76" s="163" t="e">
        <f>IF($D74&gt;=1,($B73/HLOOKUP($D74,'Annuity Calc'!$H$7:$BE$11,2,FALSE))*HLOOKUP(AA74,'Annuity Calc'!$H$7:$BE$11,3,FALSE),(IF(AA74&lt;=(-1),AA74,0)))</f>
        <v>#N/A</v>
      </c>
      <c r="AB76" s="163" t="e">
        <f>IF($D74&gt;=1,($B73/HLOOKUP($D74,'Annuity Calc'!$H$7:$BE$11,2,FALSE))*HLOOKUP(AB74,'Annuity Calc'!$H$7:$BE$11,3,FALSE),(IF(AB74&lt;=(-1),AB74,0)))</f>
        <v>#N/A</v>
      </c>
      <c r="AC76" s="163" t="e">
        <f>IF($D74&gt;=1,($B73/HLOOKUP($D74,'Annuity Calc'!$H$7:$BE$11,2,FALSE))*HLOOKUP(AC74,'Annuity Calc'!$H$7:$BE$11,3,FALSE),(IF(AC74&lt;=(-1),AC74,0)))</f>
        <v>#N/A</v>
      </c>
      <c r="AD76" s="163" t="e">
        <f>IF($D74&gt;=1,($B73/HLOOKUP($D74,'Annuity Calc'!$H$7:$BE$11,2,FALSE))*HLOOKUP(AD74,'Annuity Calc'!$H$7:$BE$11,3,FALSE),(IF(AD74&lt;=(-1),AD74,0)))</f>
        <v>#N/A</v>
      </c>
      <c r="AE76" s="163" t="e">
        <f>IF($D74&gt;=1,($B73/HLOOKUP($D74,'Annuity Calc'!$H$7:$BE$11,2,FALSE))*HLOOKUP(AE74,'Annuity Calc'!$H$7:$BE$11,3,FALSE),(IF(AE74&lt;=(-1),AE74,0)))</f>
        <v>#N/A</v>
      </c>
      <c r="AF76" s="163" t="e">
        <f>IF($D74&gt;=1,($B73/HLOOKUP($D74,'Annuity Calc'!$H$7:$BE$11,2,FALSE))*HLOOKUP(AF74,'Annuity Calc'!$H$7:$BE$11,3,FALSE),(IF(AF74&lt;=(-1),AF74,0)))</f>
        <v>#N/A</v>
      </c>
      <c r="AG76" s="163" t="e">
        <f>IF($D74&gt;=1,($B73/HLOOKUP($D74,'Annuity Calc'!$H$7:$BE$11,2,FALSE))*HLOOKUP(AG74,'Annuity Calc'!$H$7:$BE$11,3,FALSE),(IF(AG74&lt;=(-1),AG74,0)))</f>
        <v>#N/A</v>
      </c>
      <c r="AH76" s="163" t="e">
        <f>IF($D74&gt;=1,($B73/HLOOKUP($D74,'Annuity Calc'!$H$7:$BE$11,2,FALSE))*HLOOKUP(AH74,'Annuity Calc'!$H$7:$BE$11,3,FALSE),(IF(AH74&lt;=(-1),AH74,0)))</f>
        <v>#N/A</v>
      </c>
      <c r="AI76" s="163" t="e">
        <f>IF($D74&gt;=1,($B73/HLOOKUP($D74,'Annuity Calc'!$H$7:$BE$11,2,FALSE))*HLOOKUP(AI74,'Annuity Calc'!$H$7:$BE$11,3,FALSE),(IF(AI74&lt;=(-1),AI74,0)))</f>
        <v>#N/A</v>
      </c>
      <c r="AJ76" s="163" t="e">
        <f>IF($D74&gt;=1,($B73/HLOOKUP($D74,'Annuity Calc'!$H$7:$BE$11,2,FALSE))*HLOOKUP(AJ74,'Annuity Calc'!$H$7:$BE$11,3,FALSE),(IF(AJ74&lt;=(-1),AJ74,0)))</f>
        <v>#N/A</v>
      </c>
      <c r="AK76" s="163" t="e">
        <f>IF($D74&gt;=1,($B73/HLOOKUP($D74,'Annuity Calc'!$H$7:$BE$11,2,FALSE))*HLOOKUP(AK74,'Annuity Calc'!$H$7:$BE$11,3,FALSE),(IF(AK74&lt;=(-1),AK74,0)))</f>
        <v>#N/A</v>
      </c>
      <c r="AL76" s="163" t="e">
        <f>IF($D74&gt;=1,($B73/HLOOKUP($D74,'Annuity Calc'!$H$7:$BE$11,2,FALSE))*HLOOKUP(AL74,'Annuity Calc'!$H$7:$BE$11,3,FALSE),(IF(AL74&lt;=(-1),AL74,0)))</f>
        <v>#N/A</v>
      </c>
      <c r="AM76" s="163" t="e">
        <f>IF($D74&gt;=1,($B73/HLOOKUP($D74,'Annuity Calc'!$H$7:$BE$11,2,FALSE))*HLOOKUP(AM74,'Annuity Calc'!$H$7:$BE$11,3,FALSE),(IF(AM74&lt;=(-1),AM74,0)))</f>
        <v>#N/A</v>
      </c>
      <c r="AN76" s="163" t="e">
        <f>IF($D74&gt;=1,($B73/HLOOKUP($D74,'Annuity Calc'!$H$7:$BE$11,2,FALSE))*HLOOKUP(AN74,'Annuity Calc'!$H$7:$BE$11,3,FALSE),(IF(AN74&lt;=(-1),AN74,0)))</f>
        <v>#N/A</v>
      </c>
      <c r="AO76" s="163" t="e">
        <f>IF($D74&gt;=1,($B73/HLOOKUP($D74,'Annuity Calc'!$H$7:$BE$11,2,FALSE))*HLOOKUP(AO74,'Annuity Calc'!$H$7:$BE$11,3,FALSE),(IF(AO74&lt;=(-1),AO74,0)))</f>
        <v>#N/A</v>
      </c>
      <c r="AP76" s="163" t="e">
        <f>IF($D74&gt;=1,($B73/HLOOKUP($D74,'Annuity Calc'!$H$7:$BE$11,2,FALSE))*HLOOKUP(AP74,'Annuity Calc'!$H$7:$BE$11,3,FALSE),(IF(AP74&lt;=(-1),AP74,0)))</f>
        <v>#N/A</v>
      </c>
      <c r="AQ76" s="163" t="e">
        <f>IF($D74&gt;=1,($B73/HLOOKUP($D74,'Annuity Calc'!$H$7:$BE$11,2,FALSE))*HLOOKUP(AQ74,'Annuity Calc'!$H$7:$BE$11,3,FALSE),(IF(AQ74&lt;=(-1),AQ74,0)))</f>
        <v>#N/A</v>
      </c>
      <c r="AR76" s="163" t="e">
        <f>IF($D74&gt;=1,($B73/HLOOKUP($D74,'Annuity Calc'!$H$7:$BE$11,2,FALSE))*HLOOKUP(AR74,'Annuity Calc'!$H$7:$BE$11,3,FALSE),(IF(AR74&lt;=(-1),AR74,0)))</f>
        <v>#N/A</v>
      </c>
      <c r="AS76" s="163" t="e">
        <f>IF($D74&gt;=1,($B73/HLOOKUP($D74,'Annuity Calc'!$H$7:$BE$11,2,FALSE))*HLOOKUP(AS74,'Annuity Calc'!$H$7:$BE$11,3,FALSE),(IF(AS74&lt;=(-1),AS74,0)))</f>
        <v>#N/A</v>
      </c>
      <c r="AT76" s="163" t="e">
        <f>IF($D74&gt;=1,($B73/HLOOKUP($D74,'Annuity Calc'!$H$7:$BE$11,2,FALSE))*HLOOKUP(AT74,'Annuity Calc'!$H$7:$BE$11,3,FALSE),(IF(AT74&lt;=(-1),AT74,0)))</f>
        <v>#N/A</v>
      </c>
      <c r="AU76" s="163" t="e">
        <f>IF($D74&gt;=1,($B73/HLOOKUP($D74,'Annuity Calc'!$H$7:$BE$11,2,FALSE))*HLOOKUP(AU74,'Annuity Calc'!$H$7:$BE$11,3,FALSE),(IF(AU74&lt;=(-1),AU74,0)))</f>
        <v>#N/A</v>
      </c>
      <c r="AV76" s="163" t="e">
        <f>IF($D74&gt;=1,($B73/HLOOKUP($D74,'Annuity Calc'!$H$7:$BE$11,2,FALSE))*HLOOKUP(AV74,'Annuity Calc'!$H$7:$BE$11,3,FALSE),(IF(AV74&lt;=(-1),AV74,0)))</f>
        <v>#N/A</v>
      </c>
      <c r="AW76" s="163" t="e">
        <f>IF($D74&gt;=1,($B73/HLOOKUP($D74,'Annuity Calc'!$H$7:$BE$11,2,FALSE))*HLOOKUP(AW74,'Annuity Calc'!$H$7:$BE$11,3,FALSE),(IF(AW74&lt;=(-1),AW74,0)))</f>
        <v>#N/A</v>
      </c>
      <c r="AX76" s="163" t="e">
        <f>IF($D74&gt;=1,($B73/HLOOKUP($D74,'Annuity Calc'!$H$7:$BE$11,2,FALSE))*HLOOKUP(AX74,'Annuity Calc'!$H$7:$BE$11,3,FALSE),(IF(AX74&lt;=(-1),AX74,0)))</f>
        <v>#N/A</v>
      </c>
      <c r="AY76" s="163" t="e">
        <f>IF($D74&gt;=1,($B73/HLOOKUP($D74,'Annuity Calc'!$H$7:$BE$11,2,FALSE))*HLOOKUP(AY74,'Annuity Calc'!$H$7:$BE$11,3,FALSE),(IF(AY74&lt;=(-1),AY74,0)))</f>
        <v>#N/A</v>
      </c>
      <c r="AZ76" s="163" t="e">
        <f>IF($D74&gt;=1,($B73/HLOOKUP($D74,'Annuity Calc'!$H$7:$BE$11,2,FALSE))*HLOOKUP(AZ74,'Annuity Calc'!$H$7:$BE$11,3,FALSE),(IF(AZ74&lt;=(-1),AZ74,0)))</f>
        <v>#N/A</v>
      </c>
      <c r="BA76" s="163" t="e">
        <f>IF($D74&gt;=1,($B73/HLOOKUP($D74,'Annuity Calc'!$H$7:$BE$11,2,FALSE))*HLOOKUP(BA74,'Annuity Calc'!$H$7:$BE$11,3,FALSE),(IF(BA74&lt;=(-1),BA74,0)))</f>
        <v>#N/A</v>
      </c>
      <c r="BB76" s="163" t="e">
        <f>IF($D74&gt;=1,($B73/HLOOKUP($D74,'Annuity Calc'!$H$7:$BE$11,2,FALSE))*HLOOKUP(BB74,'Annuity Calc'!$H$7:$BE$11,3,FALSE),(IF(BB74&lt;=(-1),BB74,0)))</f>
        <v>#N/A</v>
      </c>
      <c r="BC76" s="163" t="e">
        <f>IF($D74&gt;=1,($B73/HLOOKUP($D74,'Annuity Calc'!$H$7:$BE$11,2,FALSE))*HLOOKUP(BC74,'Annuity Calc'!$H$7:$BE$11,3,FALSE),(IF(BC74&lt;=(-1),BC74,0)))</f>
        <v>#N/A</v>
      </c>
      <c r="BD76" s="163" t="e">
        <f>IF($D74&gt;=1,($B73/HLOOKUP($D74,'Annuity Calc'!$H$7:$BE$11,2,FALSE))*HLOOKUP(BD74,'Annuity Calc'!$H$7:$BE$11,3,FALSE),(IF(BD74&lt;=(-1),BD74,0)))</f>
        <v>#N/A</v>
      </c>
      <c r="BE76" s="163" t="e">
        <f>IF($D74&gt;=1,($B73/HLOOKUP($D74,'Annuity Calc'!$H$7:$BE$11,2,FALSE))*HLOOKUP(BE74,'Annuity Calc'!$H$7:$BE$11,3,FALSE),(IF(BE74&lt;=(-1),BE74,0)))</f>
        <v>#N/A</v>
      </c>
      <c r="BF76" s="163" t="e">
        <f>IF($D74&gt;=1,($B73/HLOOKUP($D74,'Annuity Calc'!$H$7:$BE$11,2,FALSE))*HLOOKUP(BF74,'Annuity Calc'!$H$7:$BE$11,3,FALSE),(IF(BF74&lt;=(-1),BF74,0)))</f>
        <v>#N/A</v>
      </c>
      <c r="BG76" s="163" t="e">
        <f>IF($D74&gt;=1,($B73/HLOOKUP($D74,'Annuity Calc'!$H$7:$BE$11,2,FALSE))*HLOOKUP(BG74,'Annuity Calc'!$H$7:$BE$11,3,FALSE),(IF(BG74&lt;=(-1),BG74,0)))</f>
        <v>#N/A</v>
      </c>
      <c r="BH76" s="163" t="e">
        <f>IF($D74&gt;=1,($B73/HLOOKUP($D74,'Annuity Calc'!$H$7:$BE$11,2,FALSE))*HLOOKUP(BH74,'Annuity Calc'!$H$7:$BE$11,3,FALSE),(IF(BH74&lt;=(-1),BH74,0)))</f>
        <v>#N/A</v>
      </c>
      <c r="BI76" s="163" t="e">
        <f>IF($D74&gt;=1,($B73/HLOOKUP($D74,'Annuity Calc'!$H$7:$BE$11,2,FALSE))*HLOOKUP(BI74,'Annuity Calc'!$H$7:$BE$11,3,FALSE),(IF(BI74&lt;=(-1),BI74,0)))</f>
        <v>#N/A</v>
      </c>
    </row>
    <row r="77" spans="1:61" s="19" customFormat="1" ht="12.75" x14ac:dyDescent="0.2">
      <c r="C77" s="19" t="s">
        <v>456</v>
      </c>
      <c r="D77" s="163">
        <f>IF($D74&gt;=1,($B73/HLOOKUP($D74,'Annuity Calc'!$H$7:$BE$11,2,FALSE))*HLOOKUP(D74,'Annuity Calc'!$H$7:$BE$11,4,FALSE),(IF(D74&lt;=(-1),D74,0)))</f>
        <v>664518.37985348096</v>
      </c>
      <c r="E77" s="163">
        <f>IF($D74&gt;=1,($B73/HLOOKUP($D74,'Annuity Calc'!$H$7:$BE$11,2,FALSE))*HLOOKUP(E74,'Annuity Calc'!$H$7:$BE$11,4,FALSE),(IF(E74&lt;=(-1),E74,0)))</f>
        <v>526817.26682869997</v>
      </c>
      <c r="F77" s="163">
        <f>IF($D74&gt;=1,($B73/HLOOKUP($D74,'Annuity Calc'!$H$7:$BE$11,2,FALSE))*HLOOKUP(F74,'Annuity Calc'!$H$7:$BE$11,4,FALSE),(IF(F74&lt;=(-1),F74,0)))</f>
        <v>383510.03737140133</v>
      </c>
      <c r="G77" s="163">
        <f>IF($D74&gt;=1,($B73/HLOOKUP($D74,'Annuity Calc'!$H$7:$BE$11,2,FALSE))*HLOOKUP(G74,'Annuity Calc'!$H$7:$BE$11,4,FALSE),(IF(G74&lt;=(-1),G74,0)))</f>
        <v>234368.45410016816</v>
      </c>
      <c r="H77" s="163">
        <f>IF($D74&gt;=1,($B73/HLOOKUP($D74,'Annuity Calc'!$H$7:$BE$11,2,FALSE))*HLOOKUP(H74,'Annuity Calc'!$H$7:$BE$11,4,FALSE),(IF(H74&lt;=(-1),H74,0)))</f>
        <v>79154.987585710507</v>
      </c>
      <c r="I77" s="163" t="e">
        <f>IF($D74&gt;=1,($B73/HLOOKUP($D74,'Annuity Calc'!$H$7:$BE$11,2,FALSE))*HLOOKUP(I74,'Annuity Calc'!$H$7:$BE$11,4,FALSE),(IF(I74&lt;=(-1),I74,0)))</f>
        <v>#N/A</v>
      </c>
      <c r="J77" s="163" t="e">
        <f>IF($D74&gt;=1,($B73/HLOOKUP($D74,'Annuity Calc'!$H$7:$BE$11,2,FALSE))*HLOOKUP(J74,'Annuity Calc'!$H$7:$BE$11,4,FALSE),(IF(J74&lt;=(-1),J74,0)))</f>
        <v>#N/A</v>
      </c>
      <c r="K77" s="163" t="e">
        <f>IF($D74&gt;=1,($B73/HLOOKUP($D74,'Annuity Calc'!$H$7:$BE$11,2,FALSE))*HLOOKUP(K74,'Annuity Calc'!$H$7:$BE$11,4,FALSE),(IF(K74&lt;=(-1),K74,0)))</f>
        <v>#N/A</v>
      </c>
      <c r="L77" s="163" t="e">
        <f>IF($D74&gt;=1,($B73/HLOOKUP($D74,'Annuity Calc'!$H$7:$BE$11,2,FALSE))*HLOOKUP(L74,'Annuity Calc'!$H$7:$BE$11,4,FALSE),(IF(L74&lt;=(-1),L74,0)))</f>
        <v>#N/A</v>
      </c>
      <c r="M77" s="163" t="e">
        <f>IF($D74&gt;=1,($B73/HLOOKUP($D74,'Annuity Calc'!$H$7:$BE$11,2,FALSE))*HLOOKUP(M74,'Annuity Calc'!$H$7:$BE$11,4,FALSE),(IF(M74&lt;=(-1),M74,0)))</f>
        <v>#N/A</v>
      </c>
      <c r="N77" s="163" t="e">
        <f>IF($D74&gt;=1,($B73/HLOOKUP($D74,'Annuity Calc'!$H$7:$BE$11,2,FALSE))*HLOOKUP(N74,'Annuity Calc'!$H$7:$BE$11,4,FALSE),(IF(N74&lt;=(-1),N74,0)))</f>
        <v>#N/A</v>
      </c>
      <c r="O77" s="163" t="e">
        <f>IF($D74&gt;=1,($B73/HLOOKUP($D74,'Annuity Calc'!$H$7:$BE$11,2,FALSE))*HLOOKUP(O74,'Annuity Calc'!$H$7:$BE$11,4,FALSE),(IF(O74&lt;=(-1),O74,0)))</f>
        <v>#N/A</v>
      </c>
      <c r="P77" s="163" t="e">
        <f>IF($D74&gt;=1,($B73/HLOOKUP($D74,'Annuity Calc'!$H$7:$BE$11,2,FALSE))*HLOOKUP(P74,'Annuity Calc'!$H$7:$BE$11,4,FALSE),(IF(P74&lt;=(-1),P74,0)))</f>
        <v>#N/A</v>
      </c>
      <c r="Q77" s="163" t="e">
        <f>IF($D74&gt;=1,($B73/HLOOKUP($D74,'Annuity Calc'!$H$7:$BE$11,2,FALSE))*HLOOKUP(Q74,'Annuity Calc'!$H$7:$BE$11,4,FALSE),(IF(Q74&lt;=(-1),Q74,0)))</f>
        <v>#N/A</v>
      </c>
      <c r="R77" s="163" t="e">
        <f>IF($D74&gt;=1,($B73/HLOOKUP($D74,'Annuity Calc'!$H$7:$BE$11,2,FALSE))*HLOOKUP(R74,'Annuity Calc'!$H$7:$BE$11,4,FALSE),(IF(R74&lt;=(-1),R74,0)))</f>
        <v>#N/A</v>
      </c>
      <c r="S77" s="163" t="e">
        <f>IF($D74&gt;=1,($B73/HLOOKUP($D74,'Annuity Calc'!$H$7:$BE$11,2,FALSE))*HLOOKUP(S74,'Annuity Calc'!$H$7:$BE$11,4,FALSE),(IF(S74&lt;=(-1),S74,0)))</f>
        <v>#N/A</v>
      </c>
      <c r="T77" s="163" t="e">
        <f>IF($D74&gt;=1,($B73/HLOOKUP($D74,'Annuity Calc'!$H$7:$BE$11,2,FALSE))*HLOOKUP(T74,'Annuity Calc'!$H$7:$BE$11,4,FALSE),(IF(T74&lt;=(-1),T74,0)))</f>
        <v>#N/A</v>
      </c>
      <c r="U77" s="163" t="e">
        <f>IF($D74&gt;=1,($B73/HLOOKUP($D74,'Annuity Calc'!$H$7:$BE$11,2,FALSE))*HLOOKUP(U74,'Annuity Calc'!$H$7:$BE$11,4,FALSE),(IF(U74&lt;=(-1),U74,0)))</f>
        <v>#N/A</v>
      </c>
      <c r="V77" s="163" t="e">
        <f>IF($D74&gt;=1,($B73/HLOOKUP($D74,'Annuity Calc'!$H$7:$BE$11,2,FALSE))*HLOOKUP(V74,'Annuity Calc'!$H$7:$BE$11,4,FALSE),(IF(V74&lt;=(-1),V74,0)))</f>
        <v>#N/A</v>
      </c>
      <c r="W77" s="163" t="e">
        <f>IF($D74&gt;=1,($B73/HLOOKUP($D74,'Annuity Calc'!$H$7:$BE$11,2,FALSE))*HLOOKUP(W74,'Annuity Calc'!$H$7:$BE$11,4,FALSE),(IF(W74&lt;=(-1),W74,0)))</f>
        <v>#N/A</v>
      </c>
      <c r="X77" s="163" t="e">
        <f>IF($D74&gt;=1,($B73/HLOOKUP($D74,'Annuity Calc'!$H$7:$BE$11,2,FALSE))*HLOOKUP(X74,'Annuity Calc'!$H$7:$BE$11,4,FALSE),(IF(X74&lt;=(-1),X74,0)))</f>
        <v>#N/A</v>
      </c>
      <c r="Y77" s="163" t="e">
        <f>IF($D74&gt;=1,($B73/HLOOKUP($D74,'Annuity Calc'!$H$7:$BE$11,2,FALSE))*HLOOKUP(Y74,'Annuity Calc'!$H$7:$BE$11,4,FALSE),(IF(Y74&lt;=(-1),Y74,0)))</f>
        <v>#N/A</v>
      </c>
      <c r="Z77" s="163" t="e">
        <f>IF($D74&gt;=1,($B73/HLOOKUP($D74,'Annuity Calc'!$H$7:$BE$11,2,FALSE))*HLOOKUP(Z74,'Annuity Calc'!$H$7:$BE$11,4,FALSE),(IF(Z74&lt;=(-1),Z74,0)))</f>
        <v>#N/A</v>
      </c>
      <c r="AA77" s="163" t="e">
        <f>IF($D74&gt;=1,($B73/HLOOKUP($D74,'Annuity Calc'!$H$7:$BE$11,2,FALSE))*HLOOKUP(AA74,'Annuity Calc'!$H$7:$BE$11,4,FALSE),(IF(AA74&lt;=(-1),AA74,0)))</f>
        <v>#N/A</v>
      </c>
      <c r="AB77" s="163" t="e">
        <f>IF($D74&gt;=1,($B73/HLOOKUP($D74,'Annuity Calc'!$H$7:$BE$11,2,FALSE))*HLOOKUP(AB74,'Annuity Calc'!$H$7:$BE$11,4,FALSE),(IF(AB74&lt;=(-1),AB74,0)))</f>
        <v>#N/A</v>
      </c>
      <c r="AC77" s="163" t="e">
        <f>IF($D74&gt;=1,($B73/HLOOKUP($D74,'Annuity Calc'!$H$7:$BE$11,2,FALSE))*HLOOKUP(AC74,'Annuity Calc'!$H$7:$BE$11,4,FALSE),(IF(AC74&lt;=(-1),AC74,0)))</f>
        <v>#N/A</v>
      </c>
      <c r="AD77" s="163" t="e">
        <f>IF($D74&gt;=1,($B73/HLOOKUP($D74,'Annuity Calc'!$H$7:$BE$11,2,FALSE))*HLOOKUP(AD74,'Annuity Calc'!$H$7:$BE$11,4,FALSE),(IF(AD74&lt;=(-1),AD74,0)))</f>
        <v>#N/A</v>
      </c>
      <c r="AE77" s="163" t="e">
        <f>IF($D74&gt;=1,($B73/HLOOKUP($D74,'Annuity Calc'!$H$7:$BE$11,2,FALSE))*HLOOKUP(AE74,'Annuity Calc'!$H$7:$BE$11,4,FALSE),(IF(AE74&lt;=(-1),AE74,0)))</f>
        <v>#N/A</v>
      </c>
      <c r="AF77" s="163" t="e">
        <f>IF($D74&gt;=1,($B73/HLOOKUP($D74,'Annuity Calc'!$H$7:$BE$11,2,FALSE))*HLOOKUP(AF74,'Annuity Calc'!$H$7:$BE$11,4,FALSE),(IF(AF74&lt;=(-1),AF74,0)))</f>
        <v>#N/A</v>
      </c>
      <c r="AG77" s="163" t="e">
        <f>IF($D74&gt;=1,($B73/HLOOKUP($D74,'Annuity Calc'!$H$7:$BE$11,2,FALSE))*HLOOKUP(AG74,'Annuity Calc'!$H$7:$BE$11,4,FALSE),(IF(AG74&lt;=(-1),AG74,0)))</f>
        <v>#N/A</v>
      </c>
      <c r="AH77" s="163" t="e">
        <f>IF($D74&gt;=1,($B73/HLOOKUP($D74,'Annuity Calc'!$H$7:$BE$11,2,FALSE))*HLOOKUP(AH74,'Annuity Calc'!$H$7:$BE$11,4,FALSE),(IF(AH74&lt;=(-1),AH74,0)))</f>
        <v>#N/A</v>
      </c>
      <c r="AI77" s="163" t="e">
        <f>IF($D74&gt;=1,($B73/HLOOKUP($D74,'Annuity Calc'!$H$7:$BE$11,2,FALSE))*HLOOKUP(AI74,'Annuity Calc'!$H$7:$BE$11,4,FALSE),(IF(AI74&lt;=(-1),AI74,0)))</f>
        <v>#N/A</v>
      </c>
      <c r="AJ77" s="163" t="e">
        <f>IF($D74&gt;=1,($B73/HLOOKUP($D74,'Annuity Calc'!$H$7:$BE$11,2,FALSE))*HLOOKUP(AJ74,'Annuity Calc'!$H$7:$BE$11,4,FALSE),(IF(AJ74&lt;=(-1),AJ74,0)))</f>
        <v>#N/A</v>
      </c>
      <c r="AK77" s="163" t="e">
        <f>IF($D74&gt;=1,($B73/HLOOKUP($D74,'Annuity Calc'!$H$7:$BE$11,2,FALSE))*HLOOKUP(AK74,'Annuity Calc'!$H$7:$BE$11,4,FALSE),(IF(AK74&lt;=(-1),AK74,0)))</f>
        <v>#N/A</v>
      </c>
      <c r="AL77" s="163" t="e">
        <f>IF($D74&gt;=1,($B73/HLOOKUP($D74,'Annuity Calc'!$H$7:$BE$11,2,FALSE))*HLOOKUP(AL74,'Annuity Calc'!$H$7:$BE$11,4,FALSE),(IF(AL74&lt;=(-1),AL74,0)))</f>
        <v>#N/A</v>
      </c>
      <c r="AM77" s="163" t="e">
        <f>IF($D74&gt;=1,($B73/HLOOKUP($D74,'Annuity Calc'!$H$7:$BE$11,2,FALSE))*HLOOKUP(AM74,'Annuity Calc'!$H$7:$BE$11,4,FALSE),(IF(AM74&lt;=(-1),AM74,0)))</f>
        <v>#N/A</v>
      </c>
      <c r="AN77" s="163" t="e">
        <f>IF($D74&gt;=1,($B73/HLOOKUP($D74,'Annuity Calc'!$H$7:$BE$11,2,FALSE))*HLOOKUP(AN74,'Annuity Calc'!$H$7:$BE$11,4,FALSE),(IF(AN74&lt;=(-1),AN74,0)))</f>
        <v>#N/A</v>
      </c>
      <c r="AO77" s="163" t="e">
        <f>IF($D74&gt;=1,($B73/HLOOKUP($D74,'Annuity Calc'!$H$7:$BE$11,2,FALSE))*HLOOKUP(AO74,'Annuity Calc'!$H$7:$BE$11,4,FALSE),(IF(AO74&lt;=(-1),AO74,0)))</f>
        <v>#N/A</v>
      </c>
      <c r="AP77" s="163" t="e">
        <f>IF($D74&gt;=1,($B73/HLOOKUP($D74,'Annuity Calc'!$H$7:$BE$11,2,FALSE))*HLOOKUP(AP74,'Annuity Calc'!$H$7:$BE$11,4,FALSE),(IF(AP74&lt;=(-1),AP74,0)))</f>
        <v>#N/A</v>
      </c>
      <c r="AQ77" s="163" t="e">
        <f>IF($D74&gt;=1,($B73/HLOOKUP($D74,'Annuity Calc'!$H$7:$BE$11,2,FALSE))*HLOOKUP(AQ74,'Annuity Calc'!$H$7:$BE$11,4,FALSE),(IF(AQ74&lt;=(-1),AQ74,0)))</f>
        <v>#N/A</v>
      </c>
      <c r="AR77" s="163" t="e">
        <f>IF($D74&gt;=1,($B73/HLOOKUP($D74,'Annuity Calc'!$H$7:$BE$11,2,FALSE))*HLOOKUP(AR74,'Annuity Calc'!$H$7:$BE$11,4,FALSE),(IF(AR74&lt;=(-1),AR74,0)))</f>
        <v>#N/A</v>
      </c>
      <c r="AS77" s="163" t="e">
        <f>IF($D74&gt;=1,($B73/HLOOKUP($D74,'Annuity Calc'!$H$7:$BE$11,2,FALSE))*HLOOKUP(AS74,'Annuity Calc'!$H$7:$BE$11,4,FALSE),(IF(AS74&lt;=(-1),AS74,0)))</f>
        <v>#N/A</v>
      </c>
      <c r="AT77" s="163" t="e">
        <f>IF($D74&gt;=1,($B73/HLOOKUP($D74,'Annuity Calc'!$H$7:$BE$11,2,FALSE))*HLOOKUP(AT74,'Annuity Calc'!$H$7:$BE$11,4,FALSE),(IF(AT74&lt;=(-1),AT74,0)))</f>
        <v>#N/A</v>
      </c>
      <c r="AU77" s="163" t="e">
        <f>IF($D74&gt;=1,($B73/HLOOKUP($D74,'Annuity Calc'!$H$7:$BE$11,2,FALSE))*HLOOKUP(AU74,'Annuity Calc'!$H$7:$BE$11,4,FALSE),(IF(AU74&lt;=(-1),AU74,0)))</f>
        <v>#N/A</v>
      </c>
      <c r="AV77" s="163" t="e">
        <f>IF($D74&gt;=1,($B73/HLOOKUP($D74,'Annuity Calc'!$H$7:$BE$11,2,FALSE))*HLOOKUP(AV74,'Annuity Calc'!$H$7:$BE$11,4,FALSE),(IF(AV74&lt;=(-1),AV74,0)))</f>
        <v>#N/A</v>
      </c>
      <c r="AW77" s="163" t="e">
        <f>IF($D74&gt;=1,($B73/HLOOKUP($D74,'Annuity Calc'!$H$7:$BE$11,2,FALSE))*HLOOKUP(AW74,'Annuity Calc'!$H$7:$BE$11,4,FALSE),(IF(AW74&lt;=(-1),AW74,0)))</f>
        <v>#N/A</v>
      </c>
      <c r="AX77" s="163" t="e">
        <f>IF($D74&gt;=1,($B73/HLOOKUP($D74,'Annuity Calc'!$H$7:$BE$11,2,FALSE))*HLOOKUP(AX74,'Annuity Calc'!$H$7:$BE$11,4,FALSE),(IF(AX74&lt;=(-1),AX74,0)))</f>
        <v>#N/A</v>
      </c>
      <c r="AY77" s="163" t="e">
        <f>IF($D74&gt;=1,($B73/HLOOKUP($D74,'Annuity Calc'!$H$7:$BE$11,2,FALSE))*HLOOKUP(AY74,'Annuity Calc'!$H$7:$BE$11,4,FALSE),(IF(AY74&lt;=(-1),AY74,0)))</f>
        <v>#N/A</v>
      </c>
      <c r="AZ77" s="163" t="e">
        <f>IF($D74&gt;=1,($B73/HLOOKUP($D74,'Annuity Calc'!$H$7:$BE$11,2,FALSE))*HLOOKUP(AZ74,'Annuity Calc'!$H$7:$BE$11,4,FALSE),(IF(AZ74&lt;=(-1),AZ74,0)))</f>
        <v>#N/A</v>
      </c>
      <c r="BA77" s="163" t="e">
        <f>IF($D74&gt;=1,($B73/HLOOKUP($D74,'Annuity Calc'!$H$7:$BE$11,2,FALSE))*HLOOKUP(BA74,'Annuity Calc'!$H$7:$BE$11,4,FALSE),(IF(BA74&lt;=(-1),BA74,0)))</f>
        <v>#N/A</v>
      </c>
      <c r="BB77" s="163" t="e">
        <f>IF($D74&gt;=1,($B73/HLOOKUP($D74,'Annuity Calc'!$H$7:$BE$11,2,FALSE))*HLOOKUP(BB74,'Annuity Calc'!$H$7:$BE$11,4,FALSE),(IF(BB74&lt;=(-1),BB74,0)))</f>
        <v>#N/A</v>
      </c>
      <c r="BC77" s="163" t="e">
        <f>IF($D74&gt;=1,($B73/HLOOKUP($D74,'Annuity Calc'!$H$7:$BE$11,2,FALSE))*HLOOKUP(BC74,'Annuity Calc'!$H$7:$BE$11,4,FALSE),(IF(BC74&lt;=(-1),BC74,0)))</f>
        <v>#N/A</v>
      </c>
      <c r="BD77" s="163" t="e">
        <f>IF($D74&gt;=1,($B73/HLOOKUP($D74,'Annuity Calc'!$H$7:$BE$11,2,FALSE))*HLOOKUP(BD74,'Annuity Calc'!$H$7:$BE$11,4,FALSE),(IF(BD74&lt;=(-1),BD74,0)))</f>
        <v>#N/A</v>
      </c>
      <c r="BE77" s="163" t="e">
        <f>IF($D74&gt;=1,($B73/HLOOKUP($D74,'Annuity Calc'!$H$7:$BE$11,2,FALSE))*HLOOKUP(BE74,'Annuity Calc'!$H$7:$BE$11,4,FALSE),(IF(BE74&lt;=(-1),BE74,0)))</f>
        <v>#N/A</v>
      </c>
      <c r="BF77" s="163" t="e">
        <f>IF($D74&gt;=1,($B73/HLOOKUP($D74,'Annuity Calc'!$H$7:$BE$11,2,FALSE))*HLOOKUP(BF74,'Annuity Calc'!$H$7:$BE$11,4,FALSE),(IF(BF74&lt;=(-1),BF74,0)))</f>
        <v>#N/A</v>
      </c>
      <c r="BG77" s="163" t="e">
        <f>IF($D74&gt;=1,($B73/HLOOKUP($D74,'Annuity Calc'!$H$7:$BE$11,2,FALSE))*HLOOKUP(BG74,'Annuity Calc'!$H$7:$BE$11,4,FALSE),(IF(BG74&lt;=(-1),BG74,0)))</f>
        <v>#N/A</v>
      </c>
      <c r="BH77" s="163" t="e">
        <f>IF($D74&gt;=1,($B73/HLOOKUP($D74,'Annuity Calc'!$H$7:$BE$11,2,FALSE))*HLOOKUP(BH74,'Annuity Calc'!$H$7:$BE$11,4,FALSE),(IF(BH74&lt;=(-1),BH74,0)))</f>
        <v>#N/A</v>
      </c>
      <c r="BI77" s="163" t="e">
        <f>IF($D74&gt;=1,($B73/HLOOKUP($D74,'Annuity Calc'!$H$7:$BE$11,2,FALSE))*HLOOKUP(BI74,'Annuity Calc'!$H$7:$BE$11,4,FALSE),(IF(BI74&lt;=(-1),BI74,0)))</f>
        <v>#N/A</v>
      </c>
    </row>
    <row r="78" spans="1:61" s="19" customFormat="1" ht="12.75" x14ac:dyDescent="0.2">
      <c r="C78" s="19" t="s">
        <v>161</v>
      </c>
      <c r="D78" s="163">
        <f>IF($D74&gt;=1,($B73/HLOOKUP($D74,'Annuity Calc'!$H$7:$BE$11,2,FALSE))*HLOOKUP(D74,'Annuity Calc'!$H$7:$BE$11,5,FALSE),(IF(D74&lt;=(-1),D74,0)))</f>
        <v>4046823.5382478922</v>
      </c>
      <c r="E78" s="163">
        <f>IF($D74&gt;=1,($B73/HLOOKUP($D74,'Annuity Calc'!$H$7:$BE$11,2,FALSE))*HLOOKUP(E74,'Annuity Calc'!$H$7:$BE$11,5,FALSE),(IF(E74&lt;=(-1),E74,0)))</f>
        <v>4046823.5382478922</v>
      </c>
      <c r="F78" s="163">
        <f>IF($D74&gt;=1,($B73/HLOOKUP($D74,'Annuity Calc'!$H$7:$BE$11,2,FALSE))*HLOOKUP(F74,'Annuity Calc'!$H$7:$BE$11,5,FALSE),(IF(F74&lt;=(-1),F74,0)))</f>
        <v>4046823.5382478922</v>
      </c>
      <c r="G78" s="163">
        <f>IF($D74&gt;=1,($B73/HLOOKUP($D74,'Annuity Calc'!$H$7:$BE$11,2,FALSE))*HLOOKUP(G74,'Annuity Calc'!$H$7:$BE$11,5,FALSE),(IF(G74&lt;=(-1),G74,0)))</f>
        <v>4046823.5382478922</v>
      </c>
      <c r="H78" s="163">
        <f>IF($D74&gt;=1,($B73/HLOOKUP($D74,'Annuity Calc'!$H$7:$BE$11,2,FALSE))*HLOOKUP(H74,'Annuity Calc'!$H$7:$BE$11,5,FALSE),(IF(H74&lt;=(-1),H74,0)))</f>
        <v>4046823.5382478922</v>
      </c>
      <c r="I78" s="163" t="e">
        <f>IF($D74&gt;=1,($B73/HLOOKUP($D74,'Annuity Calc'!$H$7:$BE$11,2,FALSE))*HLOOKUP(I74,'Annuity Calc'!$H$7:$BE$11,5,FALSE),(IF(I74&lt;=(-1),I74,0)))</f>
        <v>#N/A</v>
      </c>
      <c r="J78" s="163" t="e">
        <f>IF($D74&gt;=1,($B73/HLOOKUP($D74,'Annuity Calc'!$H$7:$BE$11,2,FALSE))*HLOOKUP(J74,'Annuity Calc'!$H$7:$BE$11,5,FALSE),(IF(J74&lt;=(-1),J74,0)))</f>
        <v>#N/A</v>
      </c>
      <c r="K78" s="163" t="e">
        <f>IF($D74&gt;=1,($B73/HLOOKUP($D74,'Annuity Calc'!$H$7:$BE$11,2,FALSE))*HLOOKUP(K74,'Annuity Calc'!$H$7:$BE$11,5,FALSE),(IF(K74&lt;=(-1),K74,0)))</f>
        <v>#N/A</v>
      </c>
      <c r="L78" s="163" t="e">
        <f>IF($D74&gt;=1,($B73/HLOOKUP($D74,'Annuity Calc'!$H$7:$BE$11,2,FALSE))*HLOOKUP(L74,'Annuity Calc'!$H$7:$BE$11,5,FALSE),(IF(L74&lt;=(-1),L74,0)))</f>
        <v>#N/A</v>
      </c>
      <c r="M78" s="163" t="e">
        <f>IF($D74&gt;=1,($B73/HLOOKUP($D74,'Annuity Calc'!$H$7:$BE$11,2,FALSE))*HLOOKUP(M74,'Annuity Calc'!$H$7:$BE$11,5,FALSE),(IF(M74&lt;=(-1),M74,0)))</f>
        <v>#N/A</v>
      </c>
      <c r="N78" s="163" t="e">
        <f>IF($D74&gt;=1,($B73/HLOOKUP($D74,'Annuity Calc'!$H$7:$BE$11,2,FALSE))*HLOOKUP(N74,'Annuity Calc'!$H$7:$BE$11,5,FALSE),(IF(N74&lt;=(-1),N74,0)))</f>
        <v>#N/A</v>
      </c>
      <c r="O78" s="163" t="e">
        <f>IF($D74&gt;=1,($B73/HLOOKUP($D74,'Annuity Calc'!$H$7:$BE$11,2,FALSE))*HLOOKUP(O74,'Annuity Calc'!$H$7:$BE$11,5,FALSE),(IF(O74&lt;=(-1),O74,0)))</f>
        <v>#N/A</v>
      </c>
      <c r="P78" s="163" t="e">
        <f>IF($D74&gt;=1,($B73/HLOOKUP($D74,'Annuity Calc'!$H$7:$BE$11,2,FALSE))*HLOOKUP(P74,'Annuity Calc'!$H$7:$BE$11,5,FALSE),(IF(P74&lt;=(-1),P74,0)))</f>
        <v>#N/A</v>
      </c>
      <c r="Q78" s="163" t="e">
        <f>IF($D74&gt;=1,($B73/HLOOKUP($D74,'Annuity Calc'!$H$7:$BE$11,2,FALSE))*HLOOKUP(Q74,'Annuity Calc'!$H$7:$BE$11,5,FALSE),(IF(Q74&lt;=(-1),Q74,0)))</f>
        <v>#N/A</v>
      </c>
      <c r="R78" s="163" t="e">
        <f>IF($D74&gt;=1,($B73/HLOOKUP($D74,'Annuity Calc'!$H$7:$BE$11,2,FALSE))*HLOOKUP(R74,'Annuity Calc'!$H$7:$BE$11,5,FALSE),(IF(R74&lt;=(-1),R74,0)))</f>
        <v>#N/A</v>
      </c>
      <c r="S78" s="163" t="e">
        <f>IF($D74&gt;=1,($B73/HLOOKUP($D74,'Annuity Calc'!$H$7:$BE$11,2,FALSE))*HLOOKUP(S74,'Annuity Calc'!$H$7:$BE$11,5,FALSE),(IF(S74&lt;=(-1),S74,0)))</f>
        <v>#N/A</v>
      </c>
      <c r="T78" s="163" t="e">
        <f>IF($D74&gt;=1,($B73/HLOOKUP($D74,'Annuity Calc'!$H$7:$BE$11,2,FALSE))*HLOOKUP(T74,'Annuity Calc'!$H$7:$BE$11,5,FALSE),(IF(T74&lt;=(-1),T74,0)))</f>
        <v>#N/A</v>
      </c>
      <c r="U78" s="163" t="e">
        <f>IF($D74&gt;=1,($B73/HLOOKUP($D74,'Annuity Calc'!$H$7:$BE$11,2,FALSE))*HLOOKUP(U74,'Annuity Calc'!$H$7:$BE$11,5,FALSE),(IF(U74&lt;=(-1),U74,0)))</f>
        <v>#N/A</v>
      </c>
      <c r="V78" s="163" t="e">
        <f>IF($D74&gt;=1,($B73/HLOOKUP($D74,'Annuity Calc'!$H$7:$BE$11,2,FALSE))*HLOOKUP(V74,'Annuity Calc'!$H$7:$BE$11,5,FALSE),(IF(V74&lt;=(-1),V74,0)))</f>
        <v>#N/A</v>
      </c>
      <c r="W78" s="163" t="e">
        <f>IF($D74&gt;=1,($B73/HLOOKUP($D74,'Annuity Calc'!$H$7:$BE$11,2,FALSE))*HLOOKUP(W74,'Annuity Calc'!$H$7:$BE$11,5,FALSE),(IF(W74&lt;=(-1),W74,0)))</f>
        <v>#N/A</v>
      </c>
      <c r="X78" s="163" t="e">
        <f>IF($D74&gt;=1,($B73/HLOOKUP($D74,'Annuity Calc'!$H$7:$BE$11,2,FALSE))*HLOOKUP(X74,'Annuity Calc'!$H$7:$BE$11,5,FALSE),(IF(X74&lt;=(-1),X74,0)))</f>
        <v>#N/A</v>
      </c>
      <c r="Y78" s="163" t="e">
        <f>IF($D74&gt;=1,($B73/HLOOKUP($D74,'Annuity Calc'!$H$7:$BE$11,2,FALSE))*HLOOKUP(Y74,'Annuity Calc'!$H$7:$BE$11,5,FALSE),(IF(Y74&lt;=(-1),Y74,0)))</f>
        <v>#N/A</v>
      </c>
      <c r="Z78" s="163" t="e">
        <f>IF($D74&gt;=1,($B73/HLOOKUP($D74,'Annuity Calc'!$H$7:$BE$11,2,FALSE))*HLOOKUP(Z74,'Annuity Calc'!$H$7:$BE$11,5,FALSE),(IF(Z74&lt;=(-1),Z74,0)))</f>
        <v>#N/A</v>
      </c>
      <c r="AA78" s="163" t="e">
        <f>IF($D74&gt;=1,($B73/HLOOKUP($D74,'Annuity Calc'!$H$7:$BE$11,2,FALSE))*HLOOKUP(AA74,'Annuity Calc'!$H$7:$BE$11,5,FALSE),(IF(AA74&lt;=(-1),AA74,0)))</f>
        <v>#N/A</v>
      </c>
      <c r="AB78" s="163" t="e">
        <f>IF($D74&gt;=1,($B73/HLOOKUP($D74,'Annuity Calc'!$H$7:$BE$11,2,FALSE))*HLOOKUP(AB74,'Annuity Calc'!$H$7:$BE$11,5,FALSE),(IF(AB74&lt;=(-1),AB74,0)))</f>
        <v>#N/A</v>
      </c>
      <c r="AC78" s="163" t="e">
        <f>IF($D74&gt;=1,($B73/HLOOKUP($D74,'Annuity Calc'!$H$7:$BE$11,2,FALSE))*HLOOKUP(AC74,'Annuity Calc'!$H$7:$BE$11,5,FALSE),(IF(AC74&lt;=(-1),AC74,0)))</f>
        <v>#N/A</v>
      </c>
      <c r="AD78" s="163" t="e">
        <f>IF($D74&gt;=1,($B73/HLOOKUP($D74,'Annuity Calc'!$H$7:$BE$11,2,FALSE))*HLOOKUP(AD74,'Annuity Calc'!$H$7:$BE$11,5,FALSE),(IF(AD74&lt;=(-1),AD74,0)))</f>
        <v>#N/A</v>
      </c>
      <c r="AE78" s="163" t="e">
        <f>IF($D74&gt;=1,($B73/HLOOKUP($D74,'Annuity Calc'!$H$7:$BE$11,2,FALSE))*HLOOKUP(AE74,'Annuity Calc'!$H$7:$BE$11,5,FALSE),(IF(AE74&lt;=(-1),AE74,0)))</f>
        <v>#N/A</v>
      </c>
      <c r="AF78" s="163" t="e">
        <f>IF($D74&gt;=1,($B73/HLOOKUP($D74,'Annuity Calc'!$H$7:$BE$11,2,FALSE))*HLOOKUP(AF74,'Annuity Calc'!$H$7:$BE$11,5,FALSE),(IF(AF74&lt;=(-1),AF74,0)))</f>
        <v>#N/A</v>
      </c>
      <c r="AG78" s="163" t="e">
        <f>IF($D74&gt;=1,($B73/HLOOKUP($D74,'Annuity Calc'!$H$7:$BE$11,2,FALSE))*HLOOKUP(AG74,'Annuity Calc'!$H$7:$BE$11,5,FALSE),(IF(AG74&lt;=(-1),AG74,0)))</f>
        <v>#N/A</v>
      </c>
      <c r="AH78" s="163" t="e">
        <f>IF($D74&gt;=1,($B73/HLOOKUP($D74,'Annuity Calc'!$H$7:$BE$11,2,FALSE))*HLOOKUP(AH74,'Annuity Calc'!$H$7:$BE$11,5,FALSE),(IF(AH74&lt;=(-1),AH74,0)))</f>
        <v>#N/A</v>
      </c>
      <c r="AI78" s="163" t="e">
        <f>IF($D74&gt;=1,($B73/HLOOKUP($D74,'Annuity Calc'!$H$7:$BE$11,2,FALSE))*HLOOKUP(AI74,'Annuity Calc'!$H$7:$BE$11,5,FALSE),(IF(AI74&lt;=(-1),AI74,0)))</f>
        <v>#N/A</v>
      </c>
      <c r="AJ78" s="163" t="e">
        <f>IF($D74&gt;=1,($B73/HLOOKUP($D74,'Annuity Calc'!$H$7:$BE$11,2,FALSE))*HLOOKUP(AJ74,'Annuity Calc'!$H$7:$BE$11,5,FALSE),(IF(AJ74&lt;=(-1),AJ74,0)))</f>
        <v>#N/A</v>
      </c>
      <c r="AK78" s="163" t="e">
        <f>IF($D74&gt;=1,($B73/HLOOKUP($D74,'Annuity Calc'!$H$7:$BE$11,2,FALSE))*HLOOKUP(AK74,'Annuity Calc'!$H$7:$BE$11,5,FALSE),(IF(AK74&lt;=(-1),AK74,0)))</f>
        <v>#N/A</v>
      </c>
      <c r="AL78" s="163" t="e">
        <f>IF($D74&gt;=1,($B73/HLOOKUP($D74,'Annuity Calc'!$H$7:$BE$11,2,FALSE))*HLOOKUP(AL74,'Annuity Calc'!$H$7:$BE$11,5,FALSE),(IF(AL74&lt;=(-1),AL74,0)))</f>
        <v>#N/A</v>
      </c>
      <c r="AM78" s="163" t="e">
        <f>IF($D74&gt;=1,($B73/HLOOKUP($D74,'Annuity Calc'!$H$7:$BE$11,2,FALSE))*HLOOKUP(AM74,'Annuity Calc'!$H$7:$BE$11,5,FALSE),(IF(AM74&lt;=(-1),AM74,0)))</f>
        <v>#N/A</v>
      </c>
      <c r="AN78" s="163" t="e">
        <f>IF($D74&gt;=1,($B73/HLOOKUP($D74,'Annuity Calc'!$H$7:$BE$11,2,FALSE))*HLOOKUP(AN74,'Annuity Calc'!$H$7:$BE$11,5,FALSE),(IF(AN74&lt;=(-1),AN74,0)))</f>
        <v>#N/A</v>
      </c>
      <c r="AO78" s="163" t="e">
        <f>IF($D74&gt;=1,($B73/HLOOKUP($D74,'Annuity Calc'!$H$7:$BE$11,2,FALSE))*HLOOKUP(AO74,'Annuity Calc'!$H$7:$BE$11,5,FALSE),(IF(AO74&lt;=(-1),AO74,0)))</f>
        <v>#N/A</v>
      </c>
      <c r="AP78" s="163" t="e">
        <f>IF($D74&gt;=1,($B73/HLOOKUP($D74,'Annuity Calc'!$H$7:$BE$11,2,FALSE))*HLOOKUP(AP74,'Annuity Calc'!$H$7:$BE$11,5,FALSE),(IF(AP74&lt;=(-1),AP74,0)))</f>
        <v>#N/A</v>
      </c>
      <c r="AQ78" s="163" t="e">
        <f>IF($D74&gt;=1,($B73/HLOOKUP($D74,'Annuity Calc'!$H$7:$BE$11,2,FALSE))*HLOOKUP(AQ74,'Annuity Calc'!$H$7:$BE$11,5,FALSE),(IF(AQ74&lt;=(-1),AQ74,0)))</f>
        <v>#N/A</v>
      </c>
      <c r="AR78" s="163" t="e">
        <f>IF($D74&gt;=1,($B73/HLOOKUP($D74,'Annuity Calc'!$H$7:$BE$11,2,FALSE))*HLOOKUP(AR74,'Annuity Calc'!$H$7:$BE$11,5,FALSE),(IF(AR74&lt;=(-1),AR74,0)))</f>
        <v>#N/A</v>
      </c>
      <c r="AS78" s="163" t="e">
        <f>IF($D74&gt;=1,($B73/HLOOKUP($D74,'Annuity Calc'!$H$7:$BE$11,2,FALSE))*HLOOKUP(AS74,'Annuity Calc'!$H$7:$BE$11,5,FALSE),(IF(AS74&lt;=(-1),AS74,0)))</f>
        <v>#N/A</v>
      </c>
      <c r="AT78" s="163" t="e">
        <f>IF($D74&gt;=1,($B73/HLOOKUP($D74,'Annuity Calc'!$H$7:$BE$11,2,FALSE))*HLOOKUP(AT74,'Annuity Calc'!$H$7:$BE$11,5,FALSE),(IF(AT74&lt;=(-1),AT74,0)))</f>
        <v>#N/A</v>
      </c>
      <c r="AU78" s="163" t="e">
        <f>IF($D74&gt;=1,($B73/HLOOKUP($D74,'Annuity Calc'!$H$7:$BE$11,2,FALSE))*HLOOKUP(AU74,'Annuity Calc'!$H$7:$BE$11,5,FALSE),(IF(AU74&lt;=(-1),AU74,0)))</f>
        <v>#N/A</v>
      </c>
      <c r="AV78" s="163" t="e">
        <f>IF($D74&gt;=1,($B73/HLOOKUP($D74,'Annuity Calc'!$H$7:$BE$11,2,FALSE))*HLOOKUP(AV74,'Annuity Calc'!$H$7:$BE$11,5,FALSE),(IF(AV74&lt;=(-1),AV74,0)))</f>
        <v>#N/A</v>
      </c>
      <c r="AW78" s="163" t="e">
        <f>IF($D74&gt;=1,($B73/HLOOKUP($D74,'Annuity Calc'!$H$7:$BE$11,2,FALSE))*HLOOKUP(AW74,'Annuity Calc'!$H$7:$BE$11,5,FALSE),(IF(AW74&lt;=(-1),AW74,0)))</f>
        <v>#N/A</v>
      </c>
      <c r="AX78" s="163" t="e">
        <f>IF($D74&gt;=1,($B73/HLOOKUP($D74,'Annuity Calc'!$H$7:$BE$11,2,FALSE))*HLOOKUP(AX74,'Annuity Calc'!$H$7:$BE$11,5,FALSE),(IF(AX74&lt;=(-1),AX74,0)))</f>
        <v>#N/A</v>
      </c>
      <c r="AY78" s="163" t="e">
        <f>IF($D74&gt;=1,($B73/HLOOKUP($D74,'Annuity Calc'!$H$7:$BE$11,2,FALSE))*HLOOKUP(AY74,'Annuity Calc'!$H$7:$BE$11,5,FALSE),(IF(AY74&lt;=(-1),AY74,0)))</f>
        <v>#N/A</v>
      </c>
      <c r="AZ78" s="163" t="e">
        <f>IF($D74&gt;=1,($B73/HLOOKUP($D74,'Annuity Calc'!$H$7:$BE$11,2,FALSE))*HLOOKUP(AZ74,'Annuity Calc'!$H$7:$BE$11,5,FALSE),(IF(AZ74&lt;=(-1),AZ74,0)))</f>
        <v>#N/A</v>
      </c>
      <c r="BA78" s="163" t="e">
        <f>IF($D74&gt;=1,($B73/HLOOKUP($D74,'Annuity Calc'!$H$7:$BE$11,2,FALSE))*HLOOKUP(BA74,'Annuity Calc'!$H$7:$BE$11,5,FALSE),(IF(BA74&lt;=(-1),BA74,0)))</f>
        <v>#N/A</v>
      </c>
      <c r="BB78" s="163" t="e">
        <f>IF($D74&gt;=1,($B73/HLOOKUP($D74,'Annuity Calc'!$H$7:$BE$11,2,FALSE))*HLOOKUP(BB74,'Annuity Calc'!$H$7:$BE$11,5,FALSE),(IF(BB74&lt;=(-1),BB74,0)))</f>
        <v>#N/A</v>
      </c>
      <c r="BC78" s="163" t="e">
        <f>IF($D74&gt;=1,($B73/HLOOKUP($D74,'Annuity Calc'!$H$7:$BE$11,2,FALSE))*HLOOKUP(BC74,'Annuity Calc'!$H$7:$BE$11,5,FALSE),(IF(BC74&lt;=(-1),BC74,0)))</f>
        <v>#N/A</v>
      </c>
      <c r="BD78" s="163" t="e">
        <f>IF($D74&gt;=1,($B73/HLOOKUP($D74,'Annuity Calc'!$H$7:$BE$11,2,FALSE))*HLOOKUP(BD74,'Annuity Calc'!$H$7:$BE$11,5,FALSE),(IF(BD74&lt;=(-1),BD74,0)))</f>
        <v>#N/A</v>
      </c>
      <c r="BE78" s="163" t="e">
        <f>IF($D74&gt;=1,($B73/HLOOKUP($D74,'Annuity Calc'!$H$7:$BE$11,2,FALSE))*HLOOKUP(BE74,'Annuity Calc'!$H$7:$BE$11,5,FALSE),(IF(BE74&lt;=(-1),BE74,0)))</f>
        <v>#N/A</v>
      </c>
      <c r="BF78" s="163" t="e">
        <f>IF($D74&gt;=1,($B73/HLOOKUP($D74,'Annuity Calc'!$H$7:$BE$11,2,FALSE))*HLOOKUP(BF74,'Annuity Calc'!$H$7:$BE$11,5,FALSE),(IF(BF74&lt;=(-1),BF74,0)))</f>
        <v>#N/A</v>
      </c>
      <c r="BG78" s="163" t="e">
        <f>IF($D74&gt;=1,($B73/HLOOKUP($D74,'Annuity Calc'!$H$7:$BE$11,2,FALSE))*HLOOKUP(BG74,'Annuity Calc'!$H$7:$BE$11,5,FALSE),(IF(BG74&lt;=(-1),BG74,0)))</f>
        <v>#N/A</v>
      </c>
      <c r="BH78" s="163" t="e">
        <f>IF($D74&gt;=1,($B73/HLOOKUP($D74,'Annuity Calc'!$H$7:$BE$11,2,FALSE))*HLOOKUP(BH74,'Annuity Calc'!$H$7:$BE$11,5,FALSE),(IF(BH74&lt;=(-1),BH74,0)))</f>
        <v>#N/A</v>
      </c>
      <c r="BI78" s="163" t="e">
        <f>IF($D74&gt;=1,($B73/HLOOKUP($D74,'Annuity Calc'!$H$7:$BE$11,2,FALSE))*HLOOKUP(BI74,'Annuity Calc'!$H$7:$BE$11,5,FALSE),(IF(BI74&lt;=(-1),BI74,0)))</f>
        <v>#N/A</v>
      </c>
    </row>
    <row r="79" spans="1:61" s="19" customFormat="1" ht="12.75" x14ac:dyDescent="0.2">
      <c r="D79" s="19">
        <f>D75-D76</f>
        <v>14963443.407105587</v>
      </c>
      <c r="E79" s="19">
        <f t="shared" ref="E79:BI79" si="181">E75-E76</f>
        <v>11443437.135686396</v>
      </c>
      <c r="F79" s="19">
        <f t="shared" si="181"/>
        <v>7780123.6348099047</v>
      </c>
      <c r="G79" s="19">
        <f t="shared" si="181"/>
        <v>3967668.5506621809</v>
      </c>
      <c r="H79" s="19">
        <f t="shared" si="181"/>
        <v>0</v>
      </c>
      <c r="I79" s="19" t="e">
        <f t="shared" si="181"/>
        <v>#N/A</v>
      </c>
      <c r="J79" s="19" t="e">
        <f t="shared" si="181"/>
        <v>#N/A</v>
      </c>
      <c r="K79" s="19" t="e">
        <f t="shared" si="181"/>
        <v>#N/A</v>
      </c>
      <c r="L79" s="19" t="e">
        <f t="shared" si="181"/>
        <v>#N/A</v>
      </c>
      <c r="M79" s="19" t="e">
        <f t="shared" si="181"/>
        <v>#N/A</v>
      </c>
      <c r="N79" s="19" t="e">
        <f t="shared" si="181"/>
        <v>#N/A</v>
      </c>
      <c r="O79" s="19" t="e">
        <f t="shared" si="181"/>
        <v>#N/A</v>
      </c>
      <c r="P79" s="19" t="e">
        <f t="shared" si="181"/>
        <v>#N/A</v>
      </c>
      <c r="Q79" s="19" t="e">
        <f t="shared" si="181"/>
        <v>#N/A</v>
      </c>
      <c r="R79" s="19" t="e">
        <f t="shared" si="181"/>
        <v>#N/A</v>
      </c>
      <c r="S79" s="19" t="e">
        <f t="shared" si="181"/>
        <v>#N/A</v>
      </c>
      <c r="T79" s="19" t="e">
        <f t="shared" si="181"/>
        <v>#N/A</v>
      </c>
      <c r="U79" s="19" t="e">
        <f t="shared" si="181"/>
        <v>#N/A</v>
      </c>
      <c r="V79" s="19" t="e">
        <f t="shared" si="181"/>
        <v>#N/A</v>
      </c>
      <c r="W79" s="19" t="e">
        <f t="shared" si="181"/>
        <v>#N/A</v>
      </c>
      <c r="X79" s="19" t="e">
        <f t="shared" si="181"/>
        <v>#N/A</v>
      </c>
      <c r="Y79" s="19" t="e">
        <f t="shared" si="181"/>
        <v>#N/A</v>
      </c>
      <c r="Z79" s="19" t="e">
        <f t="shared" si="181"/>
        <v>#N/A</v>
      </c>
      <c r="AA79" s="19" t="e">
        <f t="shared" si="181"/>
        <v>#N/A</v>
      </c>
      <c r="AB79" s="19" t="e">
        <f t="shared" si="181"/>
        <v>#N/A</v>
      </c>
      <c r="AC79" s="19" t="e">
        <f t="shared" si="181"/>
        <v>#N/A</v>
      </c>
      <c r="AD79" s="19" t="e">
        <f t="shared" si="181"/>
        <v>#N/A</v>
      </c>
      <c r="AE79" s="19" t="e">
        <f t="shared" si="181"/>
        <v>#N/A</v>
      </c>
      <c r="AF79" s="19" t="e">
        <f t="shared" si="181"/>
        <v>#N/A</v>
      </c>
      <c r="AG79" s="19" t="e">
        <f t="shared" si="181"/>
        <v>#N/A</v>
      </c>
      <c r="AH79" s="19" t="e">
        <f t="shared" si="181"/>
        <v>#N/A</v>
      </c>
      <c r="AI79" s="19" t="e">
        <f t="shared" si="181"/>
        <v>#N/A</v>
      </c>
      <c r="AJ79" s="19" t="e">
        <f t="shared" si="181"/>
        <v>#N/A</v>
      </c>
      <c r="AK79" s="19" t="e">
        <f t="shared" si="181"/>
        <v>#N/A</v>
      </c>
      <c r="AL79" s="19" t="e">
        <f t="shared" si="181"/>
        <v>#N/A</v>
      </c>
      <c r="AM79" s="19" t="e">
        <f t="shared" si="181"/>
        <v>#N/A</v>
      </c>
      <c r="AN79" s="19" t="e">
        <f t="shared" si="181"/>
        <v>#N/A</v>
      </c>
      <c r="AO79" s="19" t="e">
        <f t="shared" si="181"/>
        <v>#N/A</v>
      </c>
      <c r="AP79" s="19" t="e">
        <f t="shared" si="181"/>
        <v>#N/A</v>
      </c>
      <c r="AQ79" s="19" t="e">
        <f t="shared" si="181"/>
        <v>#N/A</v>
      </c>
      <c r="AR79" s="19" t="e">
        <f t="shared" si="181"/>
        <v>#N/A</v>
      </c>
      <c r="AS79" s="19" t="e">
        <f t="shared" si="181"/>
        <v>#N/A</v>
      </c>
      <c r="AT79" s="19" t="e">
        <f t="shared" si="181"/>
        <v>#N/A</v>
      </c>
      <c r="AU79" s="19" t="e">
        <f t="shared" si="181"/>
        <v>#N/A</v>
      </c>
      <c r="AV79" s="19" t="e">
        <f t="shared" si="181"/>
        <v>#N/A</v>
      </c>
      <c r="AW79" s="19" t="e">
        <f t="shared" si="181"/>
        <v>#N/A</v>
      </c>
      <c r="AX79" s="19" t="e">
        <f t="shared" si="181"/>
        <v>#N/A</v>
      </c>
      <c r="AY79" s="19" t="e">
        <f t="shared" si="181"/>
        <v>#N/A</v>
      </c>
      <c r="AZ79" s="19" t="e">
        <f t="shared" si="181"/>
        <v>#N/A</v>
      </c>
      <c r="BA79" s="19" t="e">
        <f t="shared" si="181"/>
        <v>#N/A</v>
      </c>
      <c r="BB79" s="19" t="e">
        <f t="shared" si="181"/>
        <v>#N/A</v>
      </c>
      <c r="BC79" s="19" t="e">
        <f t="shared" si="181"/>
        <v>#N/A</v>
      </c>
      <c r="BD79" s="19" t="e">
        <f t="shared" si="181"/>
        <v>#N/A</v>
      </c>
      <c r="BE79" s="19" t="e">
        <f t="shared" si="181"/>
        <v>#N/A</v>
      </c>
      <c r="BF79" s="19" t="e">
        <f t="shared" si="181"/>
        <v>#N/A</v>
      </c>
      <c r="BG79" s="19" t="e">
        <f t="shared" si="181"/>
        <v>#N/A</v>
      </c>
      <c r="BH79" s="19" t="e">
        <f t="shared" si="181"/>
        <v>#N/A</v>
      </c>
      <c r="BI79" s="19" t="e">
        <f t="shared" si="181"/>
        <v>#N/A</v>
      </c>
    </row>
    <row r="80" spans="1:61" s="19" customFormat="1" ht="12.75" x14ac:dyDescent="0.2"/>
    <row r="81" spans="3:61" s="19" customFormat="1" ht="12.75" x14ac:dyDescent="0.2">
      <c r="C81" s="19" t="s">
        <v>473</v>
      </c>
      <c r="E81" s="19">
        <f>D75</f>
        <v>18345748.565499999</v>
      </c>
      <c r="F81" s="19">
        <f t="shared" ref="F81:F85" si="182">E75</f>
        <v>14963443.407105587</v>
      </c>
      <c r="G81" s="19">
        <f t="shared" ref="G81:G85" si="183">F75</f>
        <v>11443437.135686396</v>
      </c>
      <c r="H81" s="19">
        <f t="shared" ref="H81:H85" si="184">G75</f>
        <v>7780123.6348099047</v>
      </c>
      <c r="I81" s="19">
        <f t="shared" ref="I81:I85" si="185">H75</f>
        <v>3967668.5506621809</v>
      </c>
      <c r="J81" s="19">
        <f t="shared" ref="J81:J85" si="186">I75</f>
        <v>0</v>
      </c>
      <c r="K81" s="19" t="e">
        <f t="shared" ref="K81:K85" si="187">J75</f>
        <v>#N/A</v>
      </c>
      <c r="L81" s="19" t="e">
        <f t="shared" ref="L81:L85" si="188">K75</f>
        <v>#N/A</v>
      </c>
      <c r="M81" s="19" t="e">
        <f t="shared" ref="M81:M85" si="189">L75</f>
        <v>#N/A</v>
      </c>
      <c r="N81" s="19" t="e">
        <f t="shared" ref="N81:N85" si="190">M75</f>
        <v>#N/A</v>
      </c>
      <c r="O81" s="19" t="e">
        <f t="shared" ref="O81:O85" si="191">N75</f>
        <v>#N/A</v>
      </c>
      <c r="P81" s="19" t="e">
        <f t="shared" ref="P81:P85" si="192">O75</f>
        <v>#N/A</v>
      </c>
      <c r="Q81" s="19" t="e">
        <f t="shared" ref="Q81:Q85" si="193">P75</f>
        <v>#N/A</v>
      </c>
      <c r="R81" s="19" t="e">
        <f t="shared" ref="R81:R85" si="194">Q75</f>
        <v>#N/A</v>
      </c>
      <c r="S81" s="19" t="e">
        <f t="shared" ref="S81:S85" si="195">R75</f>
        <v>#N/A</v>
      </c>
      <c r="T81" s="19" t="e">
        <f t="shared" ref="T81:T85" si="196">S75</f>
        <v>#N/A</v>
      </c>
      <c r="U81" s="19" t="e">
        <f t="shared" ref="U81:U85" si="197">T75</f>
        <v>#N/A</v>
      </c>
      <c r="V81" s="19" t="e">
        <f t="shared" ref="V81:V85" si="198">U75</f>
        <v>#N/A</v>
      </c>
      <c r="W81" s="19" t="e">
        <f t="shared" ref="W81:W85" si="199">V75</f>
        <v>#N/A</v>
      </c>
      <c r="X81" s="19" t="e">
        <f t="shared" ref="X81:X85" si="200">W75</f>
        <v>#N/A</v>
      </c>
      <c r="Y81" s="19" t="e">
        <f t="shared" ref="Y81:Y85" si="201">X75</f>
        <v>#N/A</v>
      </c>
      <c r="Z81" s="19" t="e">
        <f t="shared" ref="Z81:Z85" si="202">Y75</f>
        <v>#N/A</v>
      </c>
      <c r="AA81" s="19" t="e">
        <f t="shared" ref="AA81:AA85" si="203">Z75</f>
        <v>#N/A</v>
      </c>
      <c r="AB81" s="19" t="e">
        <f t="shared" ref="AB81:AB85" si="204">AA75</f>
        <v>#N/A</v>
      </c>
      <c r="AC81" s="19" t="e">
        <f t="shared" ref="AC81:AC85" si="205">AB75</f>
        <v>#N/A</v>
      </c>
      <c r="AD81" s="19" t="e">
        <f t="shared" ref="AD81:AD85" si="206">AC75</f>
        <v>#N/A</v>
      </c>
      <c r="AE81" s="19" t="e">
        <f t="shared" ref="AE81:AE85" si="207">AD75</f>
        <v>#N/A</v>
      </c>
      <c r="AF81" s="19" t="e">
        <f t="shared" ref="AF81:AF85" si="208">AE75</f>
        <v>#N/A</v>
      </c>
      <c r="AG81" s="19" t="e">
        <f t="shared" ref="AG81:AG85" si="209">AF75</f>
        <v>#N/A</v>
      </c>
      <c r="AH81" s="19" t="e">
        <f t="shared" ref="AH81:AH85" si="210">AG75</f>
        <v>#N/A</v>
      </c>
      <c r="AI81" s="19" t="e">
        <f t="shared" ref="AI81:AI85" si="211">AH75</f>
        <v>#N/A</v>
      </c>
      <c r="AJ81" s="19" t="e">
        <f t="shared" ref="AJ81:AJ85" si="212">AI75</f>
        <v>#N/A</v>
      </c>
      <c r="AK81" s="19" t="e">
        <f t="shared" ref="AK81:AK85" si="213">AJ75</f>
        <v>#N/A</v>
      </c>
      <c r="AL81" s="19" t="e">
        <f t="shared" ref="AL81:AL85" si="214">AK75</f>
        <v>#N/A</v>
      </c>
      <c r="AM81" s="19" t="e">
        <f t="shared" ref="AM81:AM85" si="215">AL75</f>
        <v>#N/A</v>
      </c>
      <c r="AN81" s="19" t="e">
        <f t="shared" ref="AN81:AN85" si="216">AM75</f>
        <v>#N/A</v>
      </c>
      <c r="AO81" s="19" t="e">
        <f t="shared" ref="AO81:AO85" si="217">AN75</f>
        <v>#N/A</v>
      </c>
      <c r="AP81" s="19" t="e">
        <f t="shared" ref="AP81:AP85" si="218">AO75</f>
        <v>#N/A</v>
      </c>
      <c r="AQ81" s="19" t="e">
        <f t="shared" ref="AQ81:AQ85" si="219">AP75</f>
        <v>#N/A</v>
      </c>
      <c r="AR81" s="19" t="e">
        <f t="shared" ref="AR81:AR85" si="220">AQ75</f>
        <v>#N/A</v>
      </c>
      <c r="AS81" s="19" t="e">
        <f t="shared" ref="AS81:AS85" si="221">AR75</f>
        <v>#N/A</v>
      </c>
      <c r="AT81" s="19" t="e">
        <f t="shared" ref="AT81:AT85" si="222">AS75</f>
        <v>#N/A</v>
      </c>
      <c r="AU81" s="19" t="e">
        <f t="shared" ref="AU81:AU85" si="223">AT75</f>
        <v>#N/A</v>
      </c>
      <c r="AV81" s="19" t="e">
        <f t="shared" ref="AV81:AV85" si="224">AU75</f>
        <v>#N/A</v>
      </c>
      <c r="AW81" s="19" t="e">
        <f t="shared" ref="AW81:AW85" si="225">AV75</f>
        <v>#N/A</v>
      </c>
      <c r="AX81" s="19" t="e">
        <f t="shared" ref="AX81:AX85" si="226">AW75</f>
        <v>#N/A</v>
      </c>
      <c r="AY81" s="19" t="e">
        <f t="shared" ref="AY81:AY85" si="227">AX75</f>
        <v>#N/A</v>
      </c>
      <c r="AZ81" s="19" t="e">
        <f t="shared" ref="AZ81:AZ85" si="228">AY75</f>
        <v>#N/A</v>
      </c>
      <c r="BA81" s="19" t="e">
        <f t="shared" ref="BA81:BA85" si="229">AZ75</f>
        <v>#N/A</v>
      </c>
      <c r="BB81" s="19" t="e">
        <f t="shared" ref="BB81:BB85" si="230">BA75</f>
        <v>#N/A</v>
      </c>
      <c r="BC81" s="19" t="e">
        <f t="shared" ref="BC81:BC85" si="231">BB75</f>
        <v>#N/A</v>
      </c>
      <c r="BD81" s="19" t="e">
        <f t="shared" ref="BD81:BD85" si="232">BC75</f>
        <v>#N/A</v>
      </c>
      <c r="BE81" s="19" t="e">
        <f t="shared" ref="BE81:BE85" si="233">BD75</f>
        <v>#N/A</v>
      </c>
      <c r="BF81" s="19" t="e">
        <f t="shared" ref="BF81:BF85" si="234">BE75</f>
        <v>#N/A</v>
      </c>
      <c r="BG81" s="19" t="e">
        <f t="shared" ref="BG81:BG85" si="235">BF75</f>
        <v>#N/A</v>
      </c>
      <c r="BH81" s="19" t="e">
        <f t="shared" ref="BH81:BH85" si="236">BG75</f>
        <v>#N/A</v>
      </c>
      <c r="BI81" s="19" t="e">
        <f t="shared" ref="BI81:BI85" si="237">BH75</f>
        <v>#N/A</v>
      </c>
    </row>
    <row r="82" spans="3:61" s="19" customFormat="1" ht="12.75" x14ac:dyDescent="0.2">
      <c r="C82" s="19" t="s">
        <v>455</v>
      </c>
      <c r="E82" s="19">
        <f>D76</f>
        <v>3382305.1583944112</v>
      </c>
      <c r="F82" s="19">
        <f t="shared" si="182"/>
        <v>3520006.2714191922</v>
      </c>
      <c r="G82" s="19">
        <f t="shared" si="183"/>
        <v>3663313.500876491</v>
      </c>
      <c r="H82" s="19">
        <f t="shared" si="184"/>
        <v>3812455.0841477239</v>
      </c>
      <c r="I82" s="19">
        <f t="shared" si="185"/>
        <v>3967668.5506621813</v>
      </c>
      <c r="J82" s="19" t="e">
        <f t="shared" si="186"/>
        <v>#N/A</v>
      </c>
      <c r="K82" s="19" t="e">
        <f t="shared" si="187"/>
        <v>#N/A</v>
      </c>
      <c r="L82" s="19" t="e">
        <f t="shared" si="188"/>
        <v>#N/A</v>
      </c>
      <c r="M82" s="19" t="e">
        <f t="shared" si="189"/>
        <v>#N/A</v>
      </c>
      <c r="N82" s="19" t="e">
        <f t="shared" si="190"/>
        <v>#N/A</v>
      </c>
      <c r="O82" s="19" t="e">
        <f t="shared" si="191"/>
        <v>#N/A</v>
      </c>
      <c r="P82" s="19" t="e">
        <f t="shared" si="192"/>
        <v>#N/A</v>
      </c>
      <c r="Q82" s="19" t="e">
        <f t="shared" si="193"/>
        <v>#N/A</v>
      </c>
      <c r="R82" s="19" t="e">
        <f t="shared" si="194"/>
        <v>#N/A</v>
      </c>
      <c r="S82" s="19" t="e">
        <f t="shared" si="195"/>
        <v>#N/A</v>
      </c>
      <c r="T82" s="19" t="e">
        <f t="shared" si="196"/>
        <v>#N/A</v>
      </c>
      <c r="U82" s="19" t="e">
        <f t="shared" si="197"/>
        <v>#N/A</v>
      </c>
      <c r="V82" s="19" t="e">
        <f t="shared" si="198"/>
        <v>#N/A</v>
      </c>
      <c r="W82" s="19" t="e">
        <f t="shared" si="199"/>
        <v>#N/A</v>
      </c>
      <c r="X82" s="19" t="e">
        <f t="shared" si="200"/>
        <v>#N/A</v>
      </c>
      <c r="Y82" s="19" t="e">
        <f t="shared" si="201"/>
        <v>#N/A</v>
      </c>
      <c r="Z82" s="19" t="e">
        <f t="shared" si="202"/>
        <v>#N/A</v>
      </c>
      <c r="AA82" s="19" t="e">
        <f t="shared" si="203"/>
        <v>#N/A</v>
      </c>
      <c r="AB82" s="19" t="e">
        <f t="shared" si="204"/>
        <v>#N/A</v>
      </c>
      <c r="AC82" s="19" t="e">
        <f t="shared" si="205"/>
        <v>#N/A</v>
      </c>
      <c r="AD82" s="19" t="e">
        <f t="shared" si="206"/>
        <v>#N/A</v>
      </c>
      <c r="AE82" s="19" t="e">
        <f t="shared" si="207"/>
        <v>#N/A</v>
      </c>
      <c r="AF82" s="19" t="e">
        <f t="shared" si="208"/>
        <v>#N/A</v>
      </c>
      <c r="AG82" s="19" t="e">
        <f t="shared" si="209"/>
        <v>#N/A</v>
      </c>
      <c r="AH82" s="19" t="e">
        <f t="shared" si="210"/>
        <v>#N/A</v>
      </c>
      <c r="AI82" s="19" t="e">
        <f t="shared" si="211"/>
        <v>#N/A</v>
      </c>
      <c r="AJ82" s="19" t="e">
        <f t="shared" si="212"/>
        <v>#N/A</v>
      </c>
      <c r="AK82" s="19" t="e">
        <f t="shared" si="213"/>
        <v>#N/A</v>
      </c>
      <c r="AL82" s="19" t="e">
        <f t="shared" si="214"/>
        <v>#N/A</v>
      </c>
      <c r="AM82" s="19" t="e">
        <f t="shared" si="215"/>
        <v>#N/A</v>
      </c>
      <c r="AN82" s="19" t="e">
        <f t="shared" si="216"/>
        <v>#N/A</v>
      </c>
      <c r="AO82" s="19" t="e">
        <f t="shared" si="217"/>
        <v>#N/A</v>
      </c>
      <c r="AP82" s="19" t="e">
        <f t="shared" si="218"/>
        <v>#N/A</v>
      </c>
      <c r="AQ82" s="19" t="e">
        <f t="shared" si="219"/>
        <v>#N/A</v>
      </c>
      <c r="AR82" s="19" t="e">
        <f t="shared" si="220"/>
        <v>#N/A</v>
      </c>
      <c r="AS82" s="19" t="e">
        <f t="shared" si="221"/>
        <v>#N/A</v>
      </c>
      <c r="AT82" s="19" t="e">
        <f t="shared" si="222"/>
        <v>#N/A</v>
      </c>
      <c r="AU82" s="19" t="e">
        <f t="shared" si="223"/>
        <v>#N/A</v>
      </c>
      <c r="AV82" s="19" t="e">
        <f t="shared" si="224"/>
        <v>#N/A</v>
      </c>
      <c r="AW82" s="19" t="e">
        <f t="shared" si="225"/>
        <v>#N/A</v>
      </c>
      <c r="AX82" s="19" t="e">
        <f t="shared" si="226"/>
        <v>#N/A</v>
      </c>
      <c r="AY82" s="19" t="e">
        <f t="shared" si="227"/>
        <v>#N/A</v>
      </c>
      <c r="AZ82" s="19" t="e">
        <f t="shared" si="228"/>
        <v>#N/A</v>
      </c>
      <c r="BA82" s="19" t="e">
        <f t="shared" si="229"/>
        <v>#N/A</v>
      </c>
      <c r="BB82" s="19" t="e">
        <f t="shared" si="230"/>
        <v>#N/A</v>
      </c>
      <c r="BC82" s="19" t="e">
        <f t="shared" si="231"/>
        <v>#N/A</v>
      </c>
      <c r="BD82" s="19" t="e">
        <f t="shared" si="232"/>
        <v>#N/A</v>
      </c>
      <c r="BE82" s="19" t="e">
        <f t="shared" si="233"/>
        <v>#N/A</v>
      </c>
      <c r="BF82" s="19" t="e">
        <f t="shared" si="234"/>
        <v>#N/A</v>
      </c>
      <c r="BG82" s="19" t="e">
        <f t="shared" si="235"/>
        <v>#N/A</v>
      </c>
      <c r="BH82" s="19" t="e">
        <f t="shared" si="236"/>
        <v>#N/A</v>
      </c>
      <c r="BI82" s="19" t="e">
        <f t="shared" si="237"/>
        <v>#N/A</v>
      </c>
    </row>
    <row r="83" spans="3:61" s="19" customFormat="1" ht="12.75" x14ac:dyDescent="0.2">
      <c r="C83" s="19" t="s">
        <v>456</v>
      </c>
      <c r="E83" s="19">
        <f>D77</f>
        <v>664518.37985348096</v>
      </c>
      <c r="F83" s="19">
        <f t="shared" si="182"/>
        <v>526817.26682869997</v>
      </c>
      <c r="G83" s="19">
        <f t="shared" si="183"/>
        <v>383510.03737140133</v>
      </c>
      <c r="H83" s="19">
        <f t="shared" si="184"/>
        <v>234368.45410016816</v>
      </c>
      <c r="I83" s="19">
        <f t="shared" si="185"/>
        <v>79154.987585710507</v>
      </c>
      <c r="J83" s="19" t="e">
        <f t="shared" si="186"/>
        <v>#N/A</v>
      </c>
      <c r="K83" s="19" t="e">
        <f t="shared" si="187"/>
        <v>#N/A</v>
      </c>
      <c r="L83" s="19" t="e">
        <f t="shared" si="188"/>
        <v>#N/A</v>
      </c>
      <c r="M83" s="19" t="e">
        <f t="shared" si="189"/>
        <v>#N/A</v>
      </c>
      <c r="N83" s="19" t="e">
        <f t="shared" si="190"/>
        <v>#N/A</v>
      </c>
      <c r="O83" s="19" t="e">
        <f t="shared" si="191"/>
        <v>#N/A</v>
      </c>
      <c r="P83" s="19" t="e">
        <f t="shared" si="192"/>
        <v>#N/A</v>
      </c>
      <c r="Q83" s="19" t="e">
        <f t="shared" si="193"/>
        <v>#N/A</v>
      </c>
      <c r="R83" s="19" t="e">
        <f t="shared" si="194"/>
        <v>#N/A</v>
      </c>
      <c r="S83" s="19" t="e">
        <f t="shared" si="195"/>
        <v>#N/A</v>
      </c>
      <c r="T83" s="19" t="e">
        <f t="shared" si="196"/>
        <v>#N/A</v>
      </c>
      <c r="U83" s="19" t="e">
        <f t="shared" si="197"/>
        <v>#N/A</v>
      </c>
      <c r="V83" s="19" t="e">
        <f t="shared" si="198"/>
        <v>#N/A</v>
      </c>
      <c r="W83" s="19" t="e">
        <f t="shared" si="199"/>
        <v>#N/A</v>
      </c>
      <c r="X83" s="19" t="e">
        <f t="shared" si="200"/>
        <v>#N/A</v>
      </c>
      <c r="Y83" s="19" t="e">
        <f t="shared" si="201"/>
        <v>#N/A</v>
      </c>
      <c r="Z83" s="19" t="e">
        <f t="shared" si="202"/>
        <v>#N/A</v>
      </c>
      <c r="AA83" s="19" t="e">
        <f t="shared" si="203"/>
        <v>#N/A</v>
      </c>
      <c r="AB83" s="19" t="e">
        <f t="shared" si="204"/>
        <v>#N/A</v>
      </c>
      <c r="AC83" s="19" t="e">
        <f t="shared" si="205"/>
        <v>#N/A</v>
      </c>
      <c r="AD83" s="19" t="e">
        <f t="shared" si="206"/>
        <v>#N/A</v>
      </c>
      <c r="AE83" s="19" t="e">
        <f t="shared" si="207"/>
        <v>#N/A</v>
      </c>
      <c r="AF83" s="19" t="e">
        <f t="shared" si="208"/>
        <v>#N/A</v>
      </c>
      <c r="AG83" s="19" t="e">
        <f t="shared" si="209"/>
        <v>#N/A</v>
      </c>
      <c r="AH83" s="19" t="e">
        <f t="shared" si="210"/>
        <v>#N/A</v>
      </c>
      <c r="AI83" s="19" t="e">
        <f t="shared" si="211"/>
        <v>#N/A</v>
      </c>
      <c r="AJ83" s="19" t="e">
        <f t="shared" si="212"/>
        <v>#N/A</v>
      </c>
      <c r="AK83" s="19" t="e">
        <f t="shared" si="213"/>
        <v>#N/A</v>
      </c>
      <c r="AL83" s="19" t="e">
        <f t="shared" si="214"/>
        <v>#N/A</v>
      </c>
      <c r="AM83" s="19" t="e">
        <f t="shared" si="215"/>
        <v>#N/A</v>
      </c>
      <c r="AN83" s="19" t="e">
        <f t="shared" si="216"/>
        <v>#N/A</v>
      </c>
      <c r="AO83" s="19" t="e">
        <f t="shared" si="217"/>
        <v>#N/A</v>
      </c>
      <c r="AP83" s="19" t="e">
        <f t="shared" si="218"/>
        <v>#N/A</v>
      </c>
      <c r="AQ83" s="19" t="e">
        <f t="shared" si="219"/>
        <v>#N/A</v>
      </c>
      <c r="AR83" s="19" t="e">
        <f t="shared" si="220"/>
        <v>#N/A</v>
      </c>
      <c r="AS83" s="19" t="e">
        <f t="shared" si="221"/>
        <v>#N/A</v>
      </c>
      <c r="AT83" s="19" t="e">
        <f t="shared" si="222"/>
        <v>#N/A</v>
      </c>
      <c r="AU83" s="19" t="e">
        <f t="shared" si="223"/>
        <v>#N/A</v>
      </c>
      <c r="AV83" s="19" t="e">
        <f t="shared" si="224"/>
        <v>#N/A</v>
      </c>
      <c r="AW83" s="19" t="e">
        <f t="shared" si="225"/>
        <v>#N/A</v>
      </c>
      <c r="AX83" s="19" t="e">
        <f t="shared" si="226"/>
        <v>#N/A</v>
      </c>
      <c r="AY83" s="19" t="e">
        <f t="shared" si="227"/>
        <v>#N/A</v>
      </c>
      <c r="AZ83" s="19" t="e">
        <f t="shared" si="228"/>
        <v>#N/A</v>
      </c>
      <c r="BA83" s="19" t="e">
        <f t="shared" si="229"/>
        <v>#N/A</v>
      </c>
      <c r="BB83" s="19" t="e">
        <f t="shared" si="230"/>
        <v>#N/A</v>
      </c>
      <c r="BC83" s="19" t="e">
        <f t="shared" si="231"/>
        <v>#N/A</v>
      </c>
      <c r="BD83" s="19" t="e">
        <f t="shared" si="232"/>
        <v>#N/A</v>
      </c>
      <c r="BE83" s="19" t="e">
        <f t="shared" si="233"/>
        <v>#N/A</v>
      </c>
      <c r="BF83" s="19" t="e">
        <f t="shared" si="234"/>
        <v>#N/A</v>
      </c>
      <c r="BG83" s="19" t="e">
        <f t="shared" si="235"/>
        <v>#N/A</v>
      </c>
      <c r="BH83" s="19" t="e">
        <f t="shared" si="236"/>
        <v>#N/A</v>
      </c>
      <c r="BI83" s="19" t="e">
        <f t="shared" si="237"/>
        <v>#N/A</v>
      </c>
    </row>
    <row r="84" spans="3:61" s="19" customFormat="1" ht="12.75" x14ac:dyDescent="0.2">
      <c r="C84" s="19" t="s">
        <v>161</v>
      </c>
      <c r="E84" s="19">
        <f>D78</f>
        <v>4046823.5382478922</v>
      </c>
      <c r="F84" s="19">
        <f t="shared" si="182"/>
        <v>4046823.5382478922</v>
      </c>
      <c r="G84" s="19">
        <f t="shared" si="183"/>
        <v>4046823.5382478922</v>
      </c>
      <c r="H84" s="19">
        <f t="shared" si="184"/>
        <v>4046823.5382478922</v>
      </c>
      <c r="I84" s="19">
        <f t="shared" si="185"/>
        <v>4046823.5382478922</v>
      </c>
      <c r="J84" s="19" t="e">
        <f t="shared" si="186"/>
        <v>#N/A</v>
      </c>
      <c r="K84" s="19" t="e">
        <f t="shared" si="187"/>
        <v>#N/A</v>
      </c>
      <c r="L84" s="19" t="e">
        <f t="shared" si="188"/>
        <v>#N/A</v>
      </c>
      <c r="M84" s="19" t="e">
        <f t="shared" si="189"/>
        <v>#N/A</v>
      </c>
      <c r="N84" s="19" t="e">
        <f t="shared" si="190"/>
        <v>#N/A</v>
      </c>
      <c r="O84" s="19" t="e">
        <f t="shared" si="191"/>
        <v>#N/A</v>
      </c>
      <c r="P84" s="19" t="e">
        <f t="shared" si="192"/>
        <v>#N/A</v>
      </c>
      <c r="Q84" s="19" t="e">
        <f t="shared" si="193"/>
        <v>#N/A</v>
      </c>
      <c r="R84" s="19" t="e">
        <f t="shared" si="194"/>
        <v>#N/A</v>
      </c>
      <c r="S84" s="19" t="e">
        <f t="shared" si="195"/>
        <v>#N/A</v>
      </c>
      <c r="T84" s="19" t="e">
        <f t="shared" si="196"/>
        <v>#N/A</v>
      </c>
      <c r="U84" s="19" t="e">
        <f t="shared" si="197"/>
        <v>#N/A</v>
      </c>
      <c r="V84" s="19" t="e">
        <f t="shared" si="198"/>
        <v>#N/A</v>
      </c>
      <c r="W84" s="19" t="e">
        <f t="shared" si="199"/>
        <v>#N/A</v>
      </c>
      <c r="X84" s="19" t="e">
        <f t="shared" si="200"/>
        <v>#N/A</v>
      </c>
      <c r="Y84" s="19" t="e">
        <f t="shared" si="201"/>
        <v>#N/A</v>
      </c>
      <c r="Z84" s="19" t="e">
        <f t="shared" si="202"/>
        <v>#N/A</v>
      </c>
      <c r="AA84" s="19" t="e">
        <f t="shared" si="203"/>
        <v>#N/A</v>
      </c>
      <c r="AB84" s="19" t="e">
        <f t="shared" si="204"/>
        <v>#N/A</v>
      </c>
      <c r="AC84" s="19" t="e">
        <f t="shared" si="205"/>
        <v>#N/A</v>
      </c>
      <c r="AD84" s="19" t="e">
        <f t="shared" si="206"/>
        <v>#N/A</v>
      </c>
      <c r="AE84" s="19" t="e">
        <f t="shared" si="207"/>
        <v>#N/A</v>
      </c>
      <c r="AF84" s="19" t="e">
        <f t="shared" si="208"/>
        <v>#N/A</v>
      </c>
      <c r="AG84" s="19" t="e">
        <f t="shared" si="209"/>
        <v>#N/A</v>
      </c>
      <c r="AH84" s="19" t="e">
        <f t="shared" si="210"/>
        <v>#N/A</v>
      </c>
      <c r="AI84" s="19" t="e">
        <f t="shared" si="211"/>
        <v>#N/A</v>
      </c>
      <c r="AJ84" s="19" t="e">
        <f t="shared" si="212"/>
        <v>#N/A</v>
      </c>
      <c r="AK84" s="19" t="e">
        <f t="shared" si="213"/>
        <v>#N/A</v>
      </c>
      <c r="AL84" s="19" t="e">
        <f t="shared" si="214"/>
        <v>#N/A</v>
      </c>
      <c r="AM84" s="19" t="e">
        <f t="shared" si="215"/>
        <v>#N/A</v>
      </c>
      <c r="AN84" s="19" t="e">
        <f t="shared" si="216"/>
        <v>#N/A</v>
      </c>
      <c r="AO84" s="19" t="e">
        <f t="shared" si="217"/>
        <v>#N/A</v>
      </c>
      <c r="AP84" s="19" t="e">
        <f t="shared" si="218"/>
        <v>#N/A</v>
      </c>
      <c r="AQ84" s="19" t="e">
        <f t="shared" si="219"/>
        <v>#N/A</v>
      </c>
      <c r="AR84" s="19" t="e">
        <f t="shared" si="220"/>
        <v>#N/A</v>
      </c>
      <c r="AS84" s="19" t="e">
        <f t="shared" si="221"/>
        <v>#N/A</v>
      </c>
      <c r="AT84" s="19" t="e">
        <f t="shared" si="222"/>
        <v>#N/A</v>
      </c>
      <c r="AU84" s="19" t="e">
        <f t="shared" si="223"/>
        <v>#N/A</v>
      </c>
      <c r="AV84" s="19" t="e">
        <f t="shared" si="224"/>
        <v>#N/A</v>
      </c>
      <c r="AW84" s="19" t="e">
        <f t="shared" si="225"/>
        <v>#N/A</v>
      </c>
      <c r="AX84" s="19" t="e">
        <f t="shared" si="226"/>
        <v>#N/A</v>
      </c>
      <c r="AY84" s="19" t="e">
        <f t="shared" si="227"/>
        <v>#N/A</v>
      </c>
      <c r="AZ84" s="19" t="e">
        <f t="shared" si="228"/>
        <v>#N/A</v>
      </c>
      <c r="BA84" s="19" t="e">
        <f t="shared" si="229"/>
        <v>#N/A</v>
      </c>
      <c r="BB84" s="19" t="e">
        <f t="shared" si="230"/>
        <v>#N/A</v>
      </c>
      <c r="BC84" s="19" t="e">
        <f t="shared" si="231"/>
        <v>#N/A</v>
      </c>
      <c r="BD84" s="19" t="e">
        <f t="shared" si="232"/>
        <v>#N/A</v>
      </c>
      <c r="BE84" s="19" t="e">
        <f t="shared" si="233"/>
        <v>#N/A</v>
      </c>
      <c r="BF84" s="19" t="e">
        <f t="shared" si="234"/>
        <v>#N/A</v>
      </c>
      <c r="BG84" s="19" t="e">
        <f t="shared" si="235"/>
        <v>#N/A</v>
      </c>
      <c r="BH84" s="19" t="e">
        <f t="shared" si="236"/>
        <v>#N/A</v>
      </c>
      <c r="BI84" s="19" t="e">
        <f t="shared" si="237"/>
        <v>#N/A</v>
      </c>
    </row>
    <row r="85" spans="3:61" s="19" customFormat="1" ht="12.75" x14ac:dyDescent="0.2">
      <c r="C85" s="19" t="s">
        <v>457</v>
      </c>
      <c r="E85" s="19">
        <f>D79</f>
        <v>14963443.407105587</v>
      </c>
      <c r="F85" s="19">
        <f t="shared" si="182"/>
        <v>11443437.135686396</v>
      </c>
      <c r="G85" s="19">
        <f t="shared" si="183"/>
        <v>7780123.6348099047</v>
      </c>
      <c r="H85" s="19">
        <f t="shared" si="184"/>
        <v>3967668.5506621809</v>
      </c>
      <c r="I85" s="19">
        <f t="shared" si="185"/>
        <v>0</v>
      </c>
      <c r="J85" s="19" t="e">
        <f t="shared" si="186"/>
        <v>#N/A</v>
      </c>
      <c r="K85" s="19" t="e">
        <f t="shared" si="187"/>
        <v>#N/A</v>
      </c>
      <c r="L85" s="19" t="e">
        <f t="shared" si="188"/>
        <v>#N/A</v>
      </c>
      <c r="M85" s="19" t="e">
        <f t="shared" si="189"/>
        <v>#N/A</v>
      </c>
      <c r="N85" s="19" t="e">
        <f t="shared" si="190"/>
        <v>#N/A</v>
      </c>
      <c r="O85" s="19" t="e">
        <f t="shared" si="191"/>
        <v>#N/A</v>
      </c>
      <c r="P85" s="19" t="e">
        <f t="shared" si="192"/>
        <v>#N/A</v>
      </c>
      <c r="Q85" s="19" t="e">
        <f t="shared" si="193"/>
        <v>#N/A</v>
      </c>
      <c r="R85" s="19" t="e">
        <f t="shared" si="194"/>
        <v>#N/A</v>
      </c>
      <c r="S85" s="19" t="e">
        <f t="shared" si="195"/>
        <v>#N/A</v>
      </c>
      <c r="T85" s="19" t="e">
        <f t="shared" si="196"/>
        <v>#N/A</v>
      </c>
      <c r="U85" s="19" t="e">
        <f t="shared" si="197"/>
        <v>#N/A</v>
      </c>
      <c r="V85" s="19" t="e">
        <f t="shared" si="198"/>
        <v>#N/A</v>
      </c>
      <c r="W85" s="19" t="e">
        <f t="shared" si="199"/>
        <v>#N/A</v>
      </c>
      <c r="X85" s="19" t="e">
        <f t="shared" si="200"/>
        <v>#N/A</v>
      </c>
      <c r="Y85" s="19" t="e">
        <f t="shared" si="201"/>
        <v>#N/A</v>
      </c>
      <c r="Z85" s="19" t="e">
        <f t="shared" si="202"/>
        <v>#N/A</v>
      </c>
      <c r="AA85" s="19" t="e">
        <f t="shared" si="203"/>
        <v>#N/A</v>
      </c>
      <c r="AB85" s="19" t="e">
        <f t="shared" si="204"/>
        <v>#N/A</v>
      </c>
      <c r="AC85" s="19" t="e">
        <f t="shared" si="205"/>
        <v>#N/A</v>
      </c>
      <c r="AD85" s="19" t="e">
        <f t="shared" si="206"/>
        <v>#N/A</v>
      </c>
      <c r="AE85" s="19" t="e">
        <f t="shared" si="207"/>
        <v>#N/A</v>
      </c>
      <c r="AF85" s="19" t="e">
        <f t="shared" si="208"/>
        <v>#N/A</v>
      </c>
      <c r="AG85" s="19" t="e">
        <f t="shared" si="209"/>
        <v>#N/A</v>
      </c>
      <c r="AH85" s="19" t="e">
        <f t="shared" si="210"/>
        <v>#N/A</v>
      </c>
      <c r="AI85" s="19" t="e">
        <f t="shared" si="211"/>
        <v>#N/A</v>
      </c>
      <c r="AJ85" s="19" t="e">
        <f t="shared" si="212"/>
        <v>#N/A</v>
      </c>
      <c r="AK85" s="19" t="e">
        <f t="shared" si="213"/>
        <v>#N/A</v>
      </c>
      <c r="AL85" s="19" t="e">
        <f t="shared" si="214"/>
        <v>#N/A</v>
      </c>
      <c r="AM85" s="19" t="e">
        <f t="shared" si="215"/>
        <v>#N/A</v>
      </c>
      <c r="AN85" s="19" t="e">
        <f t="shared" si="216"/>
        <v>#N/A</v>
      </c>
      <c r="AO85" s="19" t="e">
        <f t="shared" si="217"/>
        <v>#N/A</v>
      </c>
      <c r="AP85" s="19" t="e">
        <f t="shared" si="218"/>
        <v>#N/A</v>
      </c>
      <c r="AQ85" s="19" t="e">
        <f t="shared" si="219"/>
        <v>#N/A</v>
      </c>
      <c r="AR85" s="19" t="e">
        <f t="shared" si="220"/>
        <v>#N/A</v>
      </c>
      <c r="AS85" s="19" t="e">
        <f t="shared" si="221"/>
        <v>#N/A</v>
      </c>
      <c r="AT85" s="19" t="e">
        <f t="shared" si="222"/>
        <v>#N/A</v>
      </c>
      <c r="AU85" s="19" t="e">
        <f t="shared" si="223"/>
        <v>#N/A</v>
      </c>
      <c r="AV85" s="19" t="e">
        <f t="shared" si="224"/>
        <v>#N/A</v>
      </c>
      <c r="AW85" s="19" t="e">
        <f t="shared" si="225"/>
        <v>#N/A</v>
      </c>
      <c r="AX85" s="19" t="e">
        <f t="shared" si="226"/>
        <v>#N/A</v>
      </c>
      <c r="AY85" s="19" t="e">
        <f t="shared" si="227"/>
        <v>#N/A</v>
      </c>
      <c r="AZ85" s="19" t="e">
        <f t="shared" si="228"/>
        <v>#N/A</v>
      </c>
      <c r="BA85" s="19" t="e">
        <f t="shared" si="229"/>
        <v>#N/A</v>
      </c>
      <c r="BB85" s="19" t="e">
        <f t="shared" si="230"/>
        <v>#N/A</v>
      </c>
      <c r="BC85" s="19" t="e">
        <f t="shared" si="231"/>
        <v>#N/A</v>
      </c>
      <c r="BD85" s="19" t="e">
        <f t="shared" si="232"/>
        <v>#N/A</v>
      </c>
      <c r="BE85" s="19" t="e">
        <f t="shared" si="233"/>
        <v>#N/A</v>
      </c>
      <c r="BF85" s="19" t="e">
        <f t="shared" si="234"/>
        <v>#N/A</v>
      </c>
      <c r="BG85" s="19" t="e">
        <f t="shared" si="235"/>
        <v>#N/A</v>
      </c>
      <c r="BH85" s="19" t="e">
        <f t="shared" si="236"/>
        <v>#N/A</v>
      </c>
      <c r="BI85" s="19" t="e">
        <f t="shared" si="237"/>
        <v>#N/A</v>
      </c>
    </row>
    <row r="86" spans="3:61" s="19" customFormat="1" ht="12.75" x14ac:dyDescent="0.2"/>
    <row r="87" spans="3:61" s="19" customFormat="1" ht="12.75" x14ac:dyDescent="0.2">
      <c r="C87" s="19" t="s">
        <v>473</v>
      </c>
      <c r="F87" s="19">
        <f>E81</f>
        <v>18345748.565499999</v>
      </c>
      <c r="G87" s="19">
        <f t="shared" ref="G87:G91" si="238">F81</f>
        <v>14963443.407105587</v>
      </c>
      <c r="H87" s="19">
        <f t="shared" ref="H87:H91" si="239">G81</f>
        <v>11443437.135686396</v>
      </c>
      <c r="I87" s="19">
        <f t="shared" ref="I87:I91" si="240">H81</f>
        <v>7780123.6348099047</v>
      </c>
      <c r="J87" s="19">
        <f t="shared" ref="J87:J91" si="241">I81</f>
        <v>3967668.5506621809</v>
      </c>
      <c r="K87" s="19">
        <f t="shared" ref="K87:K91" si="242">J81</f>
        <v>0</v>
      </c>
      <c r="L87" s="19" t="e">
        <f t="shared" ref="L87:L91" si="243">K81</f>
        <v>#N/A</v>
      </c>
      <c r="M87" s="19" t="e">
        <f t="shared" ref="M87:M91" si="244">L81</f>
        <v>#N/A</v>
      </c>
      <c r="N87" s="19" t="e">
        <f t="shared" ref="N87:N91" si="245">M81</f>
        <v>#N/A</v>
      </c>
      <c r="O87" s="19" t="e">
        <f t="shared" ref="O87:O91" si="246">N81</f>
        <v>#N/A</v>
      </c>
      <c r="P87" s="19" t="e">
        <f t="shared" ref="P87:P91" si="247">O81</f>
        <v>#N/A</v>
      </c>
      <c r="Q87" s="19" t="e">
        <f t="shared" ref="Q87:Q91" si="248">P81</f>
        <v>#N/A</v>
      </c>
      <c r="R87" s="19" t="e">
        <f t="shared" ref="R87:R91" si="249">Q81</f>
        <v>#N/A</v>
      </c>
      <c r="S87" s="19" t="e">
        <f t="shared" ref="S87:S91" si="250">R81</f>
        <v>#N/A</v>
      </c>
      <c r="T87" s="19" t="e">
        <f t="shared" ref="T87:T91" si="251">S81</f>
        <v>#N/A</v>
      </c>
      <c r="U87" s="19" t="e">
        <f t="shared" ref="U87:U91" si="252">T81</f>
        <v>#N/A</v>
      </c>
      <c r="V87" s="19" t="e">
        <f t="shared" ref="V87:V91" si="253">U81</f>
        <v>#N/A</v>
      </c>
      <c r="W87" s="19" t="e">
        <f t="shared" ref="W87:W91" si="254">V81</f>
        <v>#N/A</v>
      </c>
      <c r="X87" s="19" t="e">
        <f t="shared" ref="X87:X91" si="255">W81</f>
        <v>#N/A</v>
      </c>
      <c r="Y87" s="19" t="e">
        <f t="shared" ref="Y87:Y91" si="256">X81</f>
        <v>#N/A</v>
      </c>
      <c r="Z87" s="19" t="e">
        <f t="shared" ref="Z87:Z91" si="257">Y81</f>
        <v>#N/A</v>
      </c>
      <c r="AA87" s="19" t="e">
        <f t="shared" ref="AA87:AA91" si="258">Z81</f>
        <v>#N/A</v>
      </c>
      <c r="AB87" s="19" t="e">
        <f t="shared" ref="AB87:AB91" si="259">AA81</f>
        <v>#N/A</v>
      </c>
      <c r="AC87" s="19" t="e">
        <f t="shared" ref="AC87:AC91" si="260">AB81</f>
        <v>#N/A</v>
      </c>
      <c r="AD87" s="19" t="e">
        <f t="shared" ref="AD87:AD91" si="261">AC81</f>
        <v>#N/A</v>
      </c>
      <c r="AE87" s="19" t="e">
        <f t="shared" ref="AE87:AE91" si="262">AD81</f>
        <v>#N/A</v>
      </c>
      <c r="AF87" s="19" t="e">
        <f t="shared" ref="AF87:AF91" si="263">AE81</f>
        <v>#N/A</v>
      </c>
      <c r="AG87" s="19" t="e">
        <f t="shared" ref="AG87:AG91" si="264">AF81</f>
        <v>#N/A</v>
      </c>
      <c r="AH87" s="19" t="e">
        <f t="shared" ref="AH87:AH91" si="265">AG81</f>
        <v>#N/A</v>
      </c>
      <c r="AI87" s="19" t="e">
        <f t="shared" ref="AI87:AI91" si="266">AH81</f>
        <v>#N/A</v>
      </c>
      <c r="AJ87" s="19" t="e">
        <f t="shared" ref="AJ87:AJ91" si="267">AI81</f>
        <v>#N/A</v>
      </c>
      <c r="AK87" s="19" t="e">
        <f t="shared" ref="AK87:AK91" si="268">AJ81</f>
        <v>#N/A</v>
      </c>
      <c r="AL87" s="19" t="e">
        <f t="shared" ref="AL87:AL91" si="269">AK81</f>
        <v>#N/A</v>
      </c>
      <c r="AM87" s="19" t="e">
        <f t="shared" ref="AM87:AM91" si="270">AL81</f>
        <v>#N/A</v>
      </c>
      <c r="AN87" s="19" t="e">
        <f t="shared" ref="AN87:AN91" si="271">AM81</f>
        <v>#N/A</v>
      </c>
      <c r="AO87" s="19" t="e">
        <f t="shared" ref="AO87:AO91" si="272">AN81</f>
        <v>#N/A</v>
      </c>
      <c r="AP87" s="19" t="e">
        <f t="shared" ref="AP87:AP91" si="273">AO81</f>
        <v>#N/A</v>
      </c>
      <c r="AQ87" s="19" t="e">
        <f t="shared" ref="AQ87:AQ91" si="274">AP81</f>
        <v>#N/A</v>
      </c>
      <c r="AR87" s="19" t="e">
        <f t="shared" ref="AR87:AR91" si="275">AQ81</f>
        <v>#N/A</v>
      </c>
      <c r="AS87" s="19" t="e">
        <f t="shared" ref="AS87:AS91" si="276">AR81</f>
        <v>#N/A</v>
      </c>
      <c r="AT87" s="19" t="e">
        <f t="shared" ref="AT87:AT91" si="277">AS81</f>
        <v>#N/A</v>
      </c>
      <c r="AU87" s="19" t="e">
        <f t="shared" ref="AU87:AU91" si="278">AT81</f>
        <v>#N/A</v>
      </c>
      <c r="AV87" s="19" t="e">
        <f t="shared" ref="AV87:AV91" si="279">AU81</f>
        <v>#N/A</v>
      </c>
      <c r="AW87" s="19" t="e">
        <f t="shared" ref="AW87:AW91" si="280">AV81</f>
        <v>#N/A</v>
      </c>
      <c r="AX87" s="19" t="e">
        <f t="shared" ref="AX87:AX91" si="281">AW81</f>
        <v>#N/A</v>
      </c>
      <c r="AY87" s="19" t="e">
        <f t="shared" ref="AY87:AY91" si="282">AX81</f>
        <v>#N/A</v>
      </c>
      <c r="AZ87" s="19" t="e">
        <f t="shared" ref="AZ87:AZ91" si="283">AY81</f>
        <v>#N/A</v>
      </c>
      <c r="BA87" s="19" t="e">
        <f t="shared" ref="BA87:BA91" si="284">AZ81</f>
        <v>#N/A</v>
      </c>
      <c r="BB87" s="19" t="e">
        <f t="shared" ref="BB87:BB91" si="285">BA81</f>
        <v>#N/A</v>
      </c>
      <c r="BC87" s="19" t="e">
        <f t="shared" ref="BC87:BC91" si="286">BB81</f>
        <v>#N/A</v>
      </c>
      <c r="BD87" s="19" t="e">
        <f t="shared" ref="BD87:BD91" si="287">BC81</f>
        <v>#N/A</v>
      </c>
      <c r="BE87" s="19" t="e">
        <f t="shared" ref="BE87:BE91" si="288">BD81</f>
        <v>#N/A</v>
      </c>
      <c r="BF87" s="19" t="e">
        <f t="shared" ref="BF87:BF91" si="289">BE81</f>
        <v>#N/A</v>
      </c>
      <c r="BG87" s="19" t="e">
        <f t="shared" ref="BG87:BG91" si="290">BF81</f>
        <v>#N/A</v>
      </c>
      <c r="BH87" s="19" t="e">
        <f t="shared" ref="BH87:BH91" si="291">BG81</f>
        <v>#N/A</v>
      </c>
      <c r="BI87" s="19" t="e">
        <f t="shared" ref="BI87:BI91" si="292">BH81</f>
        <v>#N/A</v>
      </c>
    </row>
    <row r="88" spans="3:61" s="19" customFormat="1" ht="12.75" x14ac:dyDescent="0.2">
      <c r="C88" s="19" t="s">
        <v>455</v>
      </c>
      <c r="F88" s="19">
        <f>E82</f>
        <v>3382305.1583944112</v>
      </c>
      <c r="G88" s="19">
        <f t="shared" si="238"/>
        <v>3520006.2714191922</v>
      </c>
      <c r="H88" s="19">
        <f t="shared" si="239"/>
        <v>3663313.500876491</v>
      </c>
      <c r="I88" s="19">
        <f t="shared" si="240"/>
        <v>3812455.0841477239</v>
      </c>
      <c r="J88" s="19">
        <f t="shared" si="241"/>
        <v>3967668.5506621813</v>
      </c>
      <c r="K88" s="19" t="e">
        <f t="shared" si="242"/>
        <v>#N/A</v>
      </c>
      <c r="L88" s="19" t="e">
        <f t="shared" si="243"/>
        <v>#N/A</v>
      </c>
      <c r="M88" s="19" t="e">
        <f t="shared" si="244"/>
        <v>#N/A</v>
      </c>
      <c r="N88" s="19" t="e">
        <f t="shared" si="245"/>
        <v>#N/A</v>
      </c>
      <c r="O88" s="19" t="e">
        <f t="shared" si="246"/>
        <v>#N/A</v>
      </c>
      <c r="P88" s="19" t="e">
        <f t="shared" si="247"/>
        <v>#N/A</v>
      </c>
      <c r="Q88" s="19" t="e">
        <f t="shared" si="248"/>
        <v>#N/A</v>
      </c>
      <c r="R88" s="19" t="e">
        <f t="shared" si="249"/>
        <v>#N/A</v>
      </c>
      <c r="S88" s="19" t="e">
        <f t="shared" si="250"/>
        <v>#N/A</v>
      </c>
      <c r="T88" s="19" t="e">
        <f t="shared" si="251"/>
        <v>#N/A</v>
      </c>
      <c r="U88" s="19" t="e">
        <f t="shared" si="252"/>
        <v>#N/A</v>
      </c>
      <c r="V88" s="19" t="e">
        <f t="shared" si="253"/>
        <v>#N/A</v>
      </c>
      <c r="W88" s="19" t="e">
        <f t="shared" si="254"/>
        <v>#N/A</v>
      </c>
      <c r="X88" s="19" t="e">
        <f t="shared" si="255"/>
        <v>#N/A</v>
      </c>
      <c r="Y88" s="19" t="e">
        <f t="shared" si="256"/>
        <v>#N/A</v>
      </c>
      <c r="Z88" s="19" t="e">
        <f t="shared" si="257"/>
        <v>#N/A</v>
      </c>
      <c r="AA88" s="19" t="e">
        <f t="shared" si="258"/>
        <v>#N/A</v>
      </c>
      <c r="AB88" s="19" t="e">
        <f t="shared" si="259"/>
        <v>#N/A</v>
      </c>
      <c r="AC88" s="19" t="e">
        <f t="shared" si="260"/>
        <v>#N/A</v>
      </c>
      <c r="AD88" s="19" t="e">
        <f t="shared" si="261"/>
        <v>#N/A</v>
      </c>
      <c r="AE88" s="19" t="e">
        <f t="shared" si="262"/>
        <v>#N/A</v>
      </c>
      <c r="AF88" s="19" t="e">
        <f t="shared" si="263"/>
        <v>#N/A</v>
      </c>
      <c r="AG88" s="19" t="e">
        <f t="shared" si="264"/>
        <v>#N/A</v>
      </c>
      <c r="AH88" s="19" t="e">
        <f t="shared" si="265"/>
        <v>#N/A</v>
      </c>
      <c r="AI88" s="19" t="e">
        <f t="shared" si="266"/>
        <v>#N/A</v>
      </c>
      <c r="AJ88" s="19" t="e">
        <f t="shared" si="267"/>
        <v>#N/A</v>
      </c>
      <c r="AK88" s="19" t="e">
        <f t="shared" si="268"/>
        <v>#N/A</v>
      </c>
      <c r="AL88" s="19" t="e">
        <f t="shared" si="269"/>
        <v>#N/A</v>
      </c>
      <c r="AM88" s="19" t="e">
        <f t="shared" si="270"/>
        <v>#N/A</v>
      </c>
      <c r="AN88" s="19" t="e">
        <f t="shared" si="271"/>
        <v>#N/A</v>
      </c>
      <c r="AO88" s="19" t="e">
        <f t="shared" si="272"/>
        <v>#N/A</v>
      </c>
      <c r="AP88" s="19" t="e">
        <f t="shared" si="273"/>
        <v>#N/A</v>
      </c>
      <c r="AQ88" s="19" t="e">
        <f t="shared" si="274"/>
        <v>#N/A</v>
      </c>
      <c r="AR88" s="19" t="e">
        <f t="shared" si="275"/>
        <v>#N/A</v>
      </c>
      <c r="AS88" s="19" t="e">
        <f t="shared" si="276"/>
        <v>#N/A</v>
      </c>
      <c r="AT88" s="19" t="e">
        <f t="shared" si="277"/>
        <v>#N/A</v>
      </c>
      <c r="AU88" s="19" t="e">
        <f t="shared" si="278"/>
        <v>#N/A</v>
      </c>
      <c r="AV88" s="19" t="e">
        <f t="shared" si="279"/>
        <v>#N/A</v>
      </c>
      <c r="AW88" s="19" t="e">
        <f t="shared" si="280"/>
        <v>#N/A</v>
      </c>
      <c r="AX88" s="19" t="e">
        <f t="shared" si="281"/>
        <v>#N/A</v>
      </c>
      <c r="AY88" s="19" t="e">
        <f t="shared" si="282"/>
        <v>#N/A</v>
      </c>
      <c r="AZ88" s="19" t="e">
        <f t="shared" si="283"/>
        <v>#N/A</v>
      </c>
      <c r="BA88" s="19" t="e">
        <f t="shared" si="284"/>
        <v>#N/A</v>
      </c>
      <c r="BB88" s="19" t="e">
        <f t="shared" si="285"/>
        <v>#N/A</v>
      </c>
      <c r="BC88" s="19" t="e">
        <f t="shared" si="286"/>
        <v>#N/A</v>
      </c>
      <c r="BD88" s="19" t="e">
        <f t="shared" si="287"/>
        <v>#N/A</v>
      </c>
      <c r="BE88" s="19" t="e">
        <f t="shared" si="288"/>
        <v>#N/A</v>
      </c>
      <c r="BF88" s="19" t="e">
        <f t="shared" si="289"/>
        <v>#N/A</v>
      </c>
      <c r="BG88" s="19" t="e">
        <f t="shared" si="290"/>
        <v>#N/A</v>
      </c>
      <c r="BH88" s="19" t="e">
        <f t="shared" si="291"/>
        <v>#N/A</v>
      </c>
      <c r="BI88" s="19" t="e">
        <f t="shared" si="292"/>
        <v>#N/A</v>
      </c>
    </row>
    <row r="89" spans="3:61" s="19" customFormat="1" ht="12.75" x14ac:dyDescent="0.2">
      <c r="C89" s="19" t="s">
        <v>456</v>
      </c>
      <c r="F89" s="19">
        <f>E83</f>
        <v>664518.37985348096</v>
      </c>
      <c r="G89" s="19">
        <f t="shared" si="238"/>
        <v>526817.26682869997</v>
      </c>
      <c r="H89" s="19">
        <f t="shared" si="239"/>
        <v>383510.03737140133</v>
      </c>
      <c r="I89" s="19">
        <f t="shared" si="240"/>
        <v>234368.45410016816</v>
      </c>
      <c r="J89" s="19">
        <f t="shared" si="241"/>
        <v>79154.987585710507</v>
      </c>
      <c r="K89" s="19" t="e">
        <f t="shared" si="242"/>
        <v>#N/A</v>
      </c>
      <c r="L89" s="19" t="e">
        <f t="shared" si="243"/>
        <v>#N/A</v>
      </c>
      <c r="M89" s="19" t="e">
        <f t="shared" si="244"/>
        <v>#N/A</v>
      </c>
      <c r="N89" s="19" t="e">
        <f t="shared" si="245"/>
        <v>#N/A</v>
      </c>
      <c r="O89" s="19" t="e">
        <f t="shared" si="246"/>
        <v>#N/A</v>
      </c>
      <c r="P89" s="19" t="e">
        <f t="shared" si="247"/>
        <v>#N/A</v>
      </c>
      <c r="Q89" s="19" t="e">
        <f t="shared" si="248"/>
        <v>#N/A</v>
      </c>
      <c r="R89" s="19" t="e">
        <f t="shared" si="249"/>
        <v>#N/A</v>
      </c>
      <c r="S89" s="19" t="e">
        <f t="shared" si="250"/>
        <v>#N/A</v>
      </c>
      <c r="T89" s="19" t="e">
        <f t="shared" si="251"/>
        <v>#N/A</v>
      </c>
      <c r="U89" s="19" t="e">
        <f t="shared" si="252"/>
        <v>#N/A</v>
      </c>
      <c r="V89" s="19" t="e">
        <f t="shared" si="253"/>
        <v>#N/A</v>
      </c>
      <c r="W89" s="19" t="e">
        <f t="shared" si="254"/>
        <v>#N/A</v>
      </c>
      <c r="X89" s="19" t="e">
        <f t="shared" si="255"/>
        <v>#N/A</v>
      </c>
      <c r="Y89" s="19" t="e">
        <f t="shared" si="256"/>
        <v>#N/A</v>
      </c>
      <c r="Z89" s="19" t="e">
        <f t="shared" si="257"/>
        <v>#N/A</v>
      </c>
      <c r="AA89" s="19" t="e">
        <f t="shared" si="258"/>
        <v>#N/A</v>
      </c>
      <c r="AB89" s="19" t="e">
        <f t="shared" si="259"/>
        <v>#N/A</v>
      </c>
      <c r="AC89" s="19" t="e">
        <f t="shared" si="260"/>
        <v>#N/A</v>
      </c>
      <c r="AD89" s="19" t="e">
        <f t="shared" si="261"/>
        <v>#N/A</v>
      </c>
      <c r="AE89" s="19" t="e">
        <f t="shared" si="262"/>
        <v>#N/A</v>
      </c>
      <c r="AF89" s="19" t="e">
        <f t="shared" si="263"/>
        <v>#N/A</v>
      </c>
      <c r="AG89" s="19" t="e">
        <f t="shared" si="264"/>
        <v>#N/A</v>
      </c>
      <c r="AH89" s="19" t="e">
        <f t="shared" si="265"/>
        <v>#N/A</v>
      </c>
      <c r="AI89" s="19" t="e">
        <f t="shared" si="266"/>
        <v>#N/A</v>
      </c>
      <c r="AJ89" s="19" t="e">
        <f t="shared" si="267"/>
        <v>#N/A</v>
      </c>
      <c r="AK89" s="19" t="e">
        <f t="shared" si="268"/>
        <v>#N/A</v>
      </c>
      <c r="AL89" s="19" t="e">
        <f t="shared" si="269"/>
        <v>#N/A</v>
      </c>
      <c r="AM89" s="19" t="e">
        <f t="shared" si="270"/>
        <v>#N/A</v>
      </c>
      <c r="AN89" s="19" t="e">
        <f t="shared" si="271"/>
        <v>#N/A</v>
      </c>
      <c r="AO89" s="19" t="e">
        <f t="shared" si="272"/>
        <v>#N/A</v>
      </c>
      <c r="AP89" s="19" t="e">
        <f t="shared" si="273"/>
        <v>#N/A</v>
      </c>
      <c r="AQ89" s="19" t="e">
        <f t="shared" si="274"/>
        <v>#N/A</v>
      </c>
      <c r="AR89" s="19" t="e">
        <f t="shared" si="275"/>
        <v>#N/A</v>
      </c>
      <c r="AS89" s="19" t="e">
        <f t="shared" si="276"/>
        <v>#N/A</v>
      </c>
      <c r="AT89" s="19" t="e">
        <f t="shared" si="277"/>
        <v>#N/A</v>
      </c>
      <c r="AU89" s="19" t="e">
        <f t="shared" si="278"/>
        <v>#N/A</v>
      </c>
      <c r="AV89" s="19" t="e">
        <f t="shared" si="279"/>
        <v>#N/A</v>
      </c>
      <c r="AW89" s="19" t="e">
        <f t="shared" si="280"/>
        <v>#N/A</v>
      </c>
      <c r="AX89" s="19" t="e">
        <f t="shared" si="281"/>
        <v>#N/A</v>
      </c>
      <c r="AY89" s="19" t="e">
        <f t="shared" si="282"/>
        <v>#N/A</v>
      </c>
      <c r="AZ89" s="19" t="e">
        <f t="shared" si="283"/>
        <v>#N/A</v>
      </c>
      <c r="BA89" s="19" t="e">
        <f t="shared" si="284"/>
        <v>#N/A</v>
      </c>
      <c r="BB89" s="19" t="e">
        <f t="shared" si="285"/>
        <v>#N/A</v>
      </c>
      <c r="BC89" s="19" t="e">
        <f t="shared" si="286"/>
        <v>#N/A</v>
      </c>
      <c r="BD89" s="19" t="e">
        <f t="shared" si="287"/>
        <v>#N/A</v>
      </c>
      <c r="BE89" s="19" t="e">
        <f t="shared" si="288"/>
        <v>#N/A</v>
      </c>
      <c r="BF89" s="19" t="e">
        <f t="shared" si="289"/>
        <v>#N/A</v>
      </c>
      <c r="BG89" s="19" t="e">
        <f t="shared" si="290"/>
        <v>#N/A</v>
      </c>
      <c r="BH89" s="19" t="e">
        <f t="shared" si="291"/>
        <v>#N/A</v>
      </c>
      <c r="BI89" s="19" t="e">
        <f t="shared" si="292"/>
        <v>#N/A</v>
      </c>
    </row>
    <row r="90" spans="3:61" s="19" customFormat="1" ht="12.75" x14ac:dyDescent="0.2">
      <c r="C90" s="19" t="s">
        <v>161</v>
      </c>
      <c r="F90" s="19">
        <f>E84</f>
        <v>4046823.5382478922</v>
      </c>
      <c r="G90" s="19">
        <f t="shared" si="238"/>
        <v>4046823.5382478922</v>
      </c>
      <c r="H90" s="19">
        <f t="shared" si="239"/>
        <v>4046823.5382478922</v>
      </c>
      <c r="I90" s="19">
        <f t="shared" si="240"/>
        <v>4046823.5382478922</v>
      </c>
      <c r="J90" s="19">
        <f t="shared" si="241"/>
        <v>4046823.5382478922</v>
      </c>
      <c r="K90" s="19" t="e">
        <f t="shared" si="242"/>
        <v>#N/A</v>
      </c>
      <c r="L90" s="19" t="e">
        <f t="shared" si="243"/>
        <v>#N/A</v>
      </c>
      <c r="M90" s="19" t="e">
        <f t="shared" si="244"/>
        <v>#N/A</v>
      </c>
      <c r="N90" s="19" t="e">
        <f t="shared" si="245"/>
        <v>#N/A</v>
      </c>
      <c r="O90" s="19" t="e">
        <f t="shared" si="246"/>
        <v>#N/A</v>
      </c>
      <c r="P90" s="19" t="e">
        <f t="shared" si="247"/>
        <v>#N/A</v>
      </c>
      <c r="Q90" s="19" t="e">
        <f t="shared" si="248"/>
        <v>#N/A</v>
      </c>
      <c r="R90" s="19" t="e">
        <f t="shared" si="249"/>
        <v>#N/A</v>
      </c>
      <c r="S90" s="19" t="e">
        <f t="shared" si="250"/>
        <v>#N/A</v>
      </c>
      <c r="T90" s="19" t="e">
        <f t="shared" si="251"/>
        <v>#N/A</v>
      </c>
      <c r="U90" s="19" t="e">
        <f t="shared" si="252"/>
        <v>#N/A</v>
      </c>
      <c r="V90" s="19" t="e">
        <f t="shared" si="253"/>
        <v>#N/A</v>
      </c>
      <c r="W90" s="19" t="e">
        <f t="shared" si="254"/>
        <v>#N/A</v>
      </c>
      <c r="X90" s="19" t="e">
        <f t="shared" si="255"/>
        <v>#N/A</v>
      </c>
      <c r="Y90" s="19" t="e">
        <f t="shared" si="256"/>
        <v>#N/A</v>
      </c>
      <c r="Z90" s="19" t="e">
        <f t="shared" si="257"/>
        <v>#N/A</v>
      </c>
      <c r="AA90" s="19" t="e">
        <f t="shared" si="258"/>
        <v>#N/A</v>
      </c>
      <c r="AB90" s="19" t="e">
        <f t="shared" si="259"/>
        <v>#N/A</v>
      </c>
      <c r="AC90" s="19" t="e">
        <f t="shared" si="260"/>
        <v>#N/A</v>
      </c>
      <c r="AD90" s="19" t="e">
        <f t="shared" si="261"/>
        <v>#N/A</v>
      </c>
      <c r="AE90" s="19" t="e">
        <f t="shared" si="262"/>
        <v>#N/A</v>
      </c>
      <c r="AF90" s="19" t="e">
        <f t="shared" si="263"/>
        <v>#N/A</v>
      </c>
      <c r="AG90" s="19" t="e">
        <f t="shared" si="264"/>
        <v>#N/A</v>
      </c>
      <c r="AH90" s="19" t="e">
        <f t="shared" si="265"/>
        <v>#N/A</v>
      </c>
      <c r="AI90" s="19" t="e">
        <f t="shared" si="266"/>
        <v>#N/A</v>
      </c>
      <c r="AJ90" s="19" t="e">
        <f t="shared" si="267"/>
        <v>#N/A</v>
      </c>
      <c r="AK90" s="19" t="e">
        <f t="shared" si="268"/>
        <v>#N/A</v>
      </c>
      <c r="AL90" s="19" t="e">
        <f t="shared" si="269"/>
        <v>#N/A</v>
      </c>
      <c r="AM90" s="19" t="e">
        <f t="shared" si="270"/>
        <v>#N/A</v>
      </c>
      <c r="AN90" s="19" t="e">
        <f t="shared" si="271"/>
        <v>#N/A</v>
      </c>
      <c r="AO90" s="19" t="e">
        <f t="shared" si="272"/>
        <v>#N/A</v>
      </c>
      <c r="AP90" s="19" t="e">
        <f t="shared" si="273"/>
        <v>#N/A</v>
      </c>
      <c r="AQ90" s="19" t="e">
        <f t="shared" si="274"/>
        <v>#N/A</v>
      </c>
      <c r="AR90" s="19" t="e">
        <f t="shared" si="275"/>
        <v>#N/A</v>
      </c>
      <c r="AS90" s="19" t="e">
        <f t="shared" si="276"/>
        <v>#N/A</v>
      </c>
      <c r="AT90" s="19" t="e">
        <f t="shared" si="277"/>
        <v>#N/A</v>
      </c>
      <c r="AU90" s="19" t="e">
        <f t="shared" si="278"/>
        <v>#N/A</v>
      </c>
      <c r="AV90" s="19" t="e">
        <f t="shared" si="279"/>
        <v>#N/A</v>
      </c>
      <c r="AW90" s="19" t="e">
        <f t="shared" si="280"/>
        <v>#N/A</v>
      </c>
      <c r="AX90" s="19" t="e">
        <f t="shared" si="281"/>
        <v>#N/A</v>
      </c>
      <c r="AY90" s="19" t="e">
        <f t="shared" si="282"/>
        <v>#N/A</v>
      </c>
      <c r="AZ90" s="19" t="e">
        <f t="shared" si="283"/>
        <v>#N/A</v>
      </c>
      <c r="BA90" s="19" t="e">
        <f t="shared" si="284"/>
        <v>#N/A</v>
      </c>
      <c r="BB90" s="19" t="e">
        <f t="shared" si="285"/>
        <v>#N/A</v>
      </c>
      <c r="BC90" s="19" t="e">
        <f t="shared" si="286"/>
        <v>#N/A</v>
      </c>
      <c r="BD90" s="19" t="e">
        <f t="shared" si="287"/>
        <v>#N/A</v>
      </c>
      <c r="BE90" s="19" t="e">
        <f t="shared" si="288"/>
        <v>#N/A</v>
      </c>
      <c r="BF90" s="19" t="e">
        <f t="shared" si="289"/>
        <v>#N/A</v>
      </c>
      <c r="BG90" s="19" t="e">
        <f t="shared" si="290"/>
        <v>#N/A</v>
      </c>
      <c r="BH90" s="19" t="e">
        <f t="shared" si="291"/>
        <v>#N/A</v>
      </c>
      <c r="BI90" s="19" t="e">
        <f t="shared" si="292"/>
        <v>#N/A</v>
      </c>
    </row>
    <row r="91" spans="3:61" s="19" customFormat="1" ht="12.75" x14ac:dyDescent="0.2">
      <c r="C91" s="19" t="s">
        <v>457</v>
      </c>
      <c r="F91" s="19">
        <f>E85</f>
        <v>14963443.407105587</v>
      </c>
      <c r="G91" s="19">
        <f t="shared" si="238"/>
        <v>11443437.135686396</v>
      </c>
      <c r="H91" s="19">
        <f t="shared" si="239"/>
        <v>7780123.6348099047</v>
      </c>
      <c r="I91" s="19">
        <f t="shared" si="240"/>
        <v>3967668.5506621809</v>
      </c>
      <c r="J91" s="19">
        <f t="shared" si="241"/>
        <v>0</v>
      </c>
      <c r="K91" s="19" t="e">
        <f t="shared" si="242"/>
        <v>#N/A</v>
      </c>
      <c r="L91" s="19" t="e">
        <f t="shared" si="243"/>
        <v>#N/A</v>
      </c>
      <c r="M91" s="19" t="e">
        <f t="shared" si="244"/>
        <v>#N/A</v>
      </c>
      <c r="N91" s="19" t="e">
        <f t="shared" si="245"/>
        <v>#N/A</v>
      </c>
      <c r="O91" s="19" t="e">
        <f t="shared" si="246"/>
        <v>#N/A</v>
      </c>
      <c r="P91" s="19" t="e">
        <f t="shared" si="247"/>
        <v>#N/A</v>
      </c>
      <c r="Q91" s="19" t="e">
        <f t="shared" si="248"/>
        <v>#N/A</v>
      </c>
      <c r="R91" s="19" t="e">
        <f t="shared" si="249"/>
        <v>#N/A</v>
      </c>
      <c r="S91" s="19" t="e">
        <f t="shared" si="250"/>
        <v>#N/A</v>
      </c>
      <c r="T91" s="19" t="e">
        <f t="shared" si="251"/>
        <v>#N/A</v>
      </c>
      <c r="U91" s="19" t="e">
        <f t="shared" si="252"/>
        <v>#N/A</v>
      </c>
      <c r="V91" s="19" t="e">
        <f t="shared" si="253"/>
        <v>#N/A</v>
      </c>
      <c r="W91" s="19" t="e">
        <f t="shared" si="254"/>
        <v>#N/A</v>
      </c>
      <c r="X91" s="19" t="e">
        <f t="shared" si="255"/>
        <v>#N/A</v>
      </c>
      <c r="Y91" s="19" t="e">
        <f t="shared" si="256"/>
        <v>#N/A</v>
      </c>
      <c r="Z91" s="19" t="e">
        <f t="shared" si="257"/>
        <v>#N/A</v>
      </c>
      <c r="AA91" s="19" t="e">
        <f t="shared" si="258"/>
        <v>#N/A</v>
      </c>
      <c r="AB91" s="19" t="e">
        <f t="shared" si="259"/>
        <v>#N/A</v>
      </c>
      <c r="AC91" s="19" t="e">
        <f t="shared" si="260"/>
        <v>#N/A</v>
      </c>
      <c r="AD91" s="19" t="e">
        <f t="shared" si="261"/>
        <v>#N/A</v>
      </c>
      <c r="AE91" s="19" t="e">
        <f t="shared" si="262"/>
        <v>#N/A</v>
      </c>
      <c r="AF91" s="19" t="e">
        <f t="shared" si="263"/>
        <v>#N/A</v>
      </c>
      <c r="AG91" s="19" t="e">
        <f t="shared" si="264"/>
        <v>#N/A</v>
      </c>
      <c r="AH91" s="19" t="e">
        <f t="shared" si="265"/>
        <v>#N/A</v>
      </c>
      <c r="AI91" s="19" t="e">
        <f t="shared" si="266"/>
        <v>#N/A</v>
      </c>
      <c r="AJ91" s="19" t="e">
        <f t="shared" si="267"/>
        <v>#N/A</v>
      </c>
      <c r="AK91" s="19" t="e">
        <f t="shared" si="268"/>
        <v>#N/A</v>
      </c>
      <c r="AL91" s="19" t="e">
        <f t="shared" si="269"/>
        <v>#N/A</v>
      </c>
      <c r="AM91" s="19" t="e">
        <f t="shared" si="270"/>
        <v>#N/A</v>
      </c>
      <c r="AN91" s="19" t="e">
        <f t="shared" si="271"/>
        <v>#N/A</v>
      </c>
      <c r="AO91" s="19" t="e">
        <f t="shared" si="272"/>
        <v>#N/A</v>
      </c>
      <c r="AP91" s="19" t="e">
        <f t="shared" si="273"/>
        <v>#N/A</v>
      </c>
      <c r="AQ91" s="19" t="e">
        <f t="shared" si="274"/>
        <v>#N/A</v>
      </c>
      <c r="AR91" s="19" t="e">
        <f t="shared" si="275"/>
        <v>#N/A</v>
      </c>
      <c r="AS91" s="19" t="e">
        <f t="shared" si="276"/>
        <v>#N/A</v>
      </c>
      <c r="AT91" s="19" t="e">
        <f t="shared" si="277"/>
        <v>#N/A</v>
      </c>
      <c r="AU91" s="19" t="e">
        <f t="shared" si="278"/>
        <v>#N/A</v>
      </c>
      <c r="AV91" s="19" t="e">
        <f t="shared" si="279"/>
        <v>#N/A</v>
      </c>
      <c r="AW91" s="19" t="e">
        <f t="shared" si="280"/>
        <v>#N/A</v>
      </c>
      <c r="AX91" s="19" t="e">
        <f t="shared" si="281"/>
        <v>#N/A</v>
      </c>
      <c r="AY91" s="19" t="e">
        <f t="shared" si="282"/>
        <v>#N/A</v>
      </c>
      <c r="AZ91" s="19" t="e">
        <f t="shared" si="283"/>
        <v>#N/A</v>
      </c>
      <c r="BA91" s="19" t="e">
        <f t="shared" si="284"/>
        <v>#N/A</v>
      </c>
      <c r="BB91" s="19" t="e">
        <f t="shared" si="285"/>
        <v>#N/A</v>
      </c>
      <c r="BC91" s="19" t="e">
        <f t="shared" si="286"/>
        <v>#N/A</v>
      </c>
      <c r="BD91" s="19" t="e">
        <f t="shared" si="287"/>
        <v>#N/A</v>
      </c>
      <c r="BE91" s="19" t="e">
        <f t="shared" si="288"/>
        <v>#N/A</v>
      </c>
      <c r="BF91" s="19" t="e">
        <f t="shared" si="289"/>
        <v>#N/A</v>
      </c>
      <c r="BG91" s="19" t="e">
        <f t="shared" si="290"/>
        <v>#N/A</v>
      </c>
      <c r="BH91" s="19" t="e">
        <f t="shared" si="291"/>
        <v>#N/A</v>
      </c>
      <c r="BI91" s="19" t="e">
        <f t="shared" si="292"/>
        <v>#N/A</v>
      </c>
    </row>
    <row r="92" spans="3:61" s="19" customFormat="1" ht="12.75" x14ac:dyDescent="0.2"/>
    <row r="93" spans="3:61" s="19" customFormat="1" ht="12.75" x14ac:dyDescent="0.2">
      <c r="C93" s="19" t="s">
        <v>473</v>
      </c>
      <c r="G93" s="19">
        <f>F87</f>
        <v>18345748.565499999</v>
      </c>
      <c r="H93" s="19">
        <f t="shared" ref="H93:H97" si="293">G87</f>
        <v>14963443.407105587</v>
      </c>
      <c r="I93" s="19">
        <f t="shared" ref="I93:I97" si="294">H87</f>
        <v>11443437.135686396</v>
      </c>
      <c r="J93" s="19">
        <f t="shared" ref="J93:J97" si="295">I87</f>
        <v>7780123.6348099047</v>
      </c>
      <c r="K93" s="19">
        <f t="shared" ref="K93:K97" si="296">J87</f>
        <v>3967668.5506621809</v>
      </c>
      <c r="L93" s="19">
        <f t="shared" ref="L93:L97" si="297">K87</f>
        <v>0</v>
      </c>
      <c r="M93" s="19" t="e">
        <f t="shared" ref="M93:M97" si="298">L87</f>
        <v>#N/A</v>
      </c>
      <c r="N93" s="19" t="e">
        <f t="shared" ref="N93:N97" si="299">M87</f>
        <v>#N/A</v>
      </c>
      <c r="O93" s="19" t="e">
        <f t="shared" ref="O93:O97" si="300">N87</f>
        <v>#N/A</v>
      </c>
      <c r="P93" s="19" t="e">
        <f t="shared" ref="P93:P97" si="301">O87</f>
        <v>#N/A</v>
      </c>
      <c r="Q93" s="19" t="e">
        <f t="shared" ref="Q93:Q97" si="302">P87</f>
        <v>#N/A</v>
      </c>
      <c r="R93" s="19" t="e">
        <f t="shared" ref="R93:R97" si="303">Q87</f>
        <v>#N/A</v>
      </c>
      <c r="S93" s="19" t="e">
        <f t="shared" ref="S93:S97" si="304">R87</f>
        <v>#N/A</v>
      </c>
      <c r="T93" s="19" t="e">
        <f t="shared" ref="T93:T97" si="305">S87</f>
        <v>#N/A</v>
      </c>
      <c r="U93" s="19" t="e">
        <f t="shared" ref="U93:U97" si="306">T87</f>
        <v>#N/A</v>
      </c>
      <c r="V93" s="19" t="e">
        <f t="shared" ref="V93:V97" si="307">U87</f>
        <v>#N/A</v>
      </c>
      <c r="W93" s="19" t="e">
        <f t="shared" ref="W93:W97" si="308">V87</f>
        <v>#N/A</v>
      </c>
      <c r="X93" s="19" t="e">
        <f t="shared" ref="X93:X97" si="309">W87</f>
        <v>#N/A</v>
      </c>
      <c r="Y93" s="19" t="e">
        <f t="shared" ref="Y93:Y97" si="310">X87</f>
        <v>#N/A</v>
      </c>
      <c r="Z93" s="19" t="e">
        <f t="shared" ref="Z93:Z97" si="311">Y87</f>
        <v>#N/A</v>
      </c>
      <c r="AA93" s="19" t="e">
        <f t="shared" ref="AA93:AA97" si="312">Z87</f>
        <v>#N/A</v>
      </c>
      <c r="AB93" s="19" t="e">
        <f t="shared" ref="AB93:AB97" si="313">AA87</f>
        <v>#N/A</v>
      </c>
      <c r="AC93" s="19" t="e">
        <f t="shared" ref="AC93:AC97" si="314">AB87</f>
        <v>#N/A</v>
      </c>
      <c r="AD93" s="19" t="e">
        <f t="shared" ref="AD93:AD97" si="315">AC87</f>
        <v>#N/A</v>
      </c>
      <c r="AE93" s="19" t="e">
        <f t="shared" ref="AE93:AE97" si="316">AD87</f>
        <v>#N/A</v>
      </c>
      <c r="AF93" s="19" t="e">
        <f t="shared" ref="AF93:AF97" si="317">AE87</f>
        <v>#N/A</v>
      </c>
      <c r="AG93" s="19" t="e">
        <f t="shared" ref="AG93:AG97" si="318">AF87</f>
        <v>#N/A</v>
      </c>
      <c r="AH93" s="19" t="e">
        <f t="shared" ref="AH93:AH97" si="319">AG87</f>
        <v>#N/A</v>
      </c>
      <c r="AI93" s="19" t="e">
        <f t="shared" ref="AI93:AI97" si="320">AH87</f>
        <v>#N/A</v>
      </c>
      <c r="AJ93" s="19" t="e">
        <f t="shared" ref="AJ93:AJ97" si="321">AI87</f>
        <v>#N/A</v>
      </c>
      <c r="AK93" s="19" t="e">
        <f t="shared" ref="AK93:AK97" si="322">AJ87</f>
        <v>#N/A</v>
      </c>
      <c r="AL93" s="19" t="e">
        <f t="shared" ref="AL93:AL97" si="323">AK87</f>
        <v>#N/A</v>
      </c>
      <c r="AM93" s="19" t="e">
        <f t="shared" ref="AM93:AM97" si="324">AL87</f>
        <v>#N/A</v>
      </c>
      <c r="AN93" s="19" t="e">
        <f t="shared" ref="AN93:AN97" si="325">AM87</f>
        <v>#N/A</v>
      </c>
      <c r="AO93" s="19" t="e">
        <f t="shared" ref="AO93:AO97" si="326">AN87</f>
        <v>#N/A</v>
      </c>
      <c r="AP93" s="19" t="e">
        <f t="shared" ref="AP93:AP97" si="327">AO87</f>
        <v>#N/A</v>
      </c>
      <c r="AQ93" s="19" t="e">
        <f t="shared" ref="AQ93:AQ97" si="328">AP87</f>
        <v>#N/A</v>
      </c>
      <c r="AR93" s="19" t="e">
        <f t="shared" ref="AR93:AR97" si="329">AQ87</f>
        <v>#N/A</v>
      </c>
      <c r="AS93" s="19" t="e">
        <f t="shared" ref="AS93:AS97" si="330">AR87</f>
        <v>#N/A</v>
      </c>
      <c r="AT93" s="19" t="e">
        <f t="shared" ref="AT93:AT97" si="331">AS87</f>
        <v>#N/A</v>
      </c>
      <c r="AU93" s="19" t="e">
        <f t="shared" ref="AU93:AU97" si="332">AT87</f>
        <v>#N/A</v>
      </c>
      <c r="AV93" s="19" t="e">
        <f t="shared" ref="AV93:AV97" si="333">AU87</f>
        <v>#N/A</v>
      </c>
      <c r="AW93" s="19" t="e">
        <f t="shared" ref="AW93:AW97" si="334">AV87</f>
        <v>#N/A</v>
      </c>
      <c r="AX93" s="19" t="e">
        <f t="shared" ref="AX93:AX97" si="335">AW87</f>
        <v>#N/A</v>
      </c>
      <c r="AY93" s="19" t="e">
        <f t="shared" ref="AY93:AY97" si="336">AX87</f>
        <v>#N/A</v>
      </c>
      <c r="AZ93" s="19" t="e">
        <f t="shared" ref="AZ93:AZ97" si="337">AY87</f>
        <v>#N/A</v>
      </c>
      <c r="BA93" s="19" t="e">
        <f t="shared" ref="BA93:BA97" si="338">AZ87</f>
        <v>#N/A</v>
      </c>
      <c r="BB93" s="19" t="e">
        <f t="shared" ref="BB93:BB97" si="339">BA87</f>
        <v>#N/A</v>
      </c>
      <c r="BC93" s="19" t="e">
        <f t="shared" ref="BC93:BC97" si="340">BB87</f>
        <v>#N/A</v>
      </c>
      <c r="BD93" s="19" t="e">
        <f t="shared" ref="BD93:BD97" si="341">BC87</f>
        <v>#N/A</v>
      </c>
      <c r="BE93" s="19" t="e">
        <f t="shared" ref="BE93:BE97" si="342">BD87</f>
        <v>#N/A</v>
      </c>
      <c r="BF93" s="19" t="e">
        <f t="shared" ref="BF93:BF97" si="343">BE87</f>
        <v>#N/A</v>
      </c>
      <c r="BG93" s="19" t="e">
        <f t="shared" ref="BG93:BG97" si="344">BF87</f>
        <v>#N/A</v>
      </c>
      <c r="BH93" s="19" t="e">
        <f t="shared" ref="BH93:BH97" si="345">BG87</f>
        <v>#N/A</v>
      </c>
      <c r="BI93" s="19" t="e">
        <f t="shared" ref="BI93:BI97" si="346">BH87</f>
        <v>#N/A</v>
      </c>
    </row>
    <row r="94" spans="3:61" s="19" customFormat="1" ht="12.75" x14ac:dyDescent="0.2">
      <c r="C94" s="19" t="s">
        <v>455</v>
      </c>
      <c r="G94" s="19">
        <f>F88</f>
        <v>3382305.1583944112</v>
      </c>
      <c r="H94" s="19">
        <f t="shared" si="293"/>
        <v>3520006.2714191922</v>
      </c>
      <c r="I94" s="19">
        <f t="shared" si="294"/>
        <v>3663313.500876491</v>
      </c>
      <c r="J94" s="19">
        <f t="shared" si="295"/>
        <v>3812455.0841477239</v>
      </c>
      <c r="K94" s="19">
        <f t="shared" si="296"/>
        <v>3967668.5506621813</v>
      </c>
      <c r="L94" s="19" t="e">
        <f t="shared" si="297"/>
        <v>#N/A</v>
      </c>
      <c r="M94" s="19" t="e">
        <f t="shared" si="298"/>
        <v>#N/A</v>
      </c>
      <c r="N94" s="19" t="e">
        <f t="shared" si="299"/>
        <v>#N/A</v>
      </c>
      <c r="O94" s="19" t="e">
        <f t="shared" si="300"/>
        <v>#N/A</v>
      </c>
      <c r="P94" s="19" t="e">
        <f t="shared" si="301"/>
        <v>#N/A</v>
      </c>
      <c r="Q94" s="19" t="e">
        <f t="shared" si="302"/>
        <v>#N/A</v>
      </c>
      <c r="R94" s="19" t="e">
        <f t="shared" si="303"/>
        <v>#N/A</v>
      </c>
      <c r="S94" s="19" t="e">
        <f t="shared" si="304"/>
        <v>#N/A</v>
      </c>
      <c r="T94" s="19" t="e">
        <f t="shared" si="305"/>
        <v>#N/A</v>
      </c>
      <c r="U94" s="19" t="e">
        <f t="shared" si="306"/>
        <v>#N/A</v>
      </c>
      <c r="V94" s="19" t="e">
        <f t="shared" si="307"/>
        <v>#N/A</v>
      </c>
      <c r="W94" s="19" t="e">
        <f t="shared" si="308"/>
        <v>#N/A</v>
      </c>
      <c r="X94" s="19" t="e">
        <f t="shared" si="309"/>
        <v>#N/A</v>
      </c>
      <c r="Y94" s="19" t="e">
        <f t="shared" si="310"/>
        <v>#N/A</v>
      </c>
      <c r="Z94" s="19" t="e">
        <f t="shared" si="311"/>
        <v>#N/A</v>
      </c>
      <c r="AA94" s="19" t="e">
        <f t="shared" si="312"/>
        <v>#N/A</v>
      </c>
      <c r="AB94" s="19" t="e">
        <f t="shared" si="313"/>
        <v>#N/A</v>
      </c>
      <c r="AC94" s="19" t="e">
        <f t="shared" si="314"/>
        <v>#N/A</v>
      </c>
      <c r="AD94" s="19" t="e">
        <f t="shared" si="315"/>
        <v>#N/A</v>
      </c>
      <c r="AE94" s="19" t="e">
        <f t="shared" si="316"/>
        <v>#N/A</v>
      </c>
      <c r="AF94" s="19" t="e">
        <f t="shared" si="317"/>
        <v>#N/A</v>
      </c>
      <c r="AG94" s="19" t="e">
        <f t="shared" si="318"/>
        <v>#N/A</v>
      </c>
      <c r="AH94" s="19" t="e">
        <f t="shared" si="319"/>
        <v>#N/A</v>
      </c>
      <c r="AI94" s="19" t="e">
        <f t="shared" si="320"/>
        <v>#N/A</v>
      </c>
      <c r="AJ94" s="19" t="e">
        <f t="shared" si="321"/>
        <v>#N/A</v>
      </c>
      <c r="AK94" s="19" t="e">
        <f t="shared" si="322"/>
        <v>#N/A</v>
      </c>
      <c r="AL94" s="19" t="e">
        <f t="shared" si="323"/>
        <v>#N/A</v>
      </c>
      <c r="AM94" s="19" t="e">
        <f t="shared" si="324"/>
        <v>#N/A</v>
      </c>
      <c r="AN94" s="19" t="e">
        <f t="shared" si="325"/>
        <v>#N/A</v>
      </c>
      <c r="AO94" s="19" t="e">
        <f t="shared" si="326"/>
        <v>#N/A</v>
      </c>
      <c r="AP94" s="19" t="e">
        <f t="shared" si="327"/>
        <v>#N/A</v>
      </c>
      <c r="AQ94" s="19" t="e">
        <f t="shared" si="328"/>
        <v>#N/A</v>
      </c>
      <c r="AR94" s="19" t="e">
        <f t="shared" si="329"/>
        <v>#N/A</v>
      </c>
      <c r="AS94" s="19" t="e">
        <f t="shared" si="330"/>
        <v>#N/A</v>
      </c>
      <c r="AT94" s="19" t="e">
        <f t="shared" si="331"/>
        <v>#N/A</v>
      </c>
      <c r="AU94" s="19" t="e">
        <f t="shared" si="332"/>
        <v>#N/A</v>
      </c>
      <c r="AV94" s="19" t="e">
        <f t="shared" si="333"/>
        <v>#N/A</v>
      </c>
      <c r="AW94" s="19" t="e">
        <f t="shared" si="334"/>
        <v>#N/A</v>
      </c>
      <c r="AX94" s="19" t="e">
        <f t="shared" si="335"/>
        <v>#N/A</v>
      </c>
      <c r="AY94" s="19" t="e">
        <f t="shared" si="336"/>
        <v>#N/A</v>
      </c>
      <c r="AZ94" s="19" t="e">
        <f t="shared" si="337"/>
        <v>#N/A</v>
      </c>
      <c r="BA94" s="19" t="e">
        <f t="shared" si="338"/>
        <v>#N/A</v>
      </c>
      <c r="BB94" s="19" t="e">
        <f t="shared" si="339"/>
        <v>#N/A</v>
      </c>
      <c r="BC94" s="19" t="e">
        <f t="shared" si="340"/>
        <v>#N/A</v>
      </c>
      <c r="BD94" s="19" t="e">
        <f t="shared" si="341"/>
        <v>#N/A</v>
      </c>
      <c r="BE94" s="19" t="e">
        <f t="shared" si="342"/>
        <v>#N/A</v>
      </c>
      <c r="BF94" s="19" t="e">
        <f t="shared" si="343"/>
        <v>#N/A</v>
      </c>
      <c r="BG94" s="19" t="e">
        <f t="shared" si="344"/>
        <v>#N/A</v>
      </c>
      <c r="BH94" s="19" t="e">
        <f t="shared" si="345"/>
        <v>#N/A</v>
      </c>
      <c r="BI94" s="19" t="e">
        <f t="shared" si="346"/>
        <v>#N/A</v>
      </c>
    </row>
    <row r="95" spans="3:61" s="19" customFormat="1" ht="12.75" x14ac:dyDescent="0.2">
      <c r="C95" s="19" t="s">
        <v>456</v>
      </c>
      <c r="G95" s="19">
        <f>F89</f>
        <v>664518.37985348096</v>
      </c>
      <c r="H95" s="19">
        <f t="shared" si="293"/>
        <v>526817.26682869997</v>
      </c>
      <c r="I95" s="19">
        <f t="shared" si="294"/>
        <v>383510.03737140133</v>
      </c>
      <c r="J95" s="19">
        <f t="shared" si="295"/>
        <v>234368.45410016816</v>
      </c>
      <c r="K95" s="19">
        <f t="shared" si="296"/>
        <v>79154.987585710507</v>
      </c>
      <c r="L95" s="19" t="e">
        <f t="shared" si="297"/>
        <v>#N/A</v>
      </c>
      <c r="M95" s="19" t="e">
        <f t="shared" si="298"/>
        <v>#N/A</v>
      </c>
      <c r="N95" s="19" t="e">
        <f t="shared" si="299"/>
        <v>#N/A</v>
      </c>
      <c r="O95" s="19" t="e">
        <f t="shared" si="300"/>
        <v>#N/A</v>
      </c>
      <c r="P95" s="19" t="e">
        <f t="shared" si="301"/>
        <v>#N/A</v>
      </c>
      <c r="Q95" s="19" t="e">
        <f t="shared" si="302"/>
        <v>#N/A</v>
      </c>
      <c r="R95" s="19" t="e">
        <f t="shared" si="303"/>
        <v>#N/A</v>
      </c>
      <c r="S95" s="19" t="e">
        <f t="shared" si="304"/>
        <v>#N/A</v>
      </c>
      <c r="T95" s="19" t="e">
        <f t="shared" si="305"/>
        <v>#N/A</v>
      </c>
      <c r="U95" s="19" t="e">
        <f t="shared" si="306"/>
        <v>#N/A</v>
      </c>
      <c r="V95" s="19" t="e">
        <f t="shared" si="307"/>
        <v>#N/A</v>
      </c>
      <c r="W95" s="19" t="e">
        <f t="shared" si="308"/>
        <v>#N/A</v>
      </c>
      <c r="X95" s="19" t="e">
        <f t="shared" si="309"/>
        <v>#N/A</v>
      </c>
      <c r="Y95" s="19" t="e">
        <f t="shared" si="310"/>
        <v>#N/A</v>
      </c>
      <c r="Z95" s="19" t="e">
        <f t="shared" si="311"/>
        <v>#N/A</v>
      </c>
      <c r="AA95" s="19" t="e">
        <f t="shared" si="312"/>
        <v>#N/A</v>
      </c>
      <c r="AB95" s="19" t="e">
        <f t="shared" si="313"/>
        <v>#N/A</v>
      </c>
      <c r="AC95" s="19" t="e">
        <f t="shared" si="314"/>
        <v>#N/A</v>
      </c>
      <c r="AD95" s="19" t="e">
        <f t="shared" si="315"/>
        <v>#N/A</v>
      </c>
      <c r="AE95" s="19" t="e">
        <f t="shared" si="316"/>
        <v>#N/A</v>
      </c>
      <c r="AF95" s="19" t="e">
        <f t="shared" si="317"/>
        <v>#N/A</v>
      </c>
      <c r="AG95" s="19" t="e">
        <f t="shared" si="318"/>
        <v>#N/A</v>
      </c>
      <c r="AH95" s="19" t="e">
        <f t="shared" si="319"/>
        <v>#N/A</v>
      </c>
      <c r="AI95" s="19" t="e">
        <f t="shared" si="320"/>
        <v>#N/A</v>
      </c>
      <c r="AJ95" s="19" t="e">
        <f t="shared" si="321"/>
        <v>#N/A</v>
      </c>
      <c r="AK95" s="19" t="e">
        <f t="shared" si="322"/>
        <v>#N/A</v>
      </c>
      <c r="AL95" s="19" t="e">
        <f t="shared" si="323"/>
        <v>#N/A</v>
      </c>
      <c r="AM95" s="19" t="e">
        <f t="shared" si="324"/>
        <v>#N/A</v>
      </c>
      <c r="AN95" s="19" t="e">
        <f t="shared" si="325"/>
        <v>#N/A</v>
      </c>
      <c r="AO95" s="19" t="e">
        <f t="shared" si="326"/>
        <v>#N/A</v>
      </c>
      <c r="AP95" s="19" t="e">
        <f t="shared" si="327"/>
        <v>#N/A</v>
      </c>
      <c r="AQ95" s="19" t="e">
        <f t="shared" si="328"/>
        <v>#N/A</v>
      </c>
      <c r="AR95" s="19" t="e">
        <f t="shared" si="329"/>
        <v>#N/A</v>
      </c>
      <c r="AS95" s="19" t="e">
        <f t="shared" si="330"/>
        <v>#N/A</v>
      </c>
      <c r="AT95" s="19" t="e">
        <f t="shared" si="331"/>
        <v>#N/A</v>
      </c>
      <c r="AU95" s="19" t="e">
        <f t="shared" si="332"/>
        <v>#N/A</v>
      </c>
      <c r="AV95" s="19" t="e">
        <f t="shared" si="333"/>
        <v>#N/A</v>
      </c>
      <c r="AW95" s="19" t="e">
        <f t="shared" si="334"/>
        <v>#N/A</v>
      </c>
      <c r="AX95" s="19" t="e">
        <f t="shared" si="335"/>
        <v>#N/A</v>
      </c>
      <c r="AY95" s="19" t="e">
        <f t="shared" si="336"/>
        <v>#N/A</v>
      </c>
      <c r="AZ95" s="19" t="e">
        <f t="shared" si="337"/>
        <v>#N/A</v>
      </c>
      <c r="BA95" s="19" t="e">
        <f t="shared" si="338"/>
        <v>#N/A</v>
      </c>
      <c r="BB95" s="19" t="e">
        <f t="shared" si="339"/>
        <v>#N/A</v>
      </c>
      <c r="BC95" s="19" t="e">
        <f t="shared" si="340"/>
        <v>#N/A</v>
      </c>
      <c r="BD95" s="19" t="e">
        <f t="shared" si="341"/>
        <v>#N/A</v>
      </c>
      <c r="BE95" s="19" t="e">
        <f t="shared" si="342"/>
        <v>#N/A</v>
      </c>
      <c r="BF95" s="19" t="e">
        <f t="shared" si="343"/>
        <v>#N/A</v>
      </c>
      <c r="BG95" s="19" t="e">
        <f t="shared" si="344"/>
        <v>#N/A</v>
      </c>
      <c r="BH95" s="19" t="e">
        <f t="shared" si="345"/>
        <v>#N/A</v>
      </c>
      <c r="BI95" s="19" t="e">
        <f t="shared" si="346"/>
        <v>#N/A</v>
      </c>
    </row>
    <row r="96" spans="3:61" s="19" customFormat="1" ht="12.75" x14ac:dyDescent="0.2">
      <c r="C96" s="19" t="s">
        <v>161</v>
      </c>
      <c r="G96" s="19">
        <f>F90</f>
        <v>4046823.5382478922</v>
      </c>
      <c r="H96" s="19">
        <f t="shared" si="293"/>
        <v>4046823.5382478922</v>
      </c>
      <c r="I96" s="19">
        <f t="shared" si="294"/>
        <v>4046823.5382478922</v>
      </c>
      <c r="J96" s="19">
        <f t="shared" si="295"/>
        <v>4046823.5382478922</v>
      </c>
      <c r="K96" s="19">
        <f t="shared" si="296"/>
        <v>4046823.5382478922</v>
      </c>
      <c r="L96" s="19" t="e">
        <f t="shared" si="297"/>
        <v>#N/A</v>
      </c>
      <c r="M96" s="19" t="e">
        <f t="shared" si="298"/>
        <v>#N/A</v>
      </c>
      <c r="N96" s="19" t="e">
        <f t="shared" si="299"/>
        <v>#N/A</v>
      </c>
      <c r="O96" s="19" t="e">
        <f t="shared" si="300"/>
        <v>#N/A</v>
      </c>
      <c r="P96" s="19" t="e">
        <f t="shared" si="301"/>
        <v>#N/A</v>
      </c>
      <c r="Q96" s="19" t="e">
        <f t="shared" si="302"/>
        <v>#N/A</v>
      </c>
      <c r="R96" s="19" t="e">
        <f t="shared" si="303"/>
        <v>#N/A</v>
      </c>
      <c r="S96" s="19" t="e">
        <f t="shared" si="304"/>
        <v>#N/A</v>
      </c>
      <c r="T96" s="19" t="e">
        <f t="shared" si="305"/>
        <v>#N/A</v>
      </c>
      <c r="U96" s="19" t="e">
        <f t="shared" si="306"/>
        <v>#N/A</v>
      </c>
      <c r="V96" s="19" t="e">
        <f t="shared" si="307"/>
        <v>#N/A</v>
      </c>
      <c r="W96" s="19" t="e">
        <f t="shared" si="308"/>
        <v>#N/A</v>
      </c>
      <c r="X96" s="19" t="e">
        <f t="shared" si="309"/>
        <v>#N/A</v>
      </c>
      <c r="Y96" s="19" t="e">
        <f t="shared" si="310"/>
        <v>#N/A</v>
      </c>
      <c r="Z96" s="19" t="e">
        <f t="shared" si="311"/>
        <v>#N/A</v>
      </c>
      <c r="AA96" s="19" t="e">
        <f t="shared" si="312"/>
        <v>#N/A</v>
      </c>
      <c r="AB96" s="19" t="e">
        <f t="shared" si="313"/>
        <v>#N/A</v>
      </c>
      <c r="AC96" s="19" t="e">
        <f t="shared" si="314"/>
        <v>#N/A</v>
      </c>
      <c r="AD96" s="19" t="e">
        <f t="shared" si="315"/>
        <v>#N/A</v>
      </c>
      <c r="AE96" s="19" t="e">
        <f t="shared" si="316"/>
        <v>#N/A</v>
      </c>
      <c r="AF96" s="19" t="e">
        <f t="shared" si="317"/>
        <v>#N/A</v>
      </c>
      <c r="AG96" s="19" t="e">
        <f t="shared" si="318"/>
        <v>#N/A</v>
      </c>
      <c r="AH96" s="19" t="e">
        <f t="shared" si="319"/>
        <v>#N/A</v>
      </c>
      <c r="AI96" s="19" t="e">
        <f t="shared" si="320"/>
        <v>#N/A</v>
      </c>
      <c r="AJ96" s="19" t="e">
        <f t="shared" si="321"/>
        <v>#N/A</v>
      </c>
      <c r="AK96" s="19" t="e">
        <f t="shared" si="322"/>
        <v>#N/A</v>
      </c>
      <c r="AL96" s="19" t="e">
        <f t="shared" si="323"/>
        <v>#N/A</v>
      </c>
      <c r="AM96" s="19" t="e">
        <f t="shared" si="324"/>
        <v>#N/A</v>
      </c>
      <c r="AN96" s="19" t="e">
        <f t="shared" si="325"/>
        <v>#N/A</v>
      </c>
      <c r="AO96" s="19" t="e">
        <f t="shared" si="326"/>
        <v>#N/A</v>
      </c>
      <c r="AP96" s="19" t="e">
        <f t="shared" si="327"/>
        <v>#N/A</v>
      </c>
      <c r="AQ96" s="19" t="e">
        <f t="shared" si="328"/>
        <v>#N/A</v>
      </c>
      <c r="AR96" s="19" t="e">
        <f t="shared" si="329"/>
        <v>#N/A</v>
      </c>
      <c r="AS96" s="19" t="e">
        <f t="shared" si="330"/>
        <v>#N/A</v>
      </c>
      <c r="AT96" s="19" t="e">
        <f t="shared" si="331"/>
        <v>#N/A</v>
      </c>
      <c r="AU96" s="19" t="e">
        <f t="shared" si="332"/>
        <v>#N/A</v>
      </c>
      <c r="AV96" s="19" t="e">
        <f t="shared" si="333"/>
        <v>#N/A</v>
      </c>
      <c r="AW96" s="19" t="e">
        <f t="shared" si="334"/>
        <v>#N/A</v>
      </c>
      <c r="AX96" s="19" t="e">
        <f t="shared" si="335"/>
        <v>#N/A</v>
      </c>
      <c r="AY96" s="19" t="e">
        <f t="shared" si="336"/>
        <v>#N/A</v>
      </c>
      <c r="AZ96" s="19" t="e">
        <f t="shared" si="337"/>
        <v>#N/A</v>
      </c>
      <c r="BA96" s="19" t="e">
        <f t="shared" si="338"/>
        <v>#N/A</v>
      </c>
      <c r="BB96" s="19" t="e">
        <f t="shared" si="339"/>
        <v>#N/A</v>
      </c>
      <c r="BC96" s="19" t="e">
        <f t="shared" si="340"/>
        <v>#N/A</v>
      </c>
      <c r="BD96" s="19" t="e">
        <f t="shared" si="341"/>
        <v>#N/A</v>
      </c>
      <c r="BE96" s="19" t="e">
        <f t="shared" si="342"/>
        <v>#N/A</v>
      </c>
      <c r="BF96" s="19" t="e">
        <f t="shared" si="343"/>
        <v>#N/A</v>
      </c>
      <c r="BG96" s="19" t="e">
        <f t="shared" si="344"/>
        <v>#N/A</v>
      </c>
      <c r="BH96" s="19" t="e">
        <f t="shared" si="345"/>
        <v>#N/A</v>
      </c>
      <c r="BI96" s="19" t="e">
        <f t="shared" si="346"/>
        <v>#N/A</v>
      </c>
    </row>
    <row r="97" spans="1:61" s="19" customFormat="1" ht="12.75" x14ac:dyDescent="0.2">
      <c r="C97" s="19" t="s">
        <v>457</v>
      </c>
      <c r="G97" s="19">
        <f>F91</f>
        <v>14963443.407105587</v>
      </c>
      <c r="H97" s="19">
        <f t="shared" si="293"/>
        <v>11443437.135686396</v>
      </c>
      <c r="I97" s="19">
        <f t="shared" si="294"/>
        <v>7780123.6348099047</v>
      </c>
      <c r="J97" s="19">
        <f t="shared" si="295"/>
        <v>3967668.5506621809</v>
      </c>
      <c r="K97" s="19">
        <f t="shared" si="296"/>
        <v>0</v>
      </c>
      <c r="L97" s="19" t="e">
        <f t="shared" si="297"/>
        <v>#N/A</v>
      </c>
      <c r="M97" s="19" t="e">
        <f t="shared" si="298"/>
        <v>#N/A</v>
      </c>
      <c r="N97" s="19" t="e">
        <f t="shared" si="299"/>
        <v>#N/A</v>
      </c>
      <c r="O97" s="19" t="e">
        <f t="shared" si="300"/>
        <v>#N/A</v>
      </c>
      <c r="P97" s="19" t="e">
        <f t="shared" si="301"/>
        <v>#N/A</v>
      </c>
      <c r="Q97" s="19" t="e">
        <f t="shared" si="302"/>
        <v>#N/A</v>
      </c>
      <c r="R97" s="19" t="e">
        <f t="shared" si="303"/>
        <v>#N/A</v>
      </c>
      <c r="S97" s="19" t="e">
        <f t="shared" si="304"/>
        <v>#N/A</v>
      </c>
      <c r="T97" s="19" t="e">
        <f t="shared" si="305"/>
        <v>#N/A</v>
      </c>
      <c r="U97" s="19" t="e">
        <f t="shared" si="306"/>
        <v>#N/A</v>
      </c>
      <c r="V97" s="19" t="e">
        <f t="shared" si="307"/>
        <v>#N/A</v>
      </c>
      <c r="W97" s="19" t="e">
        <f t="shared" si="308"/>
        <v>#N/A</v>
      </c>
      <c r="X97" s="19" t="e">
        <f t="shared" si="309"/>
        <v>#N/A</v>
      </c>
      <c r="Y97" s="19" t="e">
        <f t="shared" si="310"/>
        <v>#N/A</v>
      </c>
      <c r="Z97" s="19" t="e">
        <f t="shared" si="311"/>
        <v>#N/A</v>
      </c>
      <c r="AA97" s="19" t="e">
        <f t="shared" si="312"/>
        <v>#N/A</v>
      </c>
      <c r="AB97" s="19" t="e">
        <f t="shared" si="313"/>
        <v>#N/A</v>
      </c>
      <c r="AC97" s="19" t="e">
        <f t="shared" si="314"/>
        <v>#N/A</v>
      </c>
      <c r="AD97" s="19" t="e">
        <f t="shared" si="315"/>
        <v>#N/A</v>
      </c>
      <c r="AE97" s="19" t="e">
        <f t="shared" si="316"/>
        <v>#N/A</v>
      </c>
      <c r="AF97" s="19" t="e">
        <f t="shared" si="317"/>
        <v>#N/A</v>
      </c>
      <c r="AG97" s="19" t="e">
        <f t="shared" si="318"/>
        <v>#N/A</v>
      </c>
      <c r="AH97" s="19" t="e">
        <f t="shared" si="319"/>
        <v>#N/A</v>
      </c>
      <c r="AI97" s="19" t="e">
        <f t="shared" si="320"/>
        <v>#N/A</v>
      </c>
      <c r="AJ97" s="19" t="e">
        <f t="shared" si="321"/>
        <v>#N/A</v>
      </c>
      <c r="AK97" s="19" t="e">
        <f t="shared" si="322"/>
        <v>#N/A</v>
      </c>
      <c r="AL97" s="19" t="e">
        <f t="shared" si="323"/>
        <v>#N/A</v>
      </c>
      <c r="AM97" s="19" t="e">
        <f t="shared" si="324"/>
        <v>#N/A</v>
      </c>
      <c r="AN97" s="19" t="e">
        <f t="shared" si="325"/>
        <v>#N/A</v>
      </c>
      <c r="AO97" s="19" t="e">
        <f t="shared" si="326"/>
        <v>#N/A</v>
      </c>
      <c r="AP97" s="19" t="e">
        <f t="shared" si="327"/>
        <v>#N/A</v>
      </c>
      <c r="AQ97" s="19" t="e">
        <f t="shared" si="328"/>
        <v>#N/A</v>
      </c>
      <c r="AR97" s="19" t="e">
        <f t="shared" si="329"/>
        <v>#N/A</v>
      </c>
      <c r="AS97" s="19" t="e">
        <f t="shared" si="330"/>
        <v>#N/A</v>
      </c>
      <c r="AT97" s="19" t="e">
        <f t="shared" si="331"/>
        <v>#N/A</v>
      </c>
      <c r="AU97" s="19" t="e">
        <f t="shared" si="332"/>
        <v>#N/A</v>
      </c>
      <c r="AV97" s="19" t="e">
        <f t="shared" si="333"/>
        <v>#N/A</v>
      </c>
      <c r="AW97" s="19" t="e">
        <f t="shared" si="334"/>
        <v>#N/A</v>
      </c>
      <c r="AX97" s="19" t="e">
        <f t="shared" si="335"/>
        <v>#N/A</v>
      </c>
      <c r="AY97" s="19" t="e">
        <f t="shared" si="336"/>
        <v>#N/A</v>
      </c>
      <c r="AZ97" s="19" t="e">
        <f t="shared" si="337"/>
        <v>#N/A</v>
      </c>
      <c r="BA97" s="19" t="e">
        <f t="shared" si="338"/>
        <v>#N/A</v>
      </c>
      <c r="BB97" s="19" t="e">
        <f t="shared" si="339"/>
        <v>#N/A</v>
      </c>
      <c r="BC97" s="19" t="e">
        <f t="shared" si="340"/>
        <v>#N/A</v>
      </c>
      <c r="BD97" s="19" t="e">
        <f t="shared" si="341"/>
        <v>#N/A</v>
      </c>
      <c r="BE97" s="19" t="e">
        <f t="shared" si="342"/>
        <v>#N/A</v>
      </c>
      <c r="BF97" s="19" t="e">
        <f t="shared" si="343"/>
        <v>#N/A</v>
      </c>
      <c r="BG97" s="19" t="e">
        <f t="shared" si="344"/>
        <v>#N/A</v>
      </c>
      <c r="BH97" s="19" t="e">
        <f t="shared" si="345"/>
        <v>#N/A</v>
      </c>
      <c r="BI97" s="19" t="e">
        <f t="shared" si="346"/>
        <v>#N/A</v>
      </c>
    </row>
    <row r="98" spans="1:61" s="19" customFormat="1" ht="12.75" x14ac:dyDescent="0.2"/>
    <row r="99" spans="1:61" s="19" customFormat="1" ht="12.75" x14ac:dyDescent="0.2">
      <c r="C99" s="19" t="s">
        <v>473</v>
      </c>
      <c r="H99" s="19">
        <f>G93</f>
        <v>18345748.565499999</v>
      </c>
      <c r="I99" s="19">
        <f t="shared" ref="I99:I103" si="347">H93</f>
        <v>14963443.407105587</v>
      </c>
      <c r="J99" s="19">
        <f t="shared" ref="J99:J103" si="348">I93</f>
        <v>11443437.135686396</v>
      </c>
      <c r="K99" s="19">
        <f t="shared" ref="K99:K103" si="349">J93</f>
        <v>7780123.6348099047</v>
      </c>
      <c r="L99" s="19">
        <f t="shared" ref="L99:L103" si="350">K93</f>
        <v>3967668.5506621809</v>
      </c>
      <c r="M99" s="19">
        <f t="shared" ref="M99:M103" si="351">L93</f>
        <v>0</v>
      </c>
      <c r="N99" s="19" t="e">
        <f t="shared" ref="N99:N103" si="352">M93</f>
        <v>#N/A</v>
      </c>
      <c r="O99" s="19" t="e">
        <f t="shared" ref="O99:O103" si="353">N93</f>
        <v>#N/A</v>
      </c>
      <c r="P99" s="19" t="e">
        <f t="shared" ref="P99:P103" si="354">O93</f>
        <v>#N/A</v>
      </c>
      <c r="Q99" s="19" t="e">
        <f t="shared" ref="Q99:Q103" si="355">P93</f>
        <v>#N/A</v>
      </c>
      <c r="R99" s="19" t="e">
        <f t="shared" ref="R99:R103" si="356">Q93</f>
        <v>#N/A</v>
      </c>
      <c r="S99" s="19" t="e">
        <f t="shared" ref="S99:S103" si="357">R93</f>
        <v>#N/A</v>
      </c>
      <c r="T99" s="19" t="e">
        <f t="shared" ref="T99:T103" si="358">S93</f>
        <v>#N/A</v>
      </c>
      <c r="U99" s="19" t="e">
        <f t="shared" ref="U99:U103" si="359">T93</f>
        <v>#N/A</v>
      </c>
      <c r="V99" s="19" t="e">
        <f t="shared" ref="V99:V103" si="360">U93</f>
        <v>#N/A</v>
      </c>
      <c r="W99" s="19" t="e">
        <f t="shared" ref="W99:W103" si="361">V93</f>
        <v>#N/A</v>
      </c>
      <c r="X99" s="19" t="e">
        <f t="shared" ref="X99:X103" si="362">W93</f>
        <v>#N/A</v>
      </c>
      <c r="Y99" s="19" t="e">
        <f t="shared" ref="Y99:Y103" si="363">X93</f>
        <v>#N/A</v>
      </c>
      <c r="Z99" s="19" t="e">
        <f t="shared" ref="Z99:Z103" si="364">Y93</f>
        <v>#N/A</v>
      </c>
      <c r="AA99" s="19" t="e">
        <f t="shared" ref="AA99:AA103" si="365">Z93</f>
        <v>#N/A</v>
      </c>
      <c r="AB99" s="19" t="e">
        <f t="shared" ref="AB99:AB103" si="366">AA93</f>
        <v>#N/A</v>
      </c>
      <c r="AC99" s="19" t="e">
        <f t="shared" ref="AC99:AC103" si="367">AB93</f>
        <v>#N/A</v>
      </c>
      <c r="AD99" s="19" t="e">
        <f t="shared" ref="AD99:AD103" si="368">AC93</f>
        <v>#N/A</v>
      </c>
      <c r="AE99" s="19" t="e">
        <f t="shared" ref="AE99:AE103" si="369">AD93</f>
        <v>#N/A</v>
      </c>
      <c r="AF99" s="19" t="e">
        <f t="shared" ref="AF99:AF103" si="370">AE93</f>
        <v>#N/A</v>
      </c>
      <c r="AG99" s="19" t="e">
        <f t="shared" ref="AG99:AG103" si="371">AF93</f>
        <v>#N/A</v>
      </c>
      <c r="AH99" s="19" t="e">
        <f t="shared" ref="AH99:AH103" si="372">AG93</f>
        <v>#N/A</v>
      </c>
      <c r="AI99" s="19" t="e">
        <f t="shared" ref="AI99:AI103" si="373">AH93</f>
        <v>#N/A</v>
      </c>
      <c r="AJ99" s="19" t="e">
        <f t="shared" ref="AJ99:AJ103" si="374">AI93</f>
        <v>#N/A</v>
      </c>
      <c r="AK99" s="19" t="e">
        <f t="shared" ref="AK99:AK103" si="375">AJ93</f>
        <v>#N/A</v>
      </c>
      <c r="AL99" s="19" t="e">
        <f t="shared" ref="AL99:AL103" si="376">AK93</f>
        <v>#N/A</v>
      </c>
      <c r="AM99" s="19" t="e">
        <f t="shared" ref="AM99:AM103" si="377">AL93</f>
        <v>#N/A</v>
      </c>
      <c r="AN99" s="19" t="e">
        <f t="shared" ref="AN99:AN103" si="378">AM93</f>
        <v>#N/A</v>
      </c>
      <c r="AO99" s="19" t="e">
        <f t="shared" ref="AO99:AO103" si="379">AN93</f>
        <v>#N/A</v>
      </c>
      <c r="AP99" s="19" t="e">
        <f t="shared" ref="AP99:AP103" si="380">AO93</f>
        <v>#N/A</v>
      </c>
      <c r="AQ99" s="19" t="e">
        <f t="shared" ref="AQ99:AQ103" si="381">AP93</f>
        <v>#N/A</v>
      </c>
      <c r="AR99" s="19" t="e">
        <f t="shared" ref="AR99:AR103" si="382">AQ93</f>
        <v>#N/A</v>
      </c>
      <c r="AS99" s="19" t="e">
        <f t="shared" ref="AS99:AS103" si="383">AR93</f>
        <v>#N/A</v>
      </c>
      <c r="AT99" s="19" t="e">
        <f t="shared" ref="AT99:AT103" si="384">AS93</f>
        <v>#N/A</v>
      </c>
      <c r="AU99" s="19" t="e">
        <f t="shared" ref="AU99:AU103" si="385">AT93</f>
        <v>#N/A</v>
      </c>
      <c r="AV99" s="19" t="e">
        <f t="shared" ref="AV99:AV103" si="386">AU93</f>
        <v>#N/A</v>
      </c>
      <c r="AW99" s="19" t="e">
        <f t="shared" ref="AW99:AW103" si="387">AV93</f>
        <v>#N/A</v>
      </c>
      <c r="AX99" s="19" t="e">
        <f t="shared" ref="AX99:AX103" si="388">AW93</f>
        <v>#N/A</v>
      </c>
      <c r="AY99" s="19" t="e">
        <f t="shared" ref="AY99:AY103" si="389">AX93</f>
        <v>#N/A</v>
      </c>
      <c r="AZ99" s="19" t="e">
        <f t="shared" ref="AZ99:AZ103" si="390">AY93</f>
        <v>#N/A</v>
      </c>
      <c r="BA99" s="19" t="e">
        <f t="shared" ref="BA99:BA103" si="391">AZ93</f>
        <v>#N/A</v>
      </c>
      <c r="BB99" s="19" t="e">
        <f t="shared" ref="BB99:BB103" si="392">BA93</f>
        <v>#N/A</v>
      </c>
      <c r="BC99" s="19" t="e">
        <f t="shared" ref="BC99:BC103" si="393">BB93</f>
        <v>#N/A</v>
      </c>
      <c r="BD99" s="19" t="e">
        <f t="shared" ref="BD99:BD103" si="394">BC93</f>
        <v>#N/A</v>
      </c>
      <c r="BE99" s="19" t="e">
        <f t="shared" ref="BE99:BE103" si="395">BD93</f>
        <v>#N/A</v>
      </c>
      <c r="BF99" s="19" t="e">
        <f t="shared" ref="BF99:BF103" si="396">BE93</f>
        <v>#N/A</v>
      </c>
      <c r="BG99" s="19" t="e">
        <f t="shared" ref="BG99:BG103" si="397">BF93</f>
        <v>#N/A</v>
      </c>
      <c r="BH99" s="19" t="e">
        <f t="shared" ref="BH99:BH103" si="398">BG93</f>
        <v>#N/A</v>
      </c>
      <c r="BI99" s="19" t="e">
        <f t="shared" ref="BI99:BI103" si="399">BH93</f>
        <v>#N/A</v>
      </c>
    </row>
    <row r="100" spans="1:61" s="19" customFormat="1" ht="12.75" x14ac:dyDescent="0.2">
      <c r="C100" s="19" t="s">
        <v>455</v>
      </c>
      <c r="H100" s="19">
        <f>G94</f>
        <v>3382305.1583944112</v>
      </c>
      <c r="I100" s="19">
        <f t="shared" si="347"/>
        <v>3520006.2714191922</v>
      </c>
      <c r="J100" s="19">
        <f t="shared" si="348"/>
        <v>3663313.500876491</v>
      </c>
      <c r="K100" s="19">
        <f t="shared" si="349"/>
        <v>3812455.0841477239</v>
      </c>
      <c r="L100" s="19">
        <f t="shared" si="350"/>
        <v>3967668.5506621813</v>
      </c>
      <c r="M100" s="19" t="e">
        <f t="shared" si="351"/>
        <v>#N/A</v>
      </c>
      <c r="N100" s="19" t="e">
        <f t="shared" si="352"/>
        <v>#N/A</v>
      </c>
      <c r="O100" s="19" t="e">
        <f t="shared" si="353"/>
        <v>#N/A</v>
      </c>
      <c r="P100" s="19" t="e">
        <f t="shared" si="354"/>
        <v>#N/A</v>
      </c>
      <c r="Q100" s="19" t="e">
        <f t="shared" si="355"/>
        <v>#N/A</v>
      </c>
      <c r="R100" s="19" t="e">
        <f t="shared" si="356"/>
        <v>#N/A</v>
      </c>
      <c r="S100" s="19" t="e">
        <f t="shared" si="357"/>
        <v>#N/A</v>
      </c>
      <c r="T100" s="19" t="e">
        <f t="shared" si="358"/>
        <v>#N/A</v>
      </c>
      <c r="U100" s="19" t="e">
        <f t="shared" si="359"/>
        <v>#N/A</v>
      </c>
      <c r="V100" s="19" t="e">
        <f t="shared" si="360"/>
        <v>#N/A</v>
      </c>
      <c r="W100" s="19" t="e">
        <f t="shared" si="361"/>
        <v>#N/A</v>
      </c>
      <c r="X100" s="19" t="e">
        <f t="shared" si="362"/>
        <v>#N/A</v>
      </c>
      <c r="Y100" s="19" t="e">
        <f t="shared" si="363"/>
        <v>#N/A</v>
      </c>
      <c r="Z100" s="19" t="e">
        <f t="shared" si="364"/>
        <v>#N/A</v>
      </c>
      <c r="AA100" s="19" t="e">
        <f t="shared" si="365"/>
        <v>#N/A</v>
      </c>
      <c r="AB100" s="19" t="e">
        <f t="shared" si="366"/>
        <v>#N/A</v>
      </c>
      <c r="AC100" s="19" t="e">
        <f t="shared" si="367"/>
        <v>#N/A</v>
      </c>
      <c r="AD100" s="19" t="e">
        <f t="shared" si="368"/>
        <v>#N/A</v>
      </c>
      <c r="AE100" s="19" t="e">
        <f t="shared" si="369"/>
        <v>#N/A</v>
      </c>
      <c r="AF100" s="19" t="e">
        <f t="shared" si="370"/>
        <v>#N/A</v>
      </c>
      <c r="AG100" s="19" t="e">
        <f t="shared" si="371"/>
        <v>#N/A</v>
      </c>
      <c r="AH100" s="19" t="e">
        <f t="shared" si="372"/>
        <v>#N/A</v>
      </c>
      <c r="AI100" s="19" t="e">
        <f t="shared" si="373"/>
        <v>#N/A</v>
      </c>
      <c r="AJ100" s="19" t="e">
        <f t="shared" si="374"/>
        <v>#N/A</v>
      </c>
      <c r="AK100" s="19" t="e">
        <f t="shared" si="375"/>
        <v>#N/A</v>
      </c>
      <c r="AL100" s="19" t="e">
        <f t="shared" si="376"/>
        <v>#N/A</v>
      </c>
      <c r="AM100" s="19" t="e">
        <f t="shared" si="377"/>
        <v>#N/A</v>
      </c>
      <c r="AN100" s="19" t="e">
        <f t="shared" si="378"/>
        <v>#N/A</v>
      </c>
      <c r="AO100" s="19" t="e">
        <f t="shared" si="379"/>
        <v>#N/A</v>
      </c>
      <c r="AP100" s="19" t="e">
        <f t="shared" si="380"/>
        <v>#N/A</v>
      </c>
      <c r="AQ100" s="19" t="e">
        <f t="shared" si="381"/>
        <v>#N/A</v>
      </c>
      <c r="AR100" s="19" t="e">
        <f t="shared" si="382"/>
        <v>#N/A</v>
      </c>
      <c r="AS100" s="19" t="e">
        <f t="shared" si="383"/>
        <v>#N/A</v>
      </c>
      <c r="AT100" s="19" t="e">
        <f t="shared" si="384"/>
        <v>#N/A</v>
      </c>
      <c r="AU100" s="19" t="e">
        <f t="shared" si="385"/>
        <v>#N/A</v>
      </c>
      <c r="AV100" s="19" t="e">
        <f t="shared" si="386"/>
        <v>#N/A</v>
      </c>
      <c r="AW100" s="19" t="e">
        <f t="shared" si="387"/>
        <v>#N/A</v>
      </c>
      <c r="AX100" s="19" t="e">
        <f t="shared" si="388"/>
        <v>#N/A</v>
      </c>
      <c r="AY100" s="19" t="e">
        <f t="shared" si="389"/>
        <v>#N/A</v>
      </c>
      <c r="AZ100" s="19" t="e">
        <f t="shared" si="390"/>
        <v>#N/A</v>
      </c>
      <c r="BA100" s="19" t="e">
        <f t="shared" si="391"/>
        <v>#N/A</v>
      </c>
      <c r="BB100" s="19" t="e">
        <f t="shared" si="392"/>
        <v>#N/A</v>
      </c>
      <c r="BC100" s="19" t="e">
        <f t="shared" si="393"/>
        <v>#N/A</v>
      </c>
      <c r="BD100" s="19" t="e">
        <f t="shared" si="394"/>
        <v>#N/A</v>
      </c>
      <c r="BE100" s="19" t="e">
        <f t="shared" si="395"/>
        <v>#N/A</v>
      </c>
      <c r="BF100" s="19" t="e">
        <f t="shared" si="396"/>
        <v>#N/A</v>
      </c>
      <c r="BG100" s="19" t="e">
        <f t="shared" si="397"/>
        <v>#N/A</v>
      </c>
      <c r="BH100" s="19" t="e">
        <f t="shared" si="398"/>
        <v>#N/A</v>
      </c>
      <c r="BI100" s="19" t="e">
        <f t="shared" si="399"/>
        <v>#N/A</v>
      </c>
    </row>
    <row r="101" spans="1:61" s="19" customFormat="1" ht="12.75" x14ac:dyDescent="0.2">
      <c r="C101" s="19" t="s">
        <v>456</v>
      </c>
      <c r="H101" s="19">
        <f>G95</f>
        <v>664518.37985348096</v>
      </c>
      <c r="I101" s="19">
        <f t="shared" si="347"/>
        <v>526817.26682869997</v>
      </c>
      <c r="J101" s="19">
        <f t="shared" si="348"/>
        <v>383510.03737140133</v>
      </c>
      <c r="K101" s="19">
        <f t="shared" si="349"/>
        <v>234368.45410016816</v>
      </c>
      <c r="L101" s="19">
        <f t="shared" si="350"/>
        <v>79154.987585710507</v>
      </c>
      <c r="M101" s="19" t="e">
        <f t="shared" si="351"/>
        <v>#N/A</v>
      </c>
      <c r="N101" s="19" t="e">
        <f t="shared" si="352"/>
        <v>#N/A</v>
      </c>
      <c r="O101" s="19" t="e">
        <f t="shared" si="353"/>
        <v>#N/A</v>
      </c>
      <c r="P101" s="19" t="e">
        <f t="shared" si="354"/>
        <v>#N/A</v>
      </c>
      <c r="Q101" s="19" t="e">
        <f t="shared" si="355"/>
        <v>#N/A</v>
      </c>
      <c r="R101" s="19" t="e">
        <f t="shared" si="356"/>
        <v>#N/A</v>
      </c>
      <c r="S101" s="19" t="e">
        <f t="shared" si="357"/>
        <v>#N/A</v>
      </c>
      <c r="T101" s="19" t="e">
        <f t="shared" si="358"/>
        <v>#N/A</v>
      </c>
      <c r="U101" s="19" t="e">
        <f t="shared" si="359"/>
        <v>#N/A</v>
      </c>
      <c r="V101" s="19" t="e">
        <f t="shared" si="360"/>
        <v>#N/A</v>
      </c>
      <c r="W101" s="19" t="e">
        <f t="shared" si="361"/>
        <v>#N/A</v>
      </c>
      <c r="X101" s="19" t="e">
        <f t="shared" si="362"/>
        <v>#N/A</v>
      </c>
      <c r="Y101" s="19" t="e">
        <f t="shared" si="363"/>
        <v>#N/A</v>
      </c>
      <c r="Z101" s="19" t="e">
        <f t="shared" si="364"/>
        <v>#N/A</v>
      </c>
      <c r="AA101" s="19" t="e">
        <f t="shared" si="365"/>
        <v>#N/A</v>
      </c>
      <c r="AB101" s="19" t="e">
        <f t="shared" si="366"/>
        <v>#N/A</v>
      </c>
      <c r="AC101" s="19" t="e">
        <f t="shared" si="367"/>
        <v>#N/A</v>
      </c>
      <c r="AD101" s="19" t="e">
        <f t="shared" si="368"/>
        <v>#N/A</v>
      </c>
      <c r="AE101" s="19" t="e">
        <f t="shared" si="369"/>
        <v>#N/A</v>
      </c>
      <c r="AF101" s="19" t="e">
        <f t="shared" si="370"/>
        <v>#N/A</v>
      </c>
      <c r="AG101" s="19" t="e">
        <f t="shared" si="371"/>
        <v>#N/A</v>
      </c>
      <c r="AH101" s="19" t="e">
        <f t="shared" si="372"/>
        <v>#N/A</v>
      </c>
      <c r="AI101" s="19" t="e">
        <f t="shared" si="373"/>
        <v>#N/A</v>
      </c>
      <c r="AJ101" s="19" t="e">
        <f t="shared" si="374"/>
        <v>#N/A</v>
      </c>
      <c r="AK101" s="19" t="e">
        <f t="shared" si="375"/>
        <v>#N/A</v>
      </c>
      <c r="AL101" s="19" t="e">
        <f t="shared" si="376"/>
        <v>#N/A</v>
      </c>
      <c r="AM101" s="19" t="e">
        <f t="shared" si="377"/>
        <v>#N/A</v>
      </c>
      <c r="AN101" s="19" t="e">
        <f t="shared" si="378"/>
        <v>#N/A</v>
      </c>
      <c r="AO101" s="19" t="e">
        <f t="shared" si="379"/>
        <v>#N/A</v>
      </c>
      <c r="AP101" s="19" t="e">
        <f t="shared" si="380"/>
        <v>#N/A</v>
      </c>
      <c r="AQ101" s="19" t="e">
        <f t="shared" si="381"/>
        <v>#N/A</v>
      </c>
      <c r="AR101" s="19" t="e">
        <f t="shared" si="382"/>
        <v>#N/A</v>
      </c>
      <c r="AS101" s="19" t="e">
        <f t="shared" si="383"/>
        <v>#N/A</v>
      </c>
      <c r="AT101" s="19" t="e">
        <f t="shared" si="384"/>
        <v>#N/A</v>
      </c>
      <c r="AU101" s="19" t="e">
        <f t="shared" si="385"/>
        <v>#N/A</v>
      </c>
      <c r="AV101" s="19" t="e">
        <f t="shared" si="386"/>
        <v>#N/A</v>
      </c>
      <c r="AW101" s="19" t="e">
        <f t="shared" si="387"/>
        <v>#N/A</v>
      </c>
      <c r="AX101" s="19" t="e">
        <f t="shared" si="388"/>
        <v>#N/A</v>
      </c>
      <c r="AY101" s="19" t="e">
        <f t="shared" si="389"/>
        <v>#N/A</v>
      </c>
      <c r="AZ101" s="19" t="e">
        <f t="shared" si="390"/>
        <v>#N/A</v>
      </c>
      <c r="BA101" s="19" t="e">
        <f t="shared" si="391"/>
        <v>#N/A</v>
      </c>
      <c r="BB101" s="19" t="e">
        <f t="shared" si="392"/>
        <v>#N/A</v>
      </c>
      <c r="BC101" s="19" t="e">
        <f t="shared" si="393"/>
        <v>#N/A</v>
      </c>
      <c r="BD101" s="19" t="e">
        <f t="shared" si="394"/>
        <v>#N/A</v>
      </c>
      <c r="BE101" s="19" t="e">
        <f t="shared" si="395"/>
        <v>#N/A</v>
      </c>
      <c r="BF101" s="19" t="e">
        <f t="shared" si="396"/>
        <v>#N/A</v>
      </c>
      <c r="BG101" s="19" t="e">
        <f t="shared" si="397"/>
        <v>#N/A</v>
      </c>
      <c r="BH101" s="19" t="e">
        <f t="shared" si="398"/>
        <v>#N/A</v>
      </c>
      <c r="BI101" s="19" t="e">
        <f t="shared" si="399"/>
        <v>#N/A</v>
      </c>
    </row>
    <row r="102" spans="1:61" s="19" customFormat="1" ht="12.75" x14ac:dyDescent="0.2">
      <c r="C102" s="19" t="s">
        <v>161</v>
      </c>
      <c r="H102" s="19">
        <f>G96</f>
        <v>4046823.5382478922</v>
      </c>
      <c r="I102" s="19">
        <f t="shared" si="347"/>
        <v>4046823.5382478922</v>
      </c>
      <c r="J102" s="19">
        <f t="shared" si="348"/>
        <v>4046823.5382478922</v>
      </c>
      <c r="K102" s="19">
        <f t="shared" si="349"/>
        <v>4046823.5382478922</v>
      </c>
      <c r="L102" s="19">
        <f t="shared" si="350"/>
        <v>4046823.5382478922</v>
      </c>
      <c r="M102" s="19" t="e">
        <f t="shared" si="351"/>
        <v>#N/A</v>
      </c>
      <c r="N102" s="19" t="e">
        <f t="shared" si="352"/>
        <v>#N/A</v>
      </c>
      <c r="O102" s="19" t="e">
        <f t="shared" si="353"/>
        <v>#N/A</v>
      </c>
      <c r="P102" s="19" t="e">
        <f t="shared" si="354"/>
        <v>#N/A</v>
      </c>
      <c r="Q102" s="19" t="e">
        <f t="shared" si="355"/>
        <v>#N/A</v>
      </c>
      <c r="R102" s="19" t="e">
        <f t="shared" si="356"/>
        <v>#N/A</v>
      </c>
      <c r="S102" s="19" t="e">
        <f t="shared" si="357"/>
        <v>#N/A</v>
      </c>
      <c r="T102" s="19" t="e">
        <f t="shared" si="358"/>
        <v>#N/A</v>
      </c>
      <c r="U102" s="19" t="e">
        <f t="shared" si="359"/>
        <v>#N/A</v>
      </c>
      <c r="V102" s="19" t="e">
        <f t="shared" si="360"/>
        <v>#N/A</v>
      </c>
      <c r="W102" s="19" t="e">
        <f t="shared" si="361"/>
        <v>#N/A</v>
      </c>
      <c r="X102" s="19" t="e">
        <f t="shared" si="362"/>
        <v>#N/A</v>
      </c>
      <c r="Y102" s="19" t="e">
        <f t="shared" si="363"/>
        <v>#N/A</v>
      </c>
      <c r="Z102" s="19" t="e">
        <f t="shared" si="364"/>
        <v>#N/A</v>
      </c>
      <c r="AA102" s="19" t="e">
        <f t="shared" si="365"/>
        <v>#N/A</v>
      </c>
      <c r="AB102" s="19" t="e">
        <f t="shared" si="366"/>
        <v>#N/A</v>
      </c>
      <c r="AC102" s="19" t="e">
        <f t="shared" si="367"/>
        <v>#N/A</v>
      </c>
      <c r="AD102" s="19" t="e">
        <f t="shared" si="368"/>
        <v>#N/A</v>
      </c>
      <c r="AE102" s="19" t="e">
        <f t="shared" si="369"/>
        <v>#N/A</v>
      </c>
      <c r="AF102" s="19" t="e">
        <f t="shared" si="370"/>
        <v>#N/A</v>
      </c>
      <c r="AG102" s="19" t="e">
        <f t="shared" si="371"/>
        <v>#N/A</v>
      </c>
      <c r="AH102" s="19" t="e">
        <f t="shared" si="372"/>
        <v>#N/A</v>
      </c>
      <c r="AI102" s="19" t="e">
        <f t="shared" si="373"/>
        <v>#N/A</v>
      </c>
      <c r="AJ102" s="19" t="e">
        <f t="shared" si="374"/>
        <v>#N/A</v>
      </c>
      <c r="AK102" s="19" t="e">
        <f t="shared" si="375"/>
        <v>#N/A</v>
      </c>
      <c r="AL102" s="19" t="e">
        <f t="shared" si="376"/>
        <v>#N/A</v>
      </c>
      <c r="AM102" s="19" t="e">
        <f t="shared" si="377"/>
        <v>#N/A</v>
      </c>
      <c r="AN102" s="19" t="e">
        <f t="shared" si="378"/>
        <v>#N/A</v>
      </c>
      <c r="AO102" s="19" t="e">
        <f t="shared" si="379"/>
        <v>#N/A</v>
      </c>
      <c r="AP102" s="19" t="e">
        <f t="shared" si="380"/>
        <v>#N/A</v>
      </c>
      <c r="AQ102" s="19" t="e">
        <f t="shared" si="381"/>
        <v>#N/A</v>
      </c>
      <c r="AR102" s="19" t="e">
        <f t="shared" si="382"/>
        <v>#N/A</v>
      </c>
      <c r="AS102" s="19" t="e">
        <f t="shared" si="383"/>
        <v>#N/A</v>
      </c>
      <c r="AT102" s="19" t="e">
        <f t="shared" si="384"/>
        <v>#N/A</v>
      </c>
      <c r="AU102" s="19" t="e">
        <f t="shared" si="385"/>
        <v>#N/A</v>
      </c>
      <c r="AV102" s="19" t="e">
        <f t="shared" si="386"/>
        <v>#N/A</v>
      </c>
      <c r="AW102" s="19" t="e">
        <f t="shared" si="387"/>
        <v>#N/A</v>
      </c>
      <c r="AX102" s="19" t="e">
        <f t="shared" si="388"/>
        <v>#N/A</v>
      </c>
      <c r="AY102" s="19" t="e">
        <f t="shared" si="389"/>
        <v>#N/A</v>
      </c>
      <c r="AZ102" s="19" t="e">
        <f t="shared" si="390"/>
        <v>#N/A</v>
      </c>
      <c r="BA102" s="19" t="e">
        <f t="shared" si="391"/>
        <v>#N/A</v>
      </c>
      <c r="BB102" s="19" t="e">
        <f t="shared" si="392"/>
        <v>#N/A</v>
      </c>
      <c r="BC102" s="19" t="e">
        <f t="shared" si="393"/>
        <v>#N/A</v>
      </c>
      <c r="BD102" s="19" t="e">
        <f t="shared" si="394"/>
        <v>#N/A</v>
      </c>
      <c r="BE102" s="19" t="e">
        <f t="shared" si="395"/>
        <v>#N/A</v>
      </c>
      <c r="BF102" s="19" t="e">
        <f t="shared" si="396"/>
        <v>#N/A</v>
      </c>
      <c r="BG102" s="19" t="e">
        <f t="shared" si="397"/>
        <v>#N/A</v>
      </c>
      <c r="BH102" s="19" t="e">
        <f t="shared" si="398"/>
        <v>#N/A</v>
      </c>
      <c r="BI102" s="19" t="e">
        <f t="shared" si="399"/>
        <v>#N/A</v>
      </c>
    </row>
    <row r="103" spans="1:61" s="19" customFormat="1" ht="12.75" x14ac:dyDescent="0.2">
      <c r="C103" s="19" t="s">
        <v>457</v>
      </c>
      <c r="H103" s="19">
        <f>G97</f>
        <v>14963443.407105587</v>
      </c>
      <c r="I103" s="19">
        <f t="shared" si="347"/>
        <v>11443437.135686396</v>
      </c>
      <c r="J103" s="19">
        <f t="shared" si="348"/>
        <v>7780123.6348099047</v>
      </c>
      <c r="K103" s="19">
        <f t="shared" si="349"/>
        <v>3967668.5506621809</v>
      </c>
      <c r="L103" s="19">
        <f t="shared" si="350"/>
        <v>0</v>
      </c>
      <c r="M103" s="19" t="e">
        <f t="shared" si="351"/>
        <v>#N/A</v>
      </c>
      <c r="N103" s="19" t="e">
        <f t="shared" si="352"/>
        <v>#N/A</v>
      </c>
      <c r="O103" s="19" t="e">
        <f t="shared" si="353"/>
        <v>#N/A</v>
      </c>
      <c r="P103" s="19" t="e">
        <f t="shared" si="354"/>
        <v>#N/A</v>
      </c>
      <c r="Q103" s="19" t="e">
        <f t="shared" si="355"/>
        <v>#N/A</v>
      </c>
      <c r="R103" s="19" t="e">
        <f t="shared" si="356"/>
        <v>#N/A</v>
      </c>
      <c r="S103" s="19" t="e">
        <f t="shared" si="357"/>
        <v>#N/A</v>
      </c>
      <c r="T103" s="19" t="e">
        <f t="shared" si="358"/>
        <v>#N/A</v>
      </c>
      <c r="U103" s="19" t="e">
        <f t="shared" si="359"/>
        <v>#N/A</v>
      </c>
      <c r="V103" s="19" t="e">
        <f t="shared" si="360"/>
        <v>#N/A</v>
      </c>
      <c r="W103" s="19" t="e">
        <f t="shared" si="361"/>
        <v>#N/A</v>
      </c>
      <c r="X103" s="19" t="e">
        <f t="shared" si="362"/>
        <v>#N/A</v>
      </c>
      <c r="Y103" s="19" t="e">
        <f t="shared" si="363"/>
        <v>#N/A</v>
      </c>
      <c r="Z103" s="19" t="e">
        <f t="shared" si="364"/>
        <v>#N/A</v>
      </c>
      <c r="AA103" s="19" t="e">
        <f t="shared" si="365"/>
        <v>#N/A</v>
      </c>
      <c r="AB103" s="19" t="e">
        <f t="shared" si="366"/>
        <v>#N/A</v>
      </c>
      <c r="AC103" s="19" t="e">
        <f t="shared" si="367"/>
        <v>#N/A</v>
      </c>
      <c r="AD103" s="19" t="e">
        <f t="shared" si="368"/>
        <v>#N/A</v>
      </c>
      <c r="AE103" s="19" t="e">
        <f t="shared" si="369"/>
        <v>#N/A</v>
      </c>
      <c r="AF103" s="19" t="e">
        <f t="shared" si="370"/>
        <v>#N/A</v>
      </c>
      <c r="AG103" s="19" t="e">
        <f t="shared" si="371"/>
        <v>#N/A</v>
      </c>
      <c r="AH103" s="19" t="e">
        <f t="shared" si="372"/>
        <v>#N/A</v>
      </c>
      <c r="AI103" s="19" t="e">
        <f t="shared" si="373"/>
        <v>#N/A</v>
      </c>
      <c r="AJ103" s="19" t="e">
        <f t="shared" si="374"/>
        <v>#N/A</v>
      </c>
      <c r="AK103" s="19" t="e">
        <f t="shared" si="375"/>
        <v>#N/A</v>
      </c>
      <c r="AL103" s="19" t="e">
        <f t="shared" si="376"/>
        <v>#N/A</v>
      </c>
      <c r="AM103" s="19" t="e">
        <f t="shared" si="377"/>
        <v>#N/A</v>
      </c>
      <c r="AN103" s="19" t="e">
        <f t="shared" si="378"/>
        <v>#N/A</v>
      </c>
      <c r="AO103" s="19" t="e">
        <f t="shared" si="379"/>
        <v>#N/A</v>
      </c>
      <c r="AP103" s="19" t="e">
        <f t="shared" si="380"/>
        <v>#N/A</v>
      </c>
      <c r="AQ103" s="19" t="e">
        <f t="shared" si="381"/>
        <v>#N/A</v>
      </c>
      <c r="AR103" s="19" t="e">
        <f t="shared" si="382"/>
        <v>#N/A</v>
      </c>
      <c r="AS103" s="19" t="e">
        <f t="shared" si="383"/>
        <v>#N/A</v>
      </c>
      <c r="AT103" s="19" t="e">
        <f t="shared" si="384"/>
        <v>#N/A</v>
      </c>
      <c r="AU103" s="19" t="e">
        <f t="shared" si="385"/>
        <v>#N/A</v>
      </c>
      <c r="AV103" s="19" t="e">
        <f t="shared" si="386"/>
        <v>#N/A</v>
      </c>
      <c r="AW103" s="19" t="e">
        <f t="shared" si="387"/>
        <v>#N/A</v>
      </c>
      <c r="AX103" s="19" t="e">
        <f t="shared" si="388"/>
        <v>#N/A</v>
      </c>
      <c r="AY103" s="19" t="e">
        <f t="shared" si="389"/>
        <v>#N/A</v>
      </c>
      <c r="AZ103" s="19" t="e">
        <f t="shared" si="390"/>
        <v>#N/A</v>
      </c>
      <c r="BA103" s="19" t="e">
        <f t="shared" si="391"/>
        <v>#N/A</v>
      </c>
      <c r="BB103" s="19" t="e">
        <f t="shared" si="392"/>
        <v>#N/A</v>
      </c>
      <c r="BC103" s="19" t="e">
        <f t="shared" si="393"/>
        <v>#N/A</v>
      </c>
      <c r="BD103" s="19" t="e">
        <f t="shared" si="394"/>
        <v>#N/A</v>
      </c>
      <c r="BE103" s="19" t="e">
        <f t="shared" si="395"/>
        <v>#N/A</v>
      </c>
      <c r="BF103" s="19" t="e">
        <f t="shared" si="396"/>
        <v>#N/A</v>
      </c>
      <c r="BG103" s="19" t="e">
        <f t="shared" si="397"/>
        <v>#N/A</v>
      </c>
      <c r="BH103" s="19" t="e">
        <f t="shared" si="398"/>
        <v>#N/A</v>
      </c>
      <c r="BI103" s="19" t="e">
        <f t="shared" si="399"/>
        <v>#N/A</v>
      </c>
    </row>
    <row r="107" spans="1:61" s="19" customFormat="1" ht="12.75" x14ac:dyDescent="0.2">
      <c r="A107" s="48" t="s">
        <v>469</v>
      </c>
    </row>
    <row r="108" spans="1:61" s="19" customFormat="1" ht="12.75" x14ac:dyDescent="0.2">
      <c r="A108" s="19" t="s">
        <v>470</v>
      </c>
      <c r="B108" s="19">
        <f>Inputs!L110</f>
        <v>4827491.8270106893</v>
      </c>
      <c r="D108" s="19">
        <f>B109</f>
        <v>6</v>
      </c>
      <c r="E108" s="19">
        <f>IF(D108&gt;0,D108-1,0)</f>
        <v>5</v>
      </c>
      <c r="F108" s="19">
        <f>IF(E108&gt;0,E108-1,0)</f>
        <v>4</v>
      </c>
      <c r="G108" s="19">
        <f>IF(F108&gt;0,F108-1,0)</f>
        <v>3</v>
      </c>
      <c r="H108" s="19">
        <f t="shared" ref="H108" si="400">IF(G108&gt;0,G108-1,0)</f>
        <v>2</v>
      </c>
      <c r="I108" s="19">
        <f t="shared" ref="I108" si="401">IF(H108&gt;0,H108-1,0)</f>
        <v>1</v>
      </c>
      <c r="J108" s="19">
        <f t="shared" ref="J108" si="402">IF(I108&gt;0,I108-1,0)</f>
        <v>0</v>
      </c>
      <c r="K108" s="19">
        <f t="shared" ref="K108" si="403">IF(J108&gt;0,J108-1,0)</f>
        <v>0</v>
      </c>
      <c r="L108" s="19">
        <f t="shared" ref="L108" si="404">IF(K108&gt;0,K108-1,0)</f>
        <v>0</v>
      </c>
      <c r="M108" s="19">
        <f t="shared" ref="M108" si="405">IF(L108&gt;0,L108-1,0)</f>
        <v>0</v>
      </c>
      <c r="N108" s="19">
        <f t="shared" ref="N108" si="406">IF(M108&gt;0,M108-1,0)</f>
        <v>0</v>
      </c>
      <c r="O108" s="19">
        <f t="shared" ref="O108" si="407">IF(N108&gt;0,N108-1,0)</f>
        <v>0</v>
      </c>
      <c r="P108" s="19">
        <f t="shared" ref="P108" si="408">IF(O108&gt;0,O108-1,0)</f>
        <v>0</v>
      </c>
      <c r="Q108" s="19">
        <f t="shared" ref="Q108" si="409">IF(P108&gt;0,P108-1,0)</f>
        <v>0</v>
      </c>
      <c r="R108" s="19">
        <f t="shared" ref="R108" si="410">IF(Q108&gt;0,Q108-1,0)</f>
        <v>0</v>
      </c>
      <c r="S108" s="19">
        <f t="shared" ref="S108" si="411">IF(R108&gt;0,R108-1,0)</f>
        <v>0</v>
      </c>
      <c r="T108" s="19">
        <f t="shared" ref="T108" si="412">IF(S108&gt;0,S108-1,0)</f>
        <v>0</v>
      </c>
      <c r="U108" s="19">
        <f t="shared" ref="U108" si="413">IF(T108&gt;0,T108-1,0)</f>
        <v>0</v>
      </c>
      <c r="V108" s="19">
        <f t="shared" ref="V108" si="414">IF(U108&gt;0,U108-1,0)</f>
        <v>0</v>
      </c>
      <c r="W108" s="19">
        <f t="shared" ref="W108" si="415">IF(V108&gt;0,V108-1,0)</f>
        <v>0</v>
      </c>
      <c r="X108" s="19">
        <f t="shared" ref="X108" si="416">IF(W108&gt;0,W108-1,0)</f>
        <v>0</v>
      </c>
      <c r="Y108" s="19">
        <f t="shared" ref="Y108" si="417">IF(X108&gt;0,X108-1,0)</f>
        <v>0</v>
      </c>
      <c r="Z108" s="19">
        <f t="shared" ref="Z108" si="418">IF(Y108&gt;0,Y108-1,0)</f>
        <v>0</v>
      </c>
      <c r="AA108" s="19">
        <f t="shared" ref="AA108" si="419">IF(Z108&gt;0,Z108-1,0)</f>
        <v>0</v>
      </c>
      <c r="AB108" s="19">
        <f t="shared" ref="AB108" si="420">IF(AA108&gt;0,AA108-1,0)</f>
        <v>0</v>
      </c>
      <c r="AC108" s="19">
        <f t="shared" ref="AC108" si="421">IF(AB108&gt;0,AB108-1,0)</f>
        <v>0</v>
      </c>
      <c r="AD108" s="19">
        <f t="shared" ref="AD108" si="422">IF(AC108&gt;0,AC108-1,0)</f>
        <v>0</v>
      </c>
      <c r="AE108" s="19">
        <f t="shared" ref="AE108" si="423">IF(AD108&gt;0,AD108-1,0)</f>
        <v>0</v>
      </c>
      <c r="AF108" s="19">
        <f t="shared" ref="AF108" si="424">IF(AE108&gt;0,AE108-1,0)</f>
        <v>0</v>
      </c>
      <c r="AG108" s="19">
        <f t="shared" ref="AG108" si="425">IF(AF108&gt;0,AF108-1,0)</f>
        <v>0</v>
      </c>
      <c r="AH108" s="19">
        <f t="shared" ref="AH108" si="426">IF(AG108&gt;0,AG108-1,0)</f>
        <v>0</v>
      </c>
      <c r="AI108" s="19">
        <f t="shared" ref="AI108" si="427">IF(AH108&gt;0,AH108-1,0)</f>
        <v>0</v>
      </c>
      <c r="AJ108" s="19">
        <f t="shared" ref="AJ108" si="428">IF(AI108&gt;0,AI108-1,0)</f>
        <v>0</v>
      </c>
      <c r="AK108" s="19">
        <f t="shared" ref="AK108" si="429">IF(AJ108&gt;0,AJ108-1,0)</f>
        <v>0</v>
      </c>
      <c r="AL108" s="19">
        <f t="shared" ref="AL108" si="430">IF(AK108&gt;0,AK108-1,0)</f>
        <v>0</v>
      </c>
      <c r="AM108" s="19">
        <f t="shared" ref="AM108" si="431">IF(AL108&gt;0,AL108-1,0)</f>
        <v>0</v>
      </c>
      <c r="AN108" s="19">
        <f t="shared" ref="AN108" si="432">IF(AM108&gt;0,AM108-1,0)</f>
        <v>0</v>
      </c>
      <c r="AO108" s="19">
        <f t="shared" ref="AO108" si="433">IF(AN108&gt;0,AN108-1,0)</f>
        <v>0</v>
      </c>
      <c r="AP108" s="19">
        <f t="shared" ref="AP108" si="434">IF(AO108&gt;0,AO108-1,0)</f>
        <v>0</v>
      </c>
      <c r="AQ108" s="19">
        <f t="shared" ref="AQ108" si="435">IF(AP108&gt;0,AP108-1,0)</f>
        <v>0</v>
      </c>
      <c r="AR108" s="19">
        <f t="shared" ref="AR108" si="436">IF(AQ108&gt;0,AQ108-1,0)</f>
        <v>0</v>
      </c>
      <c r="AS108" s="19">
        <f t="shared" ref="AS108" si="437">IF(AR108&gt;0,AR108-1,0)</f>
        <v>0</v>
      </c>
      <c r="AT108" s="19">
        <f t="shared" ref="AT108" si="438">IF(AS108&gt;0,AS108-1,0)</f>
        <v>0</v>
      </c>
      <c r="AU108" s="19">
        <f t="shared" ref="AU108" si="439">IF(AT108&gt;0,AT108-1,0)</f>
        <v>0</v>
      </c>
      <c r="AV108" s="19">
        <f t="shared" ref="AV108" si="440">IF(AU108&gt;0,AU108-1,0)</f>
        <v>0</v>
      </c>
      <c r="AW108" s="19">
        <f t="shared" ref="AW108" si="441">IF(AV108&gt;0,AV108-1,0)</f>
        <v>0</v>
      </c>
      <c r="AX108" s="19">
        <f t="shared" ref="AX108" si="442">IF(AW108&gt;0,AW108-1,0)</f>
        <v>0</v>
      </c>
      <c r="AY108" s="19">
        <f t="shared" ref="AY108" si="443">IF(AX108&gt;0,AX108-1,0)</f>
        <v>0</v>
      </c>
      <c r="AZ108" s="19">
        <f t="shared" ref="AZ108" si="444">IF(AY108&gt;0,AY108-1,0)</f>
        <v>0</v>
      </c>
      <c r="BA108" s="19">
        <f t="shared" ref="BA108" si="445">IF(AZ108&gt;0,AZ108-1,0)</f>
        <v>0</v>
      </c>
      <c r="BB108" s="19">
        <f t="shared" ref="BB108" si="446">IF(BA108&gt;0,BA108-1,0)</f>
        <v>0</v>
      </c>
      <c r="BC108" s="19">
        <f t="shared" ref="BC108" si="447">IF(BB108&gt;0,BB108-1,0)</f>
        <v>0</v>
      </c>
      <c r="BD108" s="19">
        <f t="shared" ref="BD108" si="448">IF(BC108&gt;0,BC108-1,0)</f>
        <v>0</v>
      </c>
      <c r="BE108" s="19">
        <f t="shared" ref="BE108" si="449">IF(BD108&gt;0,BD108-1,0)</f>
        <v>0</v>
      </c>
      <c r="BF108" s="19">
        <f t="shared" ref="BF108" si="450">IF(BE108&gt;0,BE108-1,0)</f>
        <v>0</v>
      </c>
      <c r="BG108" s="19">
        <f t="shared" ref="BG108" si="451">IF(BF108&gt;0,BF108-1,0)</f>
        <v>0</v>
      </c>
      <c r="BH108" s="19">
        <f t="shared" ref="BH108" si="452">IF(BG108&gt;0,BG108-1,0)</f>
        <v>0</v>
      </c>
      <c r="BI108" s="19">
        <f t="shared" ref="BI108" si="453">IF(BH108&gt;0,BH108-1,0)</f>
        <v>0</v>
      </c>
    </row>
    <row r="109" spans="1:61" s="19" customFormat="1" x14ac:dyDescent="0.25">
      <c r="A109" s="15" t="s">
        <v>72</v>
      </c>
      <c r="B109" s="48">
        <v>6</v>
      </c>
      <c r="C109" s="19" t="s">
        <v>454</v>
      </c>
      <c r="D109" s="19">
        <f>IFERROR(D121,0)+IFERROR(D127,0)+IFERROR(D133,0)+IFERROR(D139,0)+IFERROR(D145,0)</f>
        <v>965498.36540213786</v>
      </c>
      <c r="E109" s="19">
        <f t="shared" ref="E109:BI113" si="454">IFERROR(E121,0)+IFERROR(E127,0)+IFERROR(E133,0)+IFERROR(E139,0)+IFERROR(E145,0)</f>
        <v>1785696.7345731263</v>
      </c>
      <c r="F109" s="19">
        <f t="shared" si="454"/>
        <v>2454679.623762521</v>
      </c>
      <c r="G109" s="19">
        <f t="shared" si="454"/>
        <v>2966290.7168116914</v>
      </c>
      <c r="H109" s="19">
        <f t="shared" si="454"/>
        <v>3314123.0603345912</v>
      </c>
      <c r="I109" s="19">
        <f t="shared" si="454"/>
        <v>2526010.4943205444</v>
      </c>
      <c r="J109" s="19">
        <f t="shared" si="454"/>
        <v>1705812.125149556</v>
      </c>
      <c r="K109" s="19">
        <f t="shared" si="454"/>
        <v>1036829.2359601614</v>
      </c>
      <c r="L109" s="19">
        <f t="shared" si="454"/>
        <v>525218.14291099086</v>
      </c>
      <c r="M109" s="19">
        <f t="shared" si="454"/>
        <v>177385.79938809091</v>
      </c>
      <c r="N109" s="19">
        <f t="shared" si="454"/>
        <v>0</v>
      </c>
      <c r="O109" s="19">
        <f t="shared" si="454"/>
        <v>0</v>
      </c>
      <c r="P109" s="19">
        <f t="shared" si="454"/>
        <v>0</v>
      </c>
      <c r="Q109" s="19">
        <f t="shared" si="454"/>
        <v>0</v>
      </c>
      <c r="R109" s="19">
        <f t="shared" si="454"/>
        <v>0</v>
      </c>
      <c r="S109" s="19">
        <f t="shared" si="454"/>
        <v>0</v>
      </c>
      <c r="T109" s="19">
        <f t="shared" si="454"/>
        <v>0</v>
      </c>
      <c r="U109" s="19">
        <f t="shared" si="454"/>
        <v>0</v>
      </c>
      <c r="V109" s="19">
        <f t="shared" si="454"/>
        <v>0</v>
      </c>
      <c r="W109" s="19">
        <f t="shared" si="454"/>
        <v>0</v>
      </c>
      <c r="X109" s="19">
        <f t="shared" si="454"/>
        <v>0</v>
      </c>
      <c r="Y109" s="19">
        <f t="shared" si="454"/>
        <v>0</v>
      </c>
      <c r="Z109" s="19">
        <f t="shared" si="454"/>
        <v>0</v>
      </c>
      <c r="AA109" s="19">
        <f t="shared" si="454"/>
        <v>0</v>
      </c>
      <c r="AB109" s="19">
        <f t="shared" si="454"/>
        <v>0</v>
      </c>
      <c r="AC109" s="19">
        <f t="shared" si="454"/>
        <v>0</v>
      </c>
      <c r="AD109" s="19">
        <f t="shared" si="454"/>
        <v>0</v>
      </c>
      <c r="AE109" s="19">
        <f t="shared" si="454"/>
        <v>0</v>
      </c>
      <c r="AF109" s="19">
        <f t="shared" si="454"/>
        <v>0</v>
      </c>
      <c r="AG109" s="19">
        <f t="shared" si="454"/>
        <v>0</v>
      </c>
      <c r="AH109" s="19">
        <f t="shared" si="454"/>
        <v>0</v>
      </c>
      <c r="AI109" s="19">
        <f t="shared" si="454"/>
        <v>0</v>
      </c>
      <c r="AJ109" s="19">
        <f t="shared" si="454"/>
        <v>0</v>
      </c>
      <c r="AK109" s="19">
        <f t="shared" si="454"/>
        <v>0</v>
      </c>
      <c r="AL109" s="19">
        <f t="shared" si="454"/>
        <v>0</v>
      </c>
      <c r="AM109" s="19">
        <f t="shared" si="454"/>
        <v>0</v>
      </c>
      <c r="AN109" s="19">
        <f t="shared" si="454"/>
        <v>0</v>
      </c>
      <c r="AO109" s="19">
        <f t="shared" si="454"/>
        <v>0</v>
      </c>
      <c r="AP109" s="19">
        <f t="shared" si="454"/>
        <v>0</v>
      </c>
      <c r="AQ109" s="19">
        <f t="shared" si="454"/>
        <v>0</v>
      </c>
      <c r="AR109" s="19">
        <f t="shared" si="454"/>
        <v>0</v>
      </c>
      <c r="AS109" s="19">
        <f t="shared" si="454"/>
        <v>0</v>
      </c>
      <c r="AT109" s="19">
        <f t="shared" si="454"/>
        <v>0</v>
      </c>
      <c r="AU109" s="19">
        <f t="shared" si="454"/>
        <v>0</v>
      </c>
      <c r="AV109" s="19">
        <f t="shared" si="454"/>
        <v>0</v>
      </c>
      <c r="AW109" s="19">
        <f t="shared" si="454"/>
        <v>0</v>
      </c>
      <c r="AX109" s="19">
        <f t="shared" si="454"/>
        <v>0</v>
      </c>
      <c r="AY109" s="19">
        <f t="shared" si="454"/>
        <v>0</v>
      </c>
      <c r="AZ109" s="19">
        <f t="shared" si="454"/>
        <v>0</v>
      </c>
      <c r="BA109" s="19">
        <f t="shared" si="454"/>
        <v>0</v>
      </c>
      <c r="BB109" s="19">
        <f t="shared" si="454"/>
        <v>0</v>
      </c>
      <c r="BC109" s="19">
        <f t="shared" si="454"/>
        <v>0</v>
      </c>
      <c r="BD109" s="19">
        <f t="shared" si="454"/>
        <v>0</v>
      </c>
      <c r="BE109" s="19">
        <f t="shared" si="454"/>
        <v>0</v>
      </c>
      <c r="BF109" s="19">
        <f t="shared" si="454"/>
        <v>0</v>
      </c>
      <c r="BG109" s="19">
        <f t="shared" si="454"/>
        <v>0</v>
      </c>
      <c r="BH109" s="19">
        <f t="shared" si="454"/>
        <v>0</v>
      </c>
      <c r="BI109" s="19">
        <f t="shared" si="454"/>
        <v>0</v>
      </c>
    </row>
    <row r="110" spans="1:61" s="19" customFormat="1" ht="12.75" x14ac:dyDescent="0.2">
      <c r="C110" s="19" t="s">
        <v>471</v>
      </c>
      <c r="D110" s="19">
        <f>IFERROR(D122,0)+IFERROR(D128,0)+IFERROR(D134,0)+IFERROR(D140,0)+IFERROR(D146,0)</f>
        <v>145299.99623114953</v>
      </c>
      <c r="E110" s="19">
        <f t="shared" si="454"/>
        <v>296515.47621274332</v>
      </c>
      <c r="F110" s="19">
        <f t="shared" si="454"/>
        <v>453887.27235296729</v>
      </c>
      <c r="G110" s="19">
        <f t="shared" si="454"/>
        <v>617666.02187923784</v>
      </c>
      <c r="H110" s="19">
        <f t="shared" si="454"/>
        <v>788112.56601404701</v>
      </c>
      <c r="I110" s="19">
        <f t="shared" si="454"/>
        <v>820198.36917098844</v>
      </c>
      <c r="J110" s="19">
        <f t="shared" si="454"/>
        <v>668982.88918939466</v>
      </c>
      <c r="K110" s="19">
        <f t="shared" si="454"/>
        <v>511611.09304917068</v>
      </c>
      <c r="L110" s="19">
        <f t="shared" si="454"/>
        <v>347832.34352290008</v>
      </c>
      <c r="M110" s="19">
        <f t="shared" si="454"/>
        <v>177385.79938809096</v>
      </c>
      <c r="N110" s="19">
        <f t="shared" si="454"/>
        <v>0</v>
      </c>
      <c r="O110" s="19">
        <f t="shared" si="454"/>
        <v>0</v>
      </c>
      <c r="P110" s="19">
        <f t="shared" si="454"/>
        <v>0</v>
      </c>
      <c r="Q110" s="19">
        <f t="shared" si="454"/>
        <v>0</v>
      </c>
      <c r="R110" s="19">
        <f t="shared" si="454"/>
        <v>0</v>
      </c>
      <c r="S110" s="19">
        <f t="shared" si="454"/>
        <v>0</v>
      </c>
      <c r="T110" s="19">
        <f t="shared" si="454"/>
        <v>0</v>
      </c>
      <c r="U110" s="19">
        <f t="shared" si="454"/>
        <v>0</v>
      </c>
      <c r="V110" s="19">
        <f t="shared" si="454"/>
        <v>0</v>
      </c>
      <c r="W110" s="19">
        <f t="shared" si="454"/>
        <v>0</v>
      </c>
      <c r="X110" s="19">
        <f t="shared" si="454"/>
        <v>0</v>
      </c>
      <c r="Y110" s="19">
        <f t="shared" si="454"/>
        <v>0</v>
      </c>
      <c r="Z110" s="19">
        <f t="shared" si="454"/>
        <v>0</v>
      </c>
      <c r="AA110" s="19">
        <f t="shared" si="454"/>
        <v>0</v>
      </c>
      <c r="AB110" s="19">
        <f t="shared" si="454"/>
        <v>0</v>
      </c>
      <c r="AC110" s="19">
        <f t="shared" si="454"/>
        <v>0</v>
      </c>
      <c r="AD110" s="19">
        <f t="shared" si="454"/>
        <v>0</v>
      </c>
      <c r="AE110" s="19">
        <f t="shared" si="454"/>
        <v>0</v>
      </c>
      <c r="AF110" s="19">
        <f t="shared" si="454"/>
        <v>0</v>
      </c>
      <c r="AG110" s="19">
        <f t="shared" si="454"/>
        <v>0</v>
      </c>
      <c r="AH110" s="19">
        <f t="shared" si="454"/>
        <v>0</v>
      </c>
      <c r="AI110" s="19">
        <f t="shared" si="454"/>
        <v>0</v>
      </c>
      <c r="AJ110" s="19">
        <f t="shared" si="454"/>
        <v>0</v>
      </c>
      <c r="AK110" s="19">
        <f t="shared" si="454"/>
        <v>0</v>
      </c>
      <c r="AL110" s="19">
        <f t="shared" si="454"/>
        <v>0</v>
      </c>
      <c r="AM110" s="19">
        <f t="shared" si="454"/>
        <v>0</v>
      </c>
      <c r="AN110" s="19">
        <f t="shared" si="454"/>
        <v>0</v>
      </c>
      <c r="AO110" s="19">
        <f t="shared" si="454"/>
        <v>0</v>
      </c>
      <c r="AP110" s="19">
        <f t="shared" si="454"/>
        <v>0</v>
      </c>
      <c r="AQ110" s="19">
        <f t="shared" si="454"/>
        <v>0</v>
      </c>
      <c r="AR110" s="19">
        <f t="shared" si="454"/>
        <v>0</v>
      </c>
      <c r="AS110" s="19">
        <f t="shared" si="454"/>
        <v>0</v>
      </c>
      <c r="AT110" s="19">
        <f t="shared" si="454"/>
        <v>0</v>
      </c>
      <c r="AU110" s="19">
        <f t="shared" si="454"/>
        <v>0</v>
      </c>
      <c r="AV110" s="19">
        <f t="shared" si="454"/>
        <v>0</v>
      </c>
      <c r="AW110" s="19">
        <f t="shared" si="454"/>
        <v>0</v>
      </c>
      <c r="AX110" s="19">
        <f t="shared" si="454"/>
        <v>0</v>
      </c>
      <c r="AY110" s="19">
        <f t="shared" si="454"/>
        <v>0</v>
      </c>
      <c r="AZ110" s="19">
        <f t="shared" si="454"/>
        <v>0</v>
      </c>
      <c r="BA110" s="19">
        <f t="shared" si="454"/>
        <v>0</v>
      </c>
      <c r="BB110" s="19">
        <f t="shared" si="454"/>
        <v>0</v>
      </c>
      <c r="BC110" s="19">
        <f t="shared" si="454"/>
        <v>0</v>
      </c>
      <c r="BD110" s="19">
        <f t="shared" si="454"/>
        <v>0</v>
      </c>
      <c r="BE110" s="19">
        <f t="shared" si="454"/>
        <v>0</v>
      </c>
      <c r="BF110" s="19">
        <f t="shared" si="454"/>
        <v>0</v>
      </c>
      <c r="BG110" s="19">
        <f t="shared" si="454"/>
        <v>0</v>
      </c>
      <c r="BH110" s="19">
        <f t="shared" si="454"/>
        <v>0</v>
      </c>
      <c r="BI110" s="19">
        <f t="shared" si="454"/>
        <v>0</v>
      </c>
    </row>
    <row r="111" spans="1:61" s="19" customFormat="1" ht="12.75" x14ac:dyDescent="0.2">
      <c r="C111" s="19" t="s">
        <v>456</v>
      </c>
      <c r="D111" s="19">
        <f>IFERROR(D123,0)+IFERROR(D129,0)+IFERROR(D135,0)+IFERROR(D141,0)+IFERROR(D147,0)</f>
        <v>35624.649854733834</v>
      </c>
      <c r="E111" s="19">
        <f t="shared" si="454"/>
        <v>65333.815959023457</v>
      </c>
      <c r="F111" s="19">
        <f t="shared" si="454"/>
        <v>88886.665904682828</v>
      </c>
      <c r="G111" s="19">
        <f t="shared" si="454"/>
        <v>106032.56246429565</v>
      </c>
      <c r="H111" s="19">
        <f t="shared" si="454"/>
        <v>116510.66441536992</v>
      </c>
      <c r="I111" s="19">
        <f t="shared" si="454"/>
        <v>84424.861258428486</v>
      </c>
      <c r="J111" s="19">
        <f t="shared" si="454"/>
        <v>54715.69515413887</v>
      </c>
      <c r="K111" s="19">
        <f t="shared" si="454"/>
        <v>31162.845208479499</v>
      </c>
      <c r="L111" s="19">
        <f t="shared" si="454"/>
        <v>14016.948648866686</v>
      </c>
      <c r="M111" s="19">
        <f t="shared" si="454"/>
        <v>3538.846697792414</v>
      </c>
      <c r="N111" s="19">
        <f t="shared" si="454"/>
        <v>0</v>
      </c>
      <c r="O111" s="19">
        <f t="shared" si="454"/>
        <v>0</v>
      </c>
      <c r="P111" s="19">
        <f t="shared" si="454"/>
        <v>0</v>
      </c>
      <c r="Q111" s="19">
        <f t="shared" si="454"/>
        <v>0</v>
      </c>
      <c r="R111" s="19">
        <f t="shared" si="454"/>
        <v>0</v>
      </c>
      <c r="S111" s="19">
        <f t="shared" si="454"/>
        <v>0</v>
      </c>
      <c r="T111" s="19">
        <f t="shared" si="454"/>
        <v>0</v>
      </c>
      <c r="U111" s="19">
        <f t="shared" si="454"/>
        <v>0</v>
      </c>
      <c r="V111" s="19">
        <f t="shared" si="454"/>
        <v>0</v>
      </c>
      <c r="W111" s="19">
        <f t="shared" si="454"/>
        <v>0</v>
      </c>
      <c r="X111" s="19">
        <f t="shared" si="454"/>
        <v>0</v>
      </c>
      <c r="Y111" s="19">
        <f t="shared" si="454"/>
        <v>0</v>
      </c>
      <c r="Z111" s="19">
        <f t="shared" si="454"/>
        <v>0</v>
      </c>
      <c r="AA111" s="19">
        <f t="shared" si="454"/>
        <v>0</v>
      </c>
      <c r="AB111" s="19">
        <f t="shared" si="454"/>
        <v>0</v>
      </c>
      <c r="AC111" s="19">
        <f t="shared" si="454"/>
        <v>0</v>
      </c>
      <c r="AD111" s="19">
        <f t="shared" si="454"/>
        <v>0</v>
      </c>
      <c r="AE111" s="19">
        <f t="shared" si="454"/>
        <v>0</v>
      </c>
      <c r="AF111" s="19">
        <f t="shared" si="454"/>
        <v>0</v>
      </c>
      <c r="AG111" s="19">
        <f t="shared" si="454"/>
        <v>0</v>
      </c>
      <c r="AH111" s="19">
        <f t="shared" si="454"/>
        <v>0</v>
      </c>
      <c r="AI111" s="19">
        <f t="shared" si="454"/>
        <v>0</v>
      </c>
      <c r="AJ111" s="19">
        <f t="shared" si="454"/>
        <v>0</v>
      </c>
      <c r="AK111" s="19">
        <f t="shared" si="454"/>
        <v>0</v>
      </c>
      <c r="AL111" s="19">
        <f t="shared" si="454"/>
        <v>0</v>
      </c>
      <c r="AM111" s="19">
        <f t="shared" si="454"/>
        <v>0</v>
      </c>
      <c r="AN111" s="19">
        <f t="shared" si="454"/>
        <v>0</v>
      </c>
      <c r="AO111" s="19">
        <f t="shared" si="454"/>
        <v>0</v>
      </c>
      <c r="AP111" s="19">
        <f t="shared" si="454"/>
        <v>0</v>
      </c>
      <c r="AQ111" s="19">
        <f t="shared" si="454"/>
        <v>0</v>
      </c>
      <c r="AR111" s="19">
        <f t="shared" si="454"/>
        <v>0</v>
      </c>
      <c r="AS111" s="19">
        <f t="shared" si="454"/>
        <v>0</v>
      </c>
      <c r="AT111" s="19">
        <f t="shared" si="454"/>
        <v>0</v>
      </c>
      <c r="AU111" s="19">
        <f t="shared" si="454"/>
        <v>0</v>
      </c>
      <c r="AV111" s="19">
        <f t="shared" si="454"/>
        <v>0</v>
      </c>
      <c r="AW111" s="19">
        <f t="shared" si="454"/>
        <v>0</v>
      </c>
      <c r="AX111" s="19">
        <f t="shared" si="454"/>
        <v>0</v>
      </c>
      <c r="AY111" s="19">
        <f t="shared" si="454"/>
        <v>0</v>
      </c>
      <c r="AZ111" s="19">
        <f t="shared" si="454"/>
        <v>0</v>
      </c>
      <c r="BA111" s="19">
        <f t="shared" si="454"/>
        <v>0</v>
      </c>
      <c r="BB111" s="19">
        <f t="shared" si="454"/>
        <v>0</v>
      </c>
      <c r="BC111" s="19">
        <f t="shared" si="454"/>
        <v>0</v>
      </c>
      <c r="BD111" s="19">
        <f t="shared" si="454"/>
        <v>0</v>
      </c>
      <c r="BE111" s="19">
        <f t="shared" si="454"/>
        <v>0</v>
      </c>
      <c r="BF111" s="19">
        <f t="shared" si="454"/>
        <v>0</v>
      </c>
      <c r="BG111" s="19">
        <f t="shared" si="454"/>
        <v>0</v>
      </c>
      <c r="BH111" s="19">
        <f t="shared" si="454"/>
        <v>0</v>
      </c>
      <c r="BI111" s="19">
        <f t="shared" si="454"/>
        <v>0</v>
      </c>
    </row>
    <row r="112" spans="1:61" s="19" customFormat="1" ht="12.75" x14ac:dyDescent="0.2">
      <c r="C112" s="19" t="s">
        <v>472</v>
      </c>
      <c r="D112" s="19">
        <f>IFERROR(D124,0)+IFERROR(D130,0)+IFERROR(D136,0)+IFERROR(D142,0)+IFERROR(D148,0)</f>
        <v>180924.64608588337</v>
      </c>
      <c r="E112" s="19">
        <f t="shared" si="454"/>
        <v>361849.29217176675</v>
      </c>
      <c r="F112" s="19">
        <f t="shared" si="454"/>
        <v>542773.93825765012</v>
      </c>
      <c r="G112" s="19">
        <f t="shared" si="454"/>
        <v>723698.5843435335</v>
      </c>
      <c r="H112" s="19">
        <f t="shared" si="454"/>
        <v>904623.23042941687</v>
      </c>
      <c r="I112" s="19">
        <f t="shared" si="454"/>
        <v>904623.23042941687</v>
      </c>
      <c r="J112" s="19">
        <f t="shared" si="454"/>
        <v>723698.5843435335</v>
      </c>
      <c r="K112" s="19">
        <f t="shared" si="454"/>
        <v>542773.93825765012</v>
      </c>
      <c r="L112" s="19">
        <f t="shared" si="454"/>
        <v>361849.29217176675</v>
      </c>
      <c r="M112" s="19">
        <f t="shared" si="454"/>
        <v>180924.64608588337</v>
      </c>
      <c r="N112" s="19">
        <f t="shared" si="454"/>
        <v>0</v>
      </c>
      <c r="O112" s="19">
        <f t="shared" si="454"/>
        <v>0</v>
      </c>
      <c r="P112" s="19">
        <f t="shared" si="454"/>
        <v>0</v>
      </c>
      <c r="Q112" s="19">
        <f t="shared" si="454"/>
        <v>0</v>
      </c>
      <c r="R112" s="19">
        <f t="shared" si="454"/>
        <v>0</v>
      </c>
      <c r="S112" s="19">
        <f t="shared" si="454"/>
        <v>0</v>
      </c>
      <c r="T112" s="19">
        <f t="shared" si="454"/>
        <v>0</v>
      </c>
      <c r="U112" s="19">
        <f t="shared" si="454"/>
        <v>0</v>
      </c>
      <c r="V112" s="19">
        <f t="shared" si="454"/>
        <v>0</v>
      </c>
      <c r="W112" s="19">
        <f t="shared" si="454"/>
        <v>0</v>
      </c>
      <c r="X112" s="19">
        <f t="shared" si="454"/>
        <v>0</v>
      </c>
      <c r="Y112" s="19">
        <f t="shared" si="454"/>
        <v>0</v>
      </c>
      <c r="Z112" s="19">
        <f t="shared" si="454"/>
        <v>0</v>
      </c>
      <c r="AA112" s="19">
        <f t="shared" si="454"/>
        <v>0</v>
      </c>
      <c r="AB112" s="19">
        <f t="shared" si="454"/>
        <v>0</v>
      </c>
      <c r="AC112" s="19">
        <f t="shared" si="454"/>
        <v>0</v>
      </c>
      <c r="AD112" s="19">
        <f t="shared" si="454"/>
        <v>0</v>
      </c>
      <c r="AE112" s="19">
        <f t="shared" si="454"/>
        <v>0</v>
      </c>
      <c r="AF112" s="19">
        <f t="shared" si="454"/>
        <v>0</v>
      </c>
      <c r="AG112" s="19">
        <f t="shared" si="454"/>
        <v>0</v>
      </c>
      <c r="AH112" s="19">
        <f t="shared" si="454"/>
        <v>0</v>
      </c>
      <c r="AI112" s="19">
        <f t="shared" si="454"/>
        <v>0</v>
      </c>
      <c r="AJ112" s="19">
        <f t="shared" si="454"/>
        <v>0</v>
      </c>
      <c r="AK112" s="19">
        <f t="shared" si="454"/>
        <v>0</v>
      </c>
      <c r="AL112" s="19">
        <f t="shared" si="454"/>
        <v>0</v>
      </c>
      <c r="AM112" s="19">
        <f t="shared" si="454"/>
        <v>0</v>
      </c>
      <c r="AN112" s="19">
        <f t="shared" si="454"/>
        <v>0</v>
      </c>
      <c r="AO112" s="19">
        <f t="shared" si="454"/>
        <v>0</v>
      </c>
      <c r="AP112" s="19">
        <f t="shared" si="454"/>
        <v>0</v>
      </c>
      <c r="AQ112" s="19">
        <f t="shared" si="454"/>
        <v>0</v>
      </c>
      <c r="AR112" s="19">
        <f t="shared" si="454"/>
        <v>0</v>
      </c>
      <c r="AS112" s="19">
        <f t="shared" si="454"/>
        <v>0</v>
      </c>
      <c r="AT112" s="19">
        <f t="shared" si="454"/>
        <v>0</v>
      </c>
      <c r="AU112" s="19">
        <f t="shared" si="454"/>
        <v>0</v>
      </c>
      <c r="AV112" s="19">
        <f t="shared" si="454"/>
        <v>0</v>
      </c>
      <c r="AW112" s="19">
        <f t="shared" si="454"/>
        <v>0</v>
      </c>
      <c r="AX112" s="19">
        <f t="shared" si="454"/>
        <v>0</v>
      </c>
      <c r="AY112" s="19">
        <f t="shared" si="454"/>
        <v>0</v>
      </c>
      <c r="AZ112" s="19">
        <f t="shared" si="454"/>
        <v>0</v>
      </c>
      <c r="BA112" s="19">
        <f t="shared" si="454"/>
        <v>0</v>
      </c>
      <c r="BB112" s="19">
        <f t="shared" si="454"/>
        <v>0</v>
      </c>
      <c r="BC112" s="19">
        <f t="shared" si="454"/>
        <v>0</v>
      </c>
      <c r="BD112" s="19">
        <f t="shared" si="454"/>
        <v>0</v>
      </c>
      <c r="BE112" s="19">
        <f t="shared" si="454"/>
        <v>0</v>
      </c>
      <c r="BF112" s="19">
        <f t="shared" si="454"/>
        <v>0</v>
      </c>
      <c r="BG112" s="19">
        <f t="shared" si="454"/>
        <v>0</v>
      </c>
      <c r="BH112" s="19">
        <f t="shared" si="454"/>
        <v>0</v>
      </c>
      <c r="BI112" s="19">
        <f t="shared" si="454"/>
        <v>0</v>
      </c>
    </row>
    <row r="113" spans="1:61" s="19" customFormat="1" ht="12.75" x14ac:dyDescent="0.2">
      <c r="C113" s="19" t="s">
        <v>457</v>
      </c>
      <c r="D113" s="19">
        <f>IFERROR(D125,0)+IFERROR(D131,0)+IFERROR(D137,0)+IFERROR(D143,0)+IFERROR(D149,0)</f>
        <v>820198.36917098833</v>
      </c>
      <c r="E113" s="19">
        <f t="shared" si="454"/>
        <v>1489181.2583603829</v>
      </c>
      <c r="F113" s="19">
        <f t="shared" si="454"/>
        <v>2000792.3514095536</v>
      </c>
      <c r="G113" s="19">
        <f t="shared" si="454"/>
        <v>2348624.6949324533</v>
      </c>
      <c r="H113" s="19">
        <f t="shared" si="454"/>
        <v>2526010.4943205444</v>
      </c>
      <c r="I113" s="19">
        <f t="shared" si="454"/>
        <v>1705812.125149556</v>
      </c>
      <c r="J113" s="19">
        <f t="shared" si="454"/>
        <v>1036829.2359601614</v>
      </c>
      <c r="K113" s="19">
        <f t="shared" si="454"/>
        <v>525218.14291099086</v>
      </c>
      <c r="L113" s="19">
        <f t="shared" si="454"/>
        <v>177385.79938809091</v>
      </c>
      <c r="M113" s="19">
        <f t="shared" si="454"/>
        <v>0</v>
      </c>
      <c r="N113" s="19">
        <f t="shared" si="454"/>
        <v>0</v>
      </c>
      <c r="O113" s="19">
        <f t="shared" si="454"/>
        <v>0</v>
      </c>
      <c r="P113" s="19">
        <f t="shared" si="454"/>
        <v>0</v>
      </c>
      <c r="Q113" s="19">
        <f t="shared" si="454"/>
        <v>0</v>
      </c>
      <c r="R113" s="19">
        <f t="shared" si="454"/>
        <v>0</v>
      </c>
      <c r="S113" s="19">
        <f t="shared" si="454"/>
        <v>0</v>
      </c>
      <c r="T113" s="19">
        <f t="shared" si="454"/>
        <v>0</v>
      </c>
      <c r="U113" s="19">
        <f t="shared" si="454"/>
        <v>0</v>
      </c>
      <c r="V113" s="19">
        <f t="shared" si="454"/>
        <v>0</v>
      </c>
      <c r="W113" s="19">
        <f t="shared" si="454"/>
        <v>0</v>
      </c>
      <c r="X113" s="19">
        <f t="shared" si="454"/>
        <v>0</v>
      </c>
      <c r="Y113" s="19">
        <f t="shared" si="454"/>
        <v>0</v>
      </c>
      <c r="Z113" s="19">
        <f t="shared" si="454"/>
        <v>0</v>
      </c>
      <c r="AA113" s="19">
        <f t="shared" si="454"/>
        <v>0</v>
      </c>
      <c r="AB113" s="19">
        <f t="shared" si="454"/>
        <v>0</v>
      </c>
      <c r="AC113" s="19">
        <f t="shared" si="454"/>
        <v>0</v>
      </c>
      <c r="AD113" s="19">
        <f t="shared" si="454"/>
        <v>0</v>
      </c>
      <c r="AE113" s="19">
        <f t="shared" si="454"/>
        <v>0</v>
      </c>
      <c r="AF113" s="19">
        <f t="shared" ref="AF113:BI113" si="455">IFERROR(AF125,0)+IFERROR(AF131,0)+IFERROR(AF137,0)+IFERROR(AF143,0)+IFERROR(AF149,0)</f>
        <v>0</v>
      </c>
      <c r="AG113" s="19">
        <f t="shared" si="455"/>
        <v>0</v>
      </c>
      <c r="AH113" s="19">
        <f t="shared" si="455"/>
        <v>0</v>
      </c>
      <c r="AI113" s="19">
        <f t="shared" si="455"/>
        <v>0</v>
      </c>
      <c r="AJ113" s="19">
        <f t="shared" si="455"/>
        <v>0</v>
      </c>
      <c r="AK113" s="19">
        <f t="shared" si="455"/>
        <v>0</v>
      </c>
      <c r="AL113" s="19">
        <f t="shared" si="455"/>
        <v>0</v>
      </c>
      <c r="AM113" s="19">
        <f t="shared" si="455"/>
        <v>0</v>
      </c>
      <c r="AN113" s="19">
        <f t="shared" si="455"/>
        <v>0</v>
      </c>
      <c r="AO113" s="19">
        <f t="shared" si="455"/>
        <v>0</v>
      </c>
      <c r="AP113" s="19">
        <f t="shared" si="455"/>
        <v>0</v>
      </c>
      <c r="AQ113" s="19">
        <f t="shared" si="455"/>
        <v>0</v>
      </c>
      <c r="AR113" s="19">
        <f t="shared" si="455"/>
        <v>0</v>
      </c>
      <c r="AS113" s="19">
        <f t="shared" si="455"/>
        <v>0</v>
      </c>
      <c r="AT113" s="19">
        <f t="shared" si="455"/>
        <v>0</v>
      </c>
      <c r="AU113" s="19">
        <f t="shared" si="455"/>
        <v>0</v>
      </c>
      <c r="AV113" s="19">
        <f t="shared" si="455"/>
        <v>0</v>
      </c>
      <c r="AW113" s="19">
        <f t="shared" si="455"/>
        <v>0</v>
      </c>
      <c r="AX113" s="19">
        <f t="shared" si="455"/>
        <v>0</v>
      </c>
      <c r="AY113" s="19">
        <f t="shared" si="455"/>
        <v>0</v>
      </c>
      <c r="AZ113" s="19">
        <f t="shared" si="455"/>
        <v>0</v>
      </c>
      <c r="BA113" s="19">
        <f t="shared" si="455"/>
        <v>0</v>
      </c>
      <c r="BB113" s="19">
        <f t="shared" si="455"/>
        <v>0</v>
      </c>
      <c r="BC113" s="19">
        <f t="shared" si="455"/>
        <v>0</v>
      </c>
      <c r="BD113" s="19">
        <f t="shared" si="455"/>
        <v>0</v>
      </c>
      <c r="BE113" s="19">
        <f t="shared" si="455"/>
        <v>0</v>
      </c>
      <c r="BF113" s="19">
        <f t="shared" si="455"/>
        <v>0</v>
      </c>
      <c r="BG113" s="19">
        <f t="shared" si="455"/>
        <v>0</v>
      </c>
      <c r="BH113" s="19">
        <f t="shared" si="455"/>
        <v>0</v>
      </c>
      <c r="BI113" s="19">
        <f t="shared" si="455"/>
        <v>0</v>
      </c>
    </row>
    <row r="114" spans="1:61" s="19" customFormat="1" ht="12.75" x14ac:dyDescent="0.2"/>
    <row r="115" spans="1:61" s="19" customFormat="1" ht="12.75" x14ac:dyDescent="0.2"/>
    <row r="116" spans="1:61" s="19" customFormat="1" ht="12.75" x14ac:dyDescent="0.2"/>
    <row r="117" spans="1:61" s="19" customFormat="1" ht="12.75" x14ac:dyDescent="0.2"/>
    <row r="118" spans="1:61" s="19" customFormat="1" ht="12.75" x14ac:dyDescent="0.2"/>
    <row r="119" spans="1:61" s="19" customFormat="1" ht="12.75" x14ac:dyDescent="0.2">
      <c r="A119" s="19" t="s">
        <v>458</v>
      </c>
      <c r="B119" s="19">
        <f>B108/5</f>
        <v>965498.36540213786</v>
      </c>
      <c r="D119" s="19">
        <v>2020</v>
      </c>
      <c r="E119" s="19">
        <v>2021</v>
      </c>
      <c r="F119" s="19">
        <v>2022</v>
      </c>
      <c r="G119" s="19">
        <v>2023</v>
      </c>
      <c r="H119" s="19">
        <v>2024</v>
      </c>
      <c r="I119" s="19">
        <v>2025</v>
      </c>
      <c r="J119" s="19">
        <v>2026</v>
      </c>
      <c r="K119" s="19">
        <v>2027</v>
      </c>
      <c r="L119" s="19">
        <v>2028</v>
      </c>
      <c r="M119" s="19">
        <v>2029</v>
      </c>
      <c r="N119" s="19">
        <v>2030</v>
      </c>
      <c r="O119" s="19">
        <v>2031</v>
      </c>
      <c r="P119" s="19">
        <v>2032</v>
      </c>
      <c r="Q119" s="19">
        <v>2033</v>
      </c>
      <c r="R119" s="19">
        <v>2034</v>
      </c>
      <c r="S119" s="19">
        <v>2035</v>
      </c>
      <c r="T119" s="19">
        <v>2036</v>
      </c>
      <c r="U119" s="19">
        <v>2037</v>
      </c>
      <c r="V119" s="19">
        <v>2038</v>
      </c>
      <c r="W119" s="19">
        <v>2039</v>
      </c>
      <c r="X119" s="19">
        <v>2040</v>
      </c>
      <c r="Y119" s="19">
        <v>2041</v>
      </c>
      <c r="Z119" s="19">
        <v>2042</v>
      </c>
      <c r="AA119" s="19">
        <v>2043</v>
      </c>
      <c r="AB119" s="19">
        <v>2044</v>
      </c>
      <c r="AC119" s="19">
        <v>2045</v>
      </c>
      <c r="AD119" s="19">
        <v>2046</v>
      </c>
      <c r="AE119" s="19">
        <v>2047</v>
      </c>
      <c r="AF119" s="19">
        <v>2048</v>
      </c>
      <c r="AG119" s="19">
        <v>2049</v>
      </c>
      <c r="AH119" s="19">
        <v>2050</v>
      </c>
      <c r="AI119" s="19">
        <v>2051</v>
      </c>
      <c r="AJ119" s="19">
        <v>2052</v>
      </c>
      <c r="AK119" s="19">
        <v>2053</v>
      </c>
      <c r="AL119" s="19">
        <v>2054</v>
      </c>
      <c r="AM119" s="19">
        <v>2055</v>
      </c>
      <c r="AN119" s="19">
        <v>2056</v>
      </c>
      <c r="AO119" s="19">
        <v>2057</v>
      </c>
      <c r="AP119" s="19">
        <v>2058</v>
      </c>
      <c r="AQ119" s="19">
        <v>2059</v>
      </c>
      <c r="AR119" s="19">
        <v>2060</v>
      </c>
      <c r="AS119" s="19">
        <v>2061</v>
      </c>
      <c r="AT119" s="19">
        <v>2062</v>
      </c>
      <c r="AU119" s="19">
        <v>2063</v>
      </c>
      <c r="AV119" s="19">
        <v>2064</v>
      </c>
      <c r="AW119" s="19">
        <v>2065</v>
      </c>
      <c r="AX119" s="19">
        <v>2066</v>
      </c>
      <c r="AY119" s="19">
        <v>2067</v>
      </c>
      <c r="AZ119" s="19">
        <v>2068</v>
      </c>
      <c r="BA119" s="19">
        <v>2069</v>
      </c>
      <c r="BB119" s="19">
        <v>2070</v>
      </c>
      <c r="BC119" s="19">
        <v>2071</v>
      </c>
      <c r="BD119" s="19">
        <v>2072</v>
      </c>
      <c r="BE119" s="19">
        <v>2073</v>
      </c>
      <c r="BF119" s="19">
        <v>2074</v>
      </c>
      <c r="BG119" s="19">
        <v>2075</v>
      </c>
      <c r="BH119" s="19">
        <v>2076</v>
      </c>
      <c r="BI119" s="19">
        <v>2077</v>
      </c>
    </row>
    <row r="120" spans="1:61" s="19" customFormat="1" ht="12.75" x14ac:dyDescent="0.2">
      <c r="A120" s="19" t="s">
        <v>72</v>
      </c>
      <c r="B120" s="19">
        <f>B109</f>
        <v>6</v>
      </c>
      <c r="D120" s="19">
        <f>B120</f>
        <v>6</v>
      </c>
      <c r="E120" s="19">
        <f>IF(D120&gt;0,D120-1,0)</f>
        <v>5</v>
      </c>
      <c r="F120" s="19">
        <f t="shared" ref="F120" si="456">IF(E120&gt;0,E120-1,0)</f>
        <v>4</v>
      </c>
      <c r="G120" s="19">
        <f t="shared" ref="G120" si="457">IF(F120&gt;0,F120-1,0)</f>
        <v>3</v>
      </c>
      <c r="H120" s="19">
        <f t="shared" ref="H120" si="458">IF(G120&gt;0,G120-1,0)</f>
        <v>2</v>
      </c>
      <c r="I120" s="19">
        <f t="shared" ref="I120" si="459">IF(H120&gt;0,H120-1,0)</f>
        <v>1</v>
      </c>
      <c r="J120" s="19">
        <f t="shared" ref="J120" si="460">IF(I120&gt;0,I120-1,0)</f>
        <v>0</v>
      </c>
      <c r="K120" s="19">
        <f t="shared" ref="K120" si="461">IF(J120&gt;0,J120-1,0)</f>
        <v>0</v>
      </c>
      <c r="L120" s="19">
        <f t="shared" ref="L120" si="462">IF(K120&gt;0,K120-1,0)</f>
        <v>0</v>
      </c>
      <c r="M120" s="19">
        <f t="shared" ref="M120" si="463">IF(L120&gt;0,L120-1,0)</f>
        <v>0</v>
      </c>
      <c r="N120" s="19">
        <f t="shared" ref="N120" si="464">IF(M120&gt;0,M120-1,0)</f>
        <v>0</v>
      </c>
      <c r="O120" s="19">
        <f t="shared" ref="O120" si="465">IF(N120&gt;0,N120-1,0)</f>
        <v>0</v>
      </c>
      <c r="P120" s="19">
        <f t="shared" ref="P120" si="466">IF(O120&gt;0,O120-1,0)</f>
        <v>0</v>
      </c>
      <c r="Q120" s="19">
        <f t="shared" ref="Q120" si="467">IF(P120&gt;0,P120-1,0)</f>
        <v>0</v>
      </c>
      <c r="R120" s="19">
        <f t="shared" ref="R120" si="468">IF(Q120&gt;0,Q120-1,0)</f>
        <v>0</v>
      </c>
      <c r="S120" s="19">
        <f t="shared" ref="S120" si="469">IF(R120&gt;0,R120-1,0)</f>
        <v>0</v>
      </c>
      <c r="T120" s="19">
        <f t="shared" ref="T120" si="470">IF(S120&gt;0,S120-1,0)</f>
        <v>0</v>
      </c>
      <c r="U120" s="19">
        <f t="shared" ref="U120" si="471">IF(T120&gt;0,T120-1,0)</f>
        <v>0</v>
      </c>
      <c r="V120" s="19">
        <f t="shared" ref="V120" si="472">IF(U120&gt;0,U120-1,0)</f>
        <v>0</v>
      </c>
      <c r="W120" s="19">
        <f t="shared" ref="W120" si="473">IF(V120&gt;0,V120-1,0)</f>
        <v>0</v>
      </c>
      <c r="X120" s="19">
        <f t="shared" ref="X120" si="474">IF(W120&gt;0,W120-1,0)</f>
        <v>0</v>
      </c>
      <c r="Y120" s="19">
        <f t="shared" ref="Y120" si="475">IF(X120&gt;0,X120-1,0)</f>
        <v>0</v>
      </c>
      <c r="Z120" s="19">
        <f t="shared" ref="Z120" si="476">IF(Y120&gt;0,Y120-1,0)</f>
        <v>0</v>
      </c>
      <c r="AA120" s="19">
        <f t="shared" ref="AA120" si="477">IF(Z120&gt;0,Z120-1,0)</f>
        <v>0</v>
      </c>
      <c r="AB120" s="19">
        <f t="shared" ref="AB120" si="478">IF(AA120&gt;0,AA120-1,0)</f>
        <v>0</v>
      </c>
      <c r="AC120" s="19">
        <f t="shared" ref="AC120" si="479">IF(AB120&gt;0,AB120-1,0)</f>
        <v>0</v>
      </c>
      <c r="AD120" s="19">
        <f t="shared" ref="AD120" si="480">IF(AC120&gt;0,AC120-1,0)</f>
        <v>0</v>
      </c>
      <c r="AE120" s="19">
        <f t="shared" ref="AE120" si="481">IF(AD120&gt;0,AD120-1,0)</f>
        <v>0</v>
      </c>
      <c r="AF120" s="19">
        <f t="shared" ref="AF120" si="482">IF(AE120&gt;0,AE120-1,0)</f>
        <v>0</v>
      </c>
      <c r="AG120" s="19">
        <f t="shared" ref="AG120" si="483">IF(AF120&gt;0,AF120-1,0)</f>
        <v>0</v>
      </c>
      <c r="AH120" s="19">
        <f t="shared" ref="AH120" si="484">IF(AG120&gt;0,AG120-1,0)</f>
        <v>0</v>
      </c>
      <c r="AI120" s="19">
        <f t="shared" ref="AI120" si="485">IF(AH120&gt;0,AH120-1,0)</f>
        <v>0</v>
      </c>
      <c r="AJ120" s="19">
        <f t="shared" ref="AJ120" si="486">IF(AI120&gt;0,AI120-1,0)</f>
        <v>0</v>
      </c>
      <c r="AK120" s="19">
        <f t="shared" ref="AK120" si="487">IF(AJ120&gt;0,AJ120-1,0)</f>
        <v>0</v>
      </c>
      <c r="AL120" s="19">
        <f t="shared" ref="AL120" si="488">IF(AK120&gt;0,AK120-1,0)</f>
        <v>0</v>
      </c>
      <c r="AM120" s="19">
        <f t="shared" ref="AM120" si="489">IF(AL120&gt;0,AL120-1,0)</f>
        <v>0</v>
      </c>
      <c r="AN120" s="19">
        <f t="shared" ref="AN120" si="490">IF(AM120&gt;0,AM120-1,0)</f>
        <v>0</v>
      </c>
      <c r="AO120" s="19">
        <f t="shared" ref="AO120" si="491">IF(AN120&gt;0,AN120-1,0)</f>
        <v>0</v>
      </c>
      <c r="AP120" s="19">
        <f t="shared" ref="AP120" si="492">IF(AO120&gt;0,AO120-1,0)</f>
        <v>0</v>
      </c>
      <c r="AQ120" s="19">
        <f t="shared" ref="AQ120" si="493">IF(AP120&gt;0,AP120-1,0)</f>
        <v>0</v>
      </c>
      <c r="AR120" s="19">
        <f t="shared" ref="AR120" si="494">IF(AQ120&gt;0,AQ120-1,0)</f>
        <v>0</v>
      </c>
      <c r="AS120" s="19">
        <f t="shared" ref="AS120" si="495">IF(AR120&gt;0,AR120-1,0)</f>
        <v>0</v>
      </c>
      <c r="AT120" s="19">
        <f t="shared" ref="AT120" si="496">IF(AS120&gt;0,AS120-1,0)</f>
        <v>0</v>
      </c>
      <c r="AU120" s="19">
        <f t="shared" ref="AU120" si="497">IF(AT120&gt;0,AT120-1,0)</f>
        <v>0</v>
      </c>
      <c r="AV120" s="19">
        <f t="shared" ref="AV120" si="498">IF(AU120&gt;0,AU120-1,0)</f>
        <v>0</v>
      </c>
      <c r="AW120" s="19">
        <f t="shared" ref="AW120" si="499">IF(AV120&gt;0,AV120-1,0)</f>
        <v>0</v>
      </c>
      <c r="AX120" s="19">
        <f t="shared" ref="AX120" si="500">IF(AW120&gt;0,AW120-1,0)</f>
        <v>0</v>
      </c>
      <c r="AY120" s="19">
        <f t="shared" ref="AY120" si="501">IF(AX120&gt;0,AX120-1,0)</f>
        <v>0</v>
      </c>
      <c r="AZ120" s="19">
        <f t="shared" ref="AZ120" si="502">IF(AY120&gt;0,AY120-1,0)</f>
        <v>0</v>
      </c>
      <c r="BA120" s="19">
        <f t="shared" ref="BA120" si="503">IF(AZ120&gt;0,AZ120-1,0)</f>
        <v>0</v>
      </c>
      <c r="BB120" s="19">
        <f t="shared" ref="BB120" si="504">IF(BA120&gt;0,BA120-1,0)</f>
        <v>0</v>
      </c>
      <c r="BC120" s="19">
        <f t="shared" ref="BC120" si="505">IF(BB120&gt;0,BB120-1,0)</f>
        <v>0</v>
      </c>
      <c r="BD120" s="19">
        <f t="shared" ref="BD120" si="506">IF(BC120&gt;0,BC120-1,0)</f>
        <v>0</v>
      </c>
      <c r="BE120" s="19">
        <f t="shared" ref="BE120" si="507">IF(BD120&gt;0,BD120-1,0)</f>
        <v>0</v>
      </c>
      <c r="BF120" s="19">
        <f t="shared" ref="BF120" si="508">IF(BE120&gt;0,BE120-1,0)</f>
        <v>0</v>
      </c>
      <c r="BG120" s="19">
        <f t="shared" ref="BG120" si="509">IF(BF120&gt;0,BF120-1,0)</f>
        <v>0</v>
      </c>
      <c r="BH120" s="19">
        <f t="shared" ref="BH120" si="510">IF(BG120&gt;0,BG120-1,0)</f>
        <v>0</v>
      </c>
      <c r="BI120" s="19">
        <f t="shared" ref="BI120" si="511">IF(BH120&gt;0,BH120-1,0)</f>
        <v>0</v>
      </c>
    </row>
    <row r="121" spans="1:61" s="19" customFormat="1" ht="12.75" x14ac:dyDescent="0.2">
      <c r="D121" s="19">
        <f>B119</f>
        <v>965498.36540213786</v>
      </c>
      <c r="E121" s="19">
        <f>D125</f>
        <v>820198.36917098833</v>
      </c>
      <c r="F121" s="19">
        <f>E125</f>
        <v>668982.88918939454</v>
      </c>
      <c r="G121" s="19">
        <f t="shared" ref="G121" si="512">F125</f>
        <v>511611.09304917057</v>
      </c>
      <c r="H121" s="19">
        <f t="shared" ref="H121" si="513">G125</f>
        <v>347832.34352290002</v>
      </c>
      <c r="I121" s="19">
        <f t="shared" ref="I121" si="514">H125</f>
        <v>177385.79938809091</v>
      </c>
      <c r="J121" s="19">
        <f t="shared" ref="J121" si="515">I125</f>
        <v>0</v>
      </c>
      <c r="K121" s="19" t="e">
        <f t="shared" ref="K121" si="516">J125</f>
        <v>#N/A</v>
      </c>
      <c r="L121" s="19" t="e">
        <f t="shared" ref="L121" si="517">K125</f>
        <v>#N/A</v>
      </c>
      <c r="M121" s="19" t="e">
        <f t="shared" ref="M121" si="518">L125</f>
        <v>#N/A</v>
      </c>
      <c r="N121" s="19" t="e">
        <f t="shared" ref="N121" si="519">M125</f>
        <v>#N/A</v>
      </c>
      <c r="O121" s="19" t="e">
        <f t="shared" ref="O121" si="520">N125</f>
        <v>#N/A</v>
      </c>
      <c r="P121" s="19" t="e">
        <f t="shared" ref="P121" si="521">O125</f>
        <v>#N/A</v>
      </c>
      <c r="Q121" s="19" t="e">
        <f t="shared" ref="Q121" si="522">P125</f>
        <v>#N/A</v>
      </c>
      <c r="R121" s="19" t="e">
        <f t="shared" ref="R121" si="523">Q125</f>
        <v>#N/A</v>
      </c>
      <c r="S121" s="19" t="e">
        <f t="shared" ref="S121" si="524">R125</f>
        <v>#N/A</v>
      </c>
      <c r="T121" s="19" t="e">
        <f t="shared" ref="T121" si="525">S125</f>
        <v>#N/A</v>
      </c>
      <c r="U121" s="19" t="e">
        <f t="shared" ref="U121" si="526">T125</f>
        <v>#N/A</v>
      </c>
      <c r="V121" s="19" t="e">
        <f t="shared" ref="V121" si="527">U125</f>
        <v>#N/A</v>
      </c>
      <c r="W121" s="19" t="e">
        <f t="shared" ref="W121" si="528">V125</f>
        <v>#N/A</v>
      </c>
      <c r="X121" s="19" t="e">
        <f t="shared" ref="X121" si="529">W125</f>
        <v>#N/A</v>
      </c>
      <c r="Y121" s="19" t="e">
        <f t="shared" ref="Y121" si="530">X125</f>
        <v>#N/A</v>
      </c>
      <c r="Z121" s="19" t="e">
        <f t="shared" ref="Z121" si="531">Y125</f>
        <v>#N/A</v>
      </c>
      <c r="AA121" s="19" t="e">
        <f t="shared" ref="AA121" si="532">Z125</f>
        <v>#N/A</v>
      </c>
      <c r="AB121" s="19" t="e">
        <f t="shared" ref="AB121" si="533">AA125</f>
        <v>#N/A</v>
      </c>
      <c r="AC121" s="19" t="e">
        <f t="shared" ref="AC121" si="534">AB125</f>
        <v>#N/A</v>
      </c>
      <c r="AD121" s="19" t="e">
        <f t="shared" ref="AD121" si="535">AC125</f>
        <v>#N/A</v>
      </c>
      <c r="AE121" s="19" t="e">
        <f t="shared" ref="AE121" si="536">AD125</f>
        <v>#N/A</v>
      </c>
      <c r="AF121" s="19" t="e">
        <f t="shared" ref="AF121" si="537">AE125</f>
        <v>#N/A</v>
      </c>
      <c r="AG121" s="19" t="e">
        <f t="shared" ref="AG121" si="538">AF125</f>
        <v>#N/A</v>
      </c>
      <c r="AH121" s="19" t="e">
        <f t="shared" ref="AH121" si="539">AG125</f>
        <v>#N/A</v>
      </c>
      <c r="AI121" s="19" t="e">
        <f t="shared" ref="AI121" si="540">AH125</f>
        <v>#N/A</v>
      </c>
      <c r="AJ121" s="19" t="e">
        <f t="shared" ref="AJ121" si="541">AI125</f>
        <v>#N/A</v>
      </c>
      <c r="AK121" s="19" t="e">
        <f t="shared" ref="AK121" si="542">AJ125</f>
        <v>#N/A</v>
      </c>
      <c r="AL121" s="19" t="e">
        <f t="shared" ref="AL121" si="543">AK125</f>
        <v>#N/A</v>
      </c>
      <c r="AM121" s="19" t="e">
        <f t="shared" ref="AM121" si="544">AL125</f>
        <v>#N/A</v>
      </c>
      <c r="AN121" s="19" t="e">
        <f t="shared" ref="AN121" si="545">AM125</f>
        <v>#N/A</v>
      </c>
      <c r="AO121" s="19" t="e">
        <f t="shared" ref="AO121" si="546">AN125</f>
        <v>#N/A</v>
      </c>
      <c r="AP121" s="19" t="e">
        <f t="shared" ref="AP121" si="547">AO125</f>
        <v>#N/A</v>
      </c>
      <c r="AQ121" s="19" t="e">
        <f t="shared" ref="AQ121" si="548">AP125</f>
        <v>#N/A</v>
      </c>
      <c r="AR121" s="19" t="e">
        <f t="shared" ref="AR121" si="549">AQ125</f>
        <v>#N/A</v>
      </c>
      <c r="AS121" s="19" t="e">
        <f t="shared" ref="AS121" si="550">AR125</f>
        <v>#N/A</v>
      </c>
      <c r="AT121" s="19" t="e">
        <f t="shared" ref="AT121" si="551">AS125</f>
        <v>#N/A</v>
      </c>
      <c r="AU121" s="19" t="e">
        <f t="shared" ref="AU121" si="552">AT125</f>
        <v>#N/A</v>
      </c>
      <c r="AV121" s="19" t="e">
        <f t="shared" ref="AV121" si="553">AU125</f>
        <v>#N/A</v>
      </c>
      <c r="AW121" s="19" t="e">
        <f t="shared" ref="AW121" si="554">AV125</f>
        <v>#N/A</v>
      </c>
      <c r="AX121" s="19" t="e">
        <f t="shared" ref="AX121" si="555">AW125</f>
        <v>#N/A</v>
      </c>
      <c r="AY121" s="19" t="e">
        <f t="shared" ref="AY121" si="556">AX125</f>
        <v>#N/A</v>
      </c>
      <c r="AZ121" s="19" t="e">
        <f t="shared" ref="AZ121" si="557">AY125</f>
        <v>#N/A</v>
      </c>
      <c r="BA121" s="19" t="e">
        <f t="shared" ref="BA121" si="558">AZ125</f>
        <v>#N/A</v>
      </c>
      <c r="BB121" s="19" t="e">
        <f t="shared" ref="BB121" si="559">BA125</f>
        <v>#N/A</v>
      </c>
      <c r="BC121" s="19" t="e">
        <f t="shared" ref="BC121" si="560">BB125</f>
        <v>#N/A</v>
      </c>
      <c r="BD121" s="19" t="e">
        <f t="shared" ref="BD121" si="561">BC125</f>
        <v>#N/A</v>
      </c>
      <c r="BE121" s="19" t="e">
        <f t="shared" ref="BE121" si="562">BD125</f>
        <v>#N/A</v>
      </c>
      <c r="BF121" s="19" t="e">
        <f t="shared" ref="BF121" si="563">BE125</f>
        <v>#N/A</v>
      </c>
      <c r="BG121" s="19" t="e">
        <f t="shared" ref="BG121" si="564">BF125</f>
        <v>#N/A</v>
      </c>
      <c r="BH121" s="19" t="e">
        <f t="shared" ref="BH121" si="565">BG125</f>
        <v>#N/A</v>
      </c>
      <c r="BI121" s="19" t="e">
        <f t="shared" ref="BI121" si="566">BH125</f>
        <v>#N/A</v>
      </c>
    </row>
    <row r="122" spans="1:61" s="19" customFormat="1" ht="12.75" x14ac:dyDescent="0.2">
      <c r="C122" s="19" t="s">
        <v>455</v>
      </c>
      <c r="D122" s="163">
        <f>IF($D120&gt;=1,($B119/HLOOKUP($D120,'Annuity Calc'!$H$7:$BE$11,2,FALSE))*HLOOKUP(D120,'Annuity Calc'!$H$7:$BE$11,3,FALSE),(IF(D120&lt;=(-1),D120,0)))</f>
        <v>145299.99623114953</v>
      </c>
      <c r="E122" s="163">
        <f>IF($D120&gt;=1,($B119/HLOOKUP($D120,'Annuity Calc'!$H$7:$BE$11,2,FALSE))*HLOOKUP(E120,'Annuity Calc'!$H$7:$BE$11,3,FALSE),(IF(E120&lt;=(-1),E120,0)))</f>
        <v>151215.47998159376</v>
      </c>
      <c r="F122" s="163">
        <f>IF($D120&gt;=1,($B119/HLOOKUP($D120,'Annuity Calc'!$H$7:$BE$11,2,FALSE))*HLOOKUP(F120,'Annuity Calc'!$H$7:$BE$11,3,FALSE),(IF(F120&lt;=(-1),F120,0)))</f>
        <v>157371.796140224</v>
      </c>
      <c r="G122" s="163">
        <f>IF($D120&gt;=1,($B119/HLOOKUP($D120,'Annuity Calc'!$H$7:$BE$11,2,FALSE))*HLOOKUP(G120,'Annuity Calc'!$H$7:$BE$11,3,FALSE),(IF(G120&lt;=(-1),G120,0)))</f>
        <v>163778.74952627058</v>
      </c>
      <c r="H122" s="163">
        <f>IF($D120&gt;=1,($B119/HLOOKUP($D120,'Annuity Calc'!$H$7:$BE$11,2,FALSE))*HLOOKUP(H120,'Annuity Calc'!$H$7:$BE$11,3,FALSE),(IF(H120&lt;=(-1),H120,0)))</f>
        <v>170446.54413480911</v>
      </c>
      <c r="I122" s="163">
        <f>IF($D120&gt;=1,($B119/HLOOKUP($D120,'Annuity Calc'!$H$7:$BE$11,2,FALSE))*HLOOKUP(I120,'Annuity Calc'!$H$7:$BE$11,3,FALSE),(IF(I120&lt;=(-1),I120,0)))</f>
        <v>177385.79938809096</v>
      </c>
      <c r="J122" s="163" t="e">
        <f>IF($D120&gt;=1,($B119/HLOOKUP($D120,'Annuity Calc'!$H$7:$BE$11,2,FALSE))*HLOOKUP(J120,'Annuity Calc'!$H$7:$BE$11,3,FALSE),(IF(J120&lt;=(-1),J120,0)))</f>
        <v>#N/A</v>
      </c>
      <c r="K122" s="163" t="e">
        <f>IF($D120&gt;=1,($B119/HLOOKUP($D120,'Annuity Calc'!$H$7:$BE$11,2,FALSE))*HLOOKUP(K120,'Annuity Calc'!$H$7:$BE$11,3,FALSE),(IF(K120&lt;=(-1),K120,0)))</f>
        <v>#N/A</v>
      </c>
      <c r="L122" s="163" t="e">
        <f>IF($D120&gt;=1,($B119/HLOOKUP($D120,'Annuity Calc'!$H$7:$BE$11,2,FALSE))*HLOOKUP(L120,'Annuity Calc'!$H$7:$BE$11,3,FALSE),(IF(L120&lt;=(-1),L120,0)))</f>
        <v>#N/A</v>
      </c>
      <c r="M122" s="163" t="e">
        <f>IF($D120&gt;=1,($B119/HLOOKUP($D120,'Annuity Calc'!$H$7:$BE$11,2,FALSE))*HLOOKUP(M120,'Annuity Calc'!$H$7:$BE$11,3,FALSE),(IF(M120&lt;=(-1),M120,0)))</f>
        <v>#N/A</v>
      </c>
      <c r="N122" s="163" t="e">
        <f>IF($D120&gt;=1,($B119/HLOOKUP($D120,'Annuity Calc'!$H$7:$BE$11,2,FALSE))*HLOOKUP(N120,'Annuity Calc'!$H$7:$BE$11,3,FALSE),(IF(N120&lt;=(-1),N120,0)))</f>
        <v>#N/A</v>
      </c>
      <c r="O122" s="163" t="e">
        <f>IF($D120&gt;=1,($B119/HLOOKUP($D120,'Annuity Calc'!$H$7:$BE$11,2,FALSE))*HLOOKUP(O120,'Annuity Calc'!$H$7:$BE$11,3,FALSE),(IF(O120&lt;=(-1),O120,0)))</f>
        <v>#N/A</v>
      </c>
      <c r="P122" s="163" t="e">
        <f>IF($D120&gt;=1,($B119/HLOOKUP($D120,'Annuity Calc'!$H$7:$BE$11,2,FALSE))*HLOOKUP(P120,'Annuity Calc'!$H$7:$BE$11,3,FALSE),(IF(P120&lt;=(-1),P120,0)))</f>
        <v>#N/A</v>
      </c>
      <c r="Q122" s="163" t="e">
        <f>IF($D120&gt;=1,($B119/HLOOKUP($D120,'Annuity Calc'!$H$7:$BE$11,2,FALSE))*HLOOKUP(Q120,'Annuity Calc'!$H$7:$BE$11,3,FALSE),(IF(Q120&lt;=(-1),Q120,0)))</f>
        <v>#N/A</v>
      </c>
      <c r="R122" s="163" t="e">
        <f>IF($D120&gt;=1,($B119/HLOOKUP($D120,'Annuity Calc'!$H$7:$BE$11,2,FALSE))*HLOOKUP(R120,'Annuity Calc'!$H$7:$BE$11,3,FALSE),(IF(R120&lt;=(-1),R120,0)))</f>
        <v>#N/A</v>
      </c>
      <c r="S122" s="163" t="e">
        <f>IF($D120&gt;=1,($B119/HLOOKUP($D120,'Annuity Calc'!$H$7:$BE$11,2,FALSE))*HLOOKUP(S120,'Annuity Calc'!$H$7:$BE$11,3,FALSE),(IF(S120&lt;=(-1),S120,0)))</f>
        <v>#N/A</v>
      </c>
      <c r="T122" s="163" t="e">
        <f>IF($D120&gt;=1,($B119/HLOOKUP($D120,'Annuity Calc'!$H$7:$BE$11,2,FALSE))*HLOOKUP(T120,'Annuity Calc'!$H$7:$BE$11,3,FALSE),(IF(T120&lt;=(-1),T120,0)))</f>
        <v>#N/A</v>
      </c>
      <c r="U122" s="163" t="e">
        <f>IF($D120&gt;=1,($B119/HLOOKUP($D120,'Annuity Calc'!$H$7:$BE$11,2,FALSE))*HLOOKUP(U120,'Annuity Calc'!$H$7:$BE$11,3,FALSE),(IF(U120&lt;=(-1),U120,0)))</f>
        <v>#N/A</v>
      </c>
      <c r="V122" s="163" t="e">
        <f>IF($D120&gt;=1,($B119/HLOOKUP($D120,'Annuity Calc'!$H$7:$BE$11,2,FALSE))*HLOOKUP(V120,'Annuity Calc'!$H$7:$BE$11,3,FALSE),(IF(V120&lt;=(-1),V120,0)))</f>
        <v>#N/A</v>
      </c>
      <c r="W122" s="163" t="e">
        <f>IF($D120&gt;=1,($B119/HLOOKUP($D120,'Annuity Calc'!$H$7:$BE$11,2,FALSE))*HLOOKUP(W120,'Annuity Calc'!$H$7:$BE$11,3,FALSE),(IF(W120&lt;=(-1),W120,0)))</f>
        <v>#N/A</v>
      </c>
      <c r="X122" s="163" t="e">
        <f>IF($D120&gt;=1,($B119/HLOOKUP($D120,'Annuity Calc'!$H$7:$BE$11,2,FALSE))*HLOOKUP(X120,'Annuity Calc'!$H$7:$BE$11,3,FALSE),(IF(X120&lt;=(-1),X120,0)))</f>
        <v>#N/A</v>
      </c>
      <c r="Y122" s="163" t="e">
        <f>IF($D120&gt;=1,($B119/HLOOKUP($D120,'Annuity Calc'!$H$7:$BE$11,2,FALSE))*HLOOKUP(Y120,'Annuity Calc'!$H$7:$BE$11,3,FALSE),(IF(Y120&lt;=(-1),Y120,0)))</f>
        <v>#N/A</v>
      </c>
      <c r="Z122" s="163" t="e">
        <f>IF($D120&gt;=1,($B119/HLOOKUP($D120,'Annuity Calc'!$H$7:$BE$11,2,FALSE))*HLOOKUP(Z120,'Annuity Calc'!$H$7:$BE$11,3,FALSE),(IF(Z120&lt;=(-1),Z120,0)))</f>
        <v>#N/A</v>
      </c>
      <c r="AA122" s="163" t="e">
        <f>IF($D120&gt;=1,($B119/HLOOKUP($D120,'Annuity Calc'!$H$7:$BE$11,2,FALSE))*HLOOKUP(AA120,'Annuity Calc'!$H$7:$BE$11,3,FALSE),(IF(AA120&lt;=(-1),AA120,0)))</f>
        <v>#N/A</v>
      </c>
      <c r="AB122" s="163" t="e">
        <f>IF($D120&gt;=1,($B119/HLOOKUP($D120,'Annuity Calc'!$H$7:$BE$11,2,FALSE))*HLOOKUP(AB120,'Annuity Calc'!$H$7:$BE$11,3,FALSE),(IF(AB120&lt;=(-1),AB120,0)))</f>
        <v>#N/A</v>
      </c>
      <c r="AC122" s="163" t="e">
        <f>IF($D120&gt;=1,($B119/HLOOKUP($D120,'Annuity Calc'!$H$7:$BE$11,2,FALSE))*HLOOKUP(AC120,'Annuity Calc'!$H$7:$BE$11,3,FALSE),(IF(AC120&lt;=(-1),AC120,0)))</f>
        <v>#N/A</v>
      </c>
      <c r="AD122" s="163" t="e">
        <f>IF($D120&gt;=1,($B119/HLOOKUP($D120,'Annuity Calc'!$H$7:$BE$11,2,FALSE))*HLOOKUP(AD120,'Annuity Calc'!$H$7:$BE$11,3,FALSE),(IF(AD120&lt;=(-1),AD120,0)))</f>
        <v>#N/A</v>
      </c>
      <c r="AE122" s="163" t="e">
        <f>IF($D120&gt;=1,($B119/HLOOKUP($D120,'Annuity Calc'!$H$7:$BE$11,2,FALSE))*HLOOKUP(AE120,'Annuity Calc'!$H$7:$BE$11,3,FALSE),(IF(AE120&lt;=(-1),AE120,0)))</f>
        <v>#N/A</v>
      </c>
      <c r="AF122" s="163" t="e">
        <f>IF($D120&gt;=1,($B119/HLOOKUP($D120,'Annuity Calc'!$H$7:$BE$11,2,FALSE))*HLOOKUP(AF120,'Annuity Calc'!$H$7:$BE$11,3,FALSE),(IF(AF120&lt;=(-1),AF120,0)))</f>
        <v>#N/A</v>
      </c>
      <c r="AG122" s="163" t="e">
        <f>IF($D120&gt;=1,($B119/HLOOKUP($D120,'Annuity Calc'!$H$7:$BE$11,2,FALSE))*HLOOKUP(AG120,'Annuity Calc'!$H$7:$BE$11,3,FALSE),(IF(AG120&lt;=(-1),AG120,0)))</f>
        <v>#N/A</v>
      </c>
      <c r="AH122" s="163" t="e">
        <f>IF($D120&gt;=1,($B119/HLOOKUP($D120,'Annuity Calc'!$H$7:$BE$11,2,FALSE))*HLOOKUP(AH120,'Annuity Calc'!$H$7:$BE$11,3,FALSE),(IF(AH120&lt;=(-1),AH120,0)))</f>
        <v>#N/A</v>
      </c>
      <c r="AI122" s="163" t="e">
        <f>IF($D120&gt;=1,($B119/HLOOKUP($D120,'Annuity Calc'!$H$7:$BE$11,2,FALSE))*HLOOKUP(AI120,'Annuity Calc'!$H$7:$BE$11,3,FALSE),(IF(AI120&lt;=(-1),AI120,0)))</f>
        <v>#N/A</v>
      </c>
      <c r="AJ122" s="163" t="e">
        <f>IF($D120&gt;=1,($B119/HLOOKUP($D120,'Annuity Calc'!$H$7:$BE$11,2,FALSE))*HLOOKUP(AJ120,'Annuity Calc'!$H$7:$BE$11,3,FALSE),(IF(AJ120&lt;=(-1),AJ120,0)))</f>
        <v>#N/A</v>
      </c>
      <c r="AK122" s="163" t="e">
        <f>IF($D120&gt;=1,($B119/HLOOKUP($D120,'Annuity Calc'!$H$7:$BE$11,2,FALSE))*HLOOKUP(AK120,'Annuity Calc'!$H$7:$BE$11,3,FALSE),(IF(AK120&lt;=(-1),AK120,0)))</f>
        <v>#N/A</v>
      </c>
      <c r="AL122" s="163" t="e">
        <f>IF($D120&gt;=1,($B119/HLOOKUP($D120,'Annuity Calc'!$H$7:$BE$11,2,FALSE))*HLOOKUP(AL120,'Annuity Calc'!$H$7:$BE$11,3,FALSE),(IF(AL120&lt;=(-1),AL120,0)))</f>
        <v>#N/A</v>
      </c>
      <c r="AM122" s="163" t="e">
        <f>IF($D120&gt;=1,($B119/HLOOKUP($D120,'Annuity Calc'!$H$7:$BE$11,2,FALSE))*HLOOKUP(AM120,'Annuity Calc'!$H$7:$BE$11,3,FALSE),(IF(AM120&lt;=(-1),AM120,0)))</f>
        <v>#N/A</v>
      </c>
      <c r="AN122" s="163" t="e">
        <f>IF($D120&gt;=1,($B119/HLOOKUP($D120,'Annuity Calc'!$H$7:$BE$11,2,FALSE))*HLOOKUP(AN120,'Annuity Calc'!$H$7:$BE$11,3,FALSE),(IF(AN120&lt;=(-1),AN120,0)))</f>
        <v>#N/A</v>
      </c>
      <c r="AO122" s="163" t="e">
        <f>IF($D120&gt;=1,($B119/HLOOKUP($D120,'Annuity Calc'!$H$7:$BE$11,2,FALSE))*HLOOKUP(AO120,'Annuity Calc'!$H$7:$BE$11,3,FALSE),(IF(AO120&lt;=(-1),AO120,0)))</f>
        <v>#N/A</v>
      </c>
      <c r="AP122" s="163" t="e">
        <f>IF($D120&gt;=1,($B119/HLOOKUP($D120,'Annuity Calc'!$H$7:$BE$11,2,FALSE))*HLOOKUP(AP120,'Annuity Calc'!$H$7:$BE$11,3,FALSE),(IF(AP120&lt;=(-1),AP120,0)))</f>
        <v>#N/A</v>
      </c>
      <c r="AQ122" s="163" t="e">
        <f>IF($D120&gt;=1,($B119/HLOOKUP($D120,'Annuity Calc'!$H$7:$BE$11,2,FALSE))*HLOOKUP(AQ120,'Annuity Calc'!$H$7:$BE$11,3,FALSE),(IF(AQ120&lt;=(-1),AQ120,0)))</f>
        <v>#N/A</v>
      </c>
      <c r="AR122" s="163" t="e">
        <f>IF($D120&gt;=1,($B119/HLOOKUP($D120,'Annuity Calc'!$H$7:$BE$11,2,FALSE))*HLOOKUP(AR120,'Annuity Calc'!$H$7:$BE$11,3,FALSE),(IF(AR120&lt;=(-1),AR120,0)))</f>
        <v>#N/A</v>
      </c>
      <c r="AS122" s="163" t="e">
        <f>IF($D120&gt;=1,($B119/HLOOKUP($D120,'Annuity Calc'!$H$7:$BE$11,2,FALSE))*HLOOKUP(AS120,'Annuity Calc'!$H$7:$BE$11,3,FALSE),(IF(AS120&lt;=(-1),AS120,0)))</f>
        <v>#N/A</v>
      </c>
      <c r="AT122" s="163" t="e">
        <f>IF($D120&gt;=1,($B119/HLOOKUP($D120,'Annuity Calc'!$H$7:$BE$11,2,FALSE))*HLOOKUP(AT120,'Annuity Calc'!$H$7:$BE$11,3,FALSE),(IF(AT120&lt;=(-1),AT120,0)))</f>
        <v>#N/A</v>
      </c>
      <c r="AU122" s="163" t="e">
        <f>IF($D120&gt;=1,($B119/HLOOKUP($D120,'Annuity Calc'!$H$7:$BE$11,2,FALSE))*HLOOKUP(AU120,'Annuity Calc'!$H$7:$BE$11,3,FALSE),(IF(AU120&lt;=(-1),AU120,0)))</f>
        <v>#N/A</v>
      </c>
      <c r="AV122" s="163" t="e">
        <f>IF($D120&gt;=1,($B119/HLOOKUP($D120,'Annuity Calc'!$H$7:$BE$11,2,FALSE))*HLOOKUP(AV120,'Annuity Calc'!$H$7:$BE$11,3,FALSE),(IF(AV120&lt;=(-1),AV120,0)))</f>
        <v>#N/A</v>
      </c>
      <c r="AW122" s="163" t="e">
        <f>IF($D120&gt;=1,($B119/HLOOKUP($D120,'Annuity Calc'!$H$7:$BE$11,2,FALSE))*HLOOKUP(AW120,'Annuity Calc'!$H$7:$BE$11,3,FALSE),(IF(AW120&lt;=(-1),AW120,0)))</f>
        <v>#N/A</v>
      </c>
      <c r="AX122" s="163" t="e">
        <f>IF($D120&gt;=1,($B119/HLOOKUP($D120,'Annuity Calc'!$H$7:$BE$11,2,FALSE))*HLOOKUP(AX120,'Annuity Calc'!$H$7:$BE$11,3,FALSE),(IF(AX120&lt;=(-1),AX120,0)))</f>
        <v>#N/A</v>
      </c>
      <c r="AY122" s="163" t="e">
        <f>IF($D120&gt;=1,($B119/HLOOKUP($D120,'Annuity Calc'!$H$7:$BE$11,2,FALSE))*HLOOKUP(AY120,'Annuity Calc'!$H$7:$BE$11,3,FALSE),(IF(AY120&lt;=(-1),AY120,0)))</f>
        <v>#N/A</v>
      </c>
      <c r="AZ122" s="163" t="e">
        <f>IF($D120&gt;=1,($B119/HLOOKUP($D120,'Annuity Calc'!$H$7:$BE$11,2,FALSE))*HLOOKUP(AZ120,'Annuity Calc'!$H$7:$BE$11,3,FALSE),(IF(AZ120&lt;=(-1),AZ120,0)))</f>
        <v>#N/A</v>
      </c>
      <c r="BA122" s="163" t="e">
        <f>IF($D120&gt;=1,($B119/HLOOKUP($D120,'Annuity Calc'!$H$7:$BE$11,2,FALSE))*HLOOKUP(BA120,'Annuity Calc'!$H$7:$BE$11,3,FALSE),(IF(BA120&lt;=(-1),BA120,0)))</f>
        <v>#N/A</v>
      </c>
      <c r="BB122" s="163" t="e">
        <f>IF($D120&gt;=1,($B119/HLOOKUP($D120,'Annuity Calc'!$H$7:$BE$11,2,FALSE))*HLOOKUP(BB120,'Annuity Calc'!$H$7:$BE$11,3,FALSE),(IF(BB120&lt;=(-1),BB120,0)))</f>
        <v>#N/A</v>
      </c>
      <c r="BC122" s="163" t="e">
        <f>IF($D120&gt;=1,($B119/HLOOKUP($D120,'Annuity Calc'!$H$7:$BE$11,2,FALSE))*HLOOKUP(BC120,'Annuity Calc'!$H$7:$BE$11,3,FALSE),(IF(BC120&lt;=(-1),BC120,0)))</f>
        <v>#N/A</v>
      </c>
      <c r="BD122" s="163" t="e">
        <f>IF($D120&gt;=1,($B119/HLOOKUP($D120,'Annuity Calc'!$H$7:$BE$11,2,FALSE))*HLOOKUP(BD120,'Annuity Calc'!$H$7:$BE$11,3,FALSE),(IF(BD120&lt;=(-1),BD120,0)))</f>
        <v>#N/A</v>
      </c>
      <c r="BE122" s="163" t="e">
        <f>IF($D120&gt;=1,($B119/HLOOKUP($D120,'Annuity Calc'!$H$7:$BE$11,2,FALSE))*HLOOKUP(BE120,'Annuity Calc'!$H$7:$BE$11,3,FALSE),(IF(BE120&lt;=(-1),BE120,0)))</f>
        <v>#N/A</v>
      </c>
      <c r="BF122" s="163" t="e">
        <f>IF($D120&gt;=1,($B119/HLOOKUP($D120,'Annuity Calc'!$H$7:$BE$11,2,FALSE))*HLOOKUP(BF120,'Annuity Calc'!$H$7:$BE$11,3,FALSE),(IF(BF120&lt;=(-1),BF120,0)))</f>
        <v>#N/A</v>
      </c>
      <c r="BG122" s="163" t="e">
        <f>IF($D120&gt;=1,($B119/HLOOKUP($D120,'Annuity Calc'!$H$7:$BE$11,2,FALSE))*HLOOKUP(BG120,'Annuity Calc'!$H$7:$BE$11,3,FALSE),(IF(BG120&lt;=(-1),BG120,0)))</f>
        <v>#N/A</v>
      </c>
      <c r="BH122" s="163" t="e">
        <f>IF($D120&gt;=1,($B119/HLOOKUP($D120,'Annuity Calc'!$H$7:$BE$11,2,FALSE))*HLOOKUP(BH120,'Annuity Calc'!$H$7:$BE$11,3,FALSE),(IF(BH120&lt;=(-1),BH120,0)))</f>
        <v>#N/A</v>
      </c>
      <c r="BI122" s="163" t="e">
        <f>IF($D120&gt;=1,($B119/HLOOKUP($D120,'Annuity Calc'!$H$7:$BE$11,2,FALSE))*HLOOKUP(BI120,'Annuity Calc'!$H$7:$BE$11,3,FALSE),(IF(BI120&lt;=(-1),BI120,0)))</f>
        <v>#N/A</v>
      </c>
    </row>
    <row r="123" spans="1:61" s="19" customFormat="1" ht="12.75" x14ac:dyDescent="0.2">
      <c r="C123" s="19" t="s">
        <v>456</v>
      </c>
      <c r="D123" s="163">
        <f>IF($D120&gt;=1,($B119/HLOOKUP($D120,'Annuity Calc'!$H$7:$BE$11,2,FALSE))*HLOOKUP(D120,'Annuity Calc'!$H$7:$BE$11,4,FALSE),(IF(D120&lt;=(-1),D120,0)))</f>
        <v>35624.649854733834</v>
      </c>
      <c r="E123" s="163">
        <f>IF($D120&gt;=1,($B119/HLOOKUP($D120,'Annuity Calc'!$H$7:$BE$11,2,FALSE))*HLOOKUP(E120,'Annuity Calc'!$H$7:$BE$11,4,FALSE),(IF(E120&lt;=(-1),E120,0)))</f>
        <v>29709.166104289619</v>
      </c>
      <c r="F123" s="163">
        <f>IF($D120&gt;=1,($B119/HLOOKUP($D120,'Annuity Calc'!$H$7:$BE$11,2,FALSE))*HLOOKUP(F120,'Annuity Calc'!$H$7:$BE$11,4,FALSE),(IF(F120&lt;=(-1),F120,0)))</f>
        <v>23552.849945659374</v>
      </c>
      <c r="G123" s="163">
        <f>IF($D120&gt;=1,($B119/HLOOKUP($D120,'Annuity Calc'!$H$7:$BE$11,2,FALSE))*HLOOKUP(G120,'Annuity Calc'!$H$7:$BE$11,4,FALSE),(IF(G120&lt;=(-1),G120,0)))</f>
        <v>17145.896559612815</v>
      </c>
      <c r="H123" s="163">
        <f>IF($D120&gt;=1,($B119/HLOOKUP($D120,'Annuity Calc'!$H$7:$BE$11,2,FALSE))*HLOOKUP(H120,'Annuity Calc'!$H$7:$BE$11,4,FALSE),(IF(H120&lt;=(-1),H120,0)))</f>
        <v>10478.101951074272</v>
      </c>
      <c r="I123" s="163">
        <f>IF($D120&gt;=1,($B119/HLOOKUP($D120,'Annuity Calc'!$H$7:$BE$11,2,FALSE))*HLOOKUP(I120,'Annuity Calc'!$H$7:$BE$11,4,FALSE),(IF(I120&lt;=(-1),I120,0)))</f>
        <v>3538.846697792414</v>
      </c>
      <c r="J123" s="163" t="e">
        <f>IF($D120&gt;=1,($B119/HLOOKUP($D120,'Annuity Calc'!$H$7:$BE$11,2,FALSE))*HLOOKUP(J120,'Annuity Calc'!$H$7:$BE$11,4,FALSE),(IF(J120&lt;=(-1),J120,0)))</f>
        <v>#N/A</v>
      </c>
      <c r="K123" s="163" t="e">
        <f>IF($D120&gt;=1,($B119/HLOOKUP($D120,'Annuity Calc'!$H$7:$BE$11,2,FALSE))*HLOOKUP(K120,'Annuity Calc'!$H$7:$BE$11,4,FALSE),(IF(K120&lt;=(-1),K120,0)))</f>
        <v>#N/A</v>
      </c>
      <c r="L123" s="163" t="e">
        <f>IF($D120&gt;=1,($B119/HLOOKUP($D120,'Annuity Calc'!$H$7:$BE$11,2,FALSE))*HLOOKUP(L120,'Annuity Calc'!$H$7:$BE$11,4,FALSE),(IF(L120&lt;=(-1),L120,0)))</f>
        <v>#N/A</v>
      </c>
      <c r="M123" s="163" t="e">
        <f>IF($D120&gt;=1,($B119/HLOOKUP($D120,'Annuity Calc'!$H$7:$BE$11,2,FALSE))*HLOOKUP(M120,'Annuity Calc'!$H$7:$BE$11,4,FALSE),(IF(M120&lt;=(-1),M120,0)))</f>
        <v>#N/A</v>
      </c>
      <c r="N123" s="163" t="e">
        <f>IF($D120&gt;=1,($B119/HLOOKUP($D120,'Annuity Calc'!$H$7:$BE$11,2,FALSE))*HLOOKUP(N120,'Annuity Calc'!$H$7:$BE$11,4,FALSE),(IF(N120&lt;=(-1),N120,0)))</f>
        <v>#N/A</v>
      </c>
      <c r="O123" s="163" t="e">
        <f>IF($D120&gt;=1,($B119/HLOOKUP($D120,'Annuity Calc'!$H$7:$BE$11,2,FALSE))*HLOOKUP(O120,'Annuity Calc'!$H$7:$BE$11,4,FALSE),(IF(O120&lt;=(-1),O120,0)))</f>
        <v>#N/A</v>
      </c>
      <c r="P123" s="163" t="e">
        <f>IF($D120&gt;=1,($B119/HLOOKUP($D120,'Annuity Calc'!$H$7:$BE$11,2,FALSE))*HLOOKUP(P120,'Annuity Calc'!$H$7:$BE$11,4,FALSE),(IF(P120&lt;=(-1),P120,0)))</f>
        <v>#N/A</v>
      </c>
      <c r="Q123" s="163" t="e">
        <f>IF($D120&gt;=1,($B119/HLOOKUP($D120,'Annuity Calc'!$H$7:$BE$11,2,FALSE))*HLOOKUP(Q120,'Annuity Calc'!$H$7:$BE$11,4,FALSE),(IF(Q120&lt;=(-1),Q120,0)))</f>
        <v>#N/A</v>
      </c>
      <c r="R123" s="163" t="e">
        <f>IF($D120&gt;=1,($B119/HLOOKUP($D120,'Annuity Calc'!$H$7:$BE$11,2,FALSE))*HLOOKUP(R120,'Annuity Calc'!$H$7:$BE$11,4,FALSE),(IF(R120&lt;=(-1),R120,0)))</f>
        <v>#N/A</v>
      </c>
      <c r="S123" s="163" t="e">
        <f>IF($D120&gt;=1,($B119/HLOOKUP($D120,'Annuity Calc'!$H$7:$BE$11,2,FALSE))*HLOOKUP(S120,'Annuity Calc'!$H$7:$BE$11,4,FALSE),(IF(S120&lt;=(-1),S120,0)))</f>
        <v>#N/A</v>
      </c>
      <c r="T123" s="163" t="e">
        <f>IF($D120&gt;=1,($B119/HLOOKUP($D120,'Annuity Calc'!$H$7:$BE$11,2,FALSE))*HLOOKUP(T120,'Annuity Calc'!$H$7:$BE$11,4,FALSE),(IF(T120&lt;=(-1),T120,0)))</f>
        <v>#N/A</v>
      </c>
      <c r="U123" s="163" t="e">
        <f>IF($D120&gt;=1,($B119/HLOOKUP($D120,'Annuity Calc'!$H$7:$BE$11,2,FALSE))*HLOOKUP(U120,'Annuity Calc'!$H$7:$BE$11,4,FALSE),(IF(U120&lt;=(-1),U120,0)))</f>
        <v>#N/A</v>
      </c>
      <c r="V123" s="163" t="e">
        <f>IF($D120&gt;=1,($B119/HLOOKUP($D120,'Annuity Calc'!$H$7:$BE$11,2,FALSE))*HLOOKUP(V120,'Annuity Calc'!$H$7:$BE$11,4,FALSE),(IF(V120&lt;=(-1),V120,0)))</f>
        <v>#N/A</v>
      </c>
      <c r="W123" s="163" t="e">
        <f>IF($D120&gt;=1,($B119/HLOOKUP($D120,'Annuity Calc'!$H$7:$BE$11,2,FALSE))*HLOOKUP(W120,'Annuity Calc'!$H$7:$BE$11,4,FALSE),(IF(W120&lt;=(-1),W120,0)))</f>
        <v>#N/A</v>
      </c>
      <c r="X123" s="163" t="e">
        <f>IF($D120&gt;=1,($B119/HLOOKUP($D120,'Annuity Calc'!$H$7:$BE$11,2,FALSE))*HLOOKUP(X120,'Annuity Calc'!$H$7:$BE$11,4,FALSE),(IF(X120&lt;=(-1),X120,0)))</f>
        <v>#N/A</v>
      </c>
      <c r="Y123" s="163" t="e">
        <f>IF($D120&gt;=1,($B119/HLOOKUP($D120,'Annuity Calc'!$H$7:$BE$11,2,FALSE))*HLOOKUP(Y120,'Annuity Calc'!$H$7:$BE$11,4,FALSE),(IF(Y120&lt;=(-1),Y120,0)))</f>
        <v>#N/A</v>
      </c>
      <c r="Z123" s="163" t="e">
        <f>IF($D120&gt;=1,($B119/HLOOKUP($D120,'Annuity Calc'!$H$7:$BE$11,2,FALSE))*HLOOKUP(Z120,'Annuity Calc'!$H$7:$BE$11,4,FALSE),(IF(Z120&lt;=(-1),Z120,0)))</f>
        <v>#N/A</v>
      </c>
      <c r="AA123" s="163" t="e">
        <f>IF($D120&gt;=1,($B119/HLOOKUP($D120,'Annuity Calc'!$H$7:$BE$11,2,FALSE))*HLOOKUP(AA120,'Annuity Calc'!$H$7:$BE$11,4,FALSE),(IF(AA120&lt;=(-1),AA120,0)))</f>
        <v>#N/A</v>
      </c>
      <c r="AB123" s="163" t="e">
        <f>IF($D120&gt;=1,($B119/HLOOKUP($D120,'Annuity Calc'!$H$7:$BE$11,2,FALSE))*HLOOKUP(AB120,'Annuity Calc'!$H$7:$BE$11,4,FALSE),(IF(AB120&lt;=(-1),AB120,0)))</f>
        <v>#N/A</v>
      </c>
      <c r="AC123" s="163" t="e">
        <f>IF($D120&gt;=1,($B119/HLOOKUP($D120,'Annuity Calc'!$H$7:$BE$11,2,FALSE))*HLOOKUP(AC120,'Annuity Calc'!$H$7:$BE$11,4,FALSE),(IF(AC120&lt;=(-1),AC120,0)))</f>
        <v>#N/A</v>
      </c>
      <c r="AD123" s="163" t="e">
        <f>IF($D120&gt;=1,($B119/HLOOKUP($D120,'Annuity Calc'!$H$7:$BE$11,2,FALSE))*HLOOKUP(AD120,'Annuity Calc'!$H$7:$BE$11,4,FALSE),(IF(AD120&lt;=(-1),AD120,0)))</f>
        <v>#N/A</v>
      </c>
      <c r="AE123" s="163" t="e">
        <f>IF($D120&gt;=1,($B119/HLOOKUP($D120,'Annuity Calc'!$H$7:$BE$11,2,FALSE))*HLOOKUP(AE120,'Annuity Calc'!$H$7:$BE$11,4,FALSE),(IF(AE120&lt;=(-1),AE120,0)))</f>
        <v>#N/A</v>
      </c>
      <c r="AF123" s="163" t="e">
        <f>IF($D120&gt;=1,($B119/HLOOKUP($D120,'Annuity Calc'!$H$7:$BE$11,2,FALSE))*HLOOKUP(AF120,'Annuity Calc'!$H$7:$BE$11,4,FALSE),(IF(AF120&lt;=(-1),AF120,0)))</f>
        <v>#N/A</v>
      </c>
      <c r="AG123" s="163" t="e">
        <f>IF($D120&gt;=1,($B119/HLOOKUP($D120,'Annuity Calc'!$H$7:$BE$11,2,FALSE))*HLOOKUP(AG120,'Annuity Calc'!$H$7:$BE$11,4,FALSE),(IF(AG120&lt;=(-1),AG120,0)))</f>
        <v>#N/A</v>
      </c>
      <c r="AH123" s="163" t="e">
        <f>IF($D120&gt;=1,($B119/HLOOKUP($D120,'Annuity Calc'!$H$7:$BE$11,2,FALSE))*HLOOKUP(AH120,'Annuity Calc'!$H$7:$BE$11,4,FALSE),(IF(AH120&lt;=(-1),AH120,0)))</f>
        <v>#N/A</v>
      </c>
      <c r="AI123" s="163" t="e">
        <f>IF($D120&gt;=1,($B119/HLOOKUP($D120,'Annuity Calc'!$H$7:$BE$11,2,FALSE))*HLOOKUP(AI120,'Annuity Calc'!$H$7:$BE$11,4,FALSE),(IF(AI120&lt;=(-1),AI120,0)))</f>
        <v>#N/A</v>
      </c>
      <c r="AJ123" s="163" t="e">
        <f>IF($D120&gt;=1,($B119/HLOOKUP($D120,'Annuity Calc'!$H$7:$BE$11,2,FALSE))*HLOOKUP(AJ120,'Annuity Calc'!$H$7:$BE$11,4,FALSE),(IF(AJ120&lt;=(-1),AJ120,0)))</f>
        <v>#N/A</v>
      </c>
      <c r="AK123" s="163" t="e">
        <f>IF($D120&gt;=1,($B119/HLOOKUP($D120,'Annuity Calc'!$H$7:$BE$11,2,FALSE))*HLOOKUP(AK120,'Annuity Calc'!$H$7:$BE$11,4,FALSE),(IF(AK120&lt;=(-1),AK120,0)))</f>
        <v>#N/A</v>
      </c>
      <c r="AL123" s="163" t="e">
        <f>IF($D120&gt;=1,($B119/HLOOKUP($D120,'Annuity Calc'!$H$7:$BE$11,2,FALSE))*HLOOKUP(AL120,'Annuity Calc'!$H$7:$BE$11,4,FALSE),(IF(AL120&lt;=(-1),AL120,0)))</f>
        <v>#N/A</v>
      </c>
      <c r="AM123" s="163" t="e">
        <f>IF($D120&gt;=1,($B119/HLOOKUP($D120,'Annuity Calc'!$H$7:$BE$11,2,FALSE))*HLOOKUP(AM120,'Annuity Calc'!$H$7:$BE$11,4,FALSE),(IF(AM120&lt;=(-1),AM120,0)))</f>
        <v>#N/A</v>
      </c>
      <c r="AN123" s="163" t="e">
        <f>IF($D120&gt;=1,($B119/HLOOKUP($D120,'Annuity Calc'!$H$7:$BE$11,2,FALSE))*HLOOKUP(AN120,'Annuity Calc'!$H$7:$BE$11,4,FALSE),(IF(AN120&lt;=(-1),AN120,0)))</f>
        <v>#N/A</v>
      </c>
      <c r="AO123" s="163" t="e">
        <f>IF($D120&gt;=1,($B119/HLOOKUP($D120,'Annuity Calc'!$H$7:$BE$11,2,FALSE))*HLOOKUP(AO120,'Annuity Calc'!$H$7:$BE$11,4,FALSE),(IF(AO120&lt;=(-1),AO120,0)))</f>
        <v>#N/A</v>
      </c>
      <c r="AP123" s="163" t="e">
        <f>IF($D120&gt;=1,($B119/HLOOKUP($D120,'Annuity Calc'!$H$7:$BE$11,2,FALSE))*HLOOKUP(AP120,'Annuity Calc'!$H$7:$BE$11,4,FALSE),(IF(AP120&lt;=(-1),AP120,0)))</f>
        <v>#N/A</v>
      </c>
      <c r="AQ123" s="163" t="e">
        <f>IF($D120&gt;=1,($B119/HLOOKUP($D120,'Annuity Calc'!$H$7:$BE$11,2,FALSE))*HLOOKUP(AQ120,'Annuity Calc'!$H$7:$BE$11,4,FALSE),(IF(AQ120&lt;=(-1),AQ120,0)))</f>
        <v>#N/A</v>
      </c>
      <c r="AR123" s="163" t="e">
        <f>IF($D120&gt;=1,($B119/HLOOKUP($D120,'Annuity Calc'!$H$7:$BE$11,2,FALSE))*HLOOKUP(AR120,'Annuity Calc'!$H$7:$BE$11,4,FALSE),(IF(AR120&lt;=(-1),AR120,0)))</f>
        <v>#N/A</v>
      </c>
      <c r="AS123" s="163" t="e">
        <f>IF($D120&gt;=1,($B119/HLOOKUP($D120,'Annuity Calc'!$H$7:$BE$11,2,FALSE))*HLOOKUP(AS120,'Annuity Calc'!$H$7:$BE$11,4,FALSE),(IF(AS120&lt;=(-1),AS120,0)))</f>
        <v>#N/A</v>
      </c>
      <c r="AT123" s="163" t="e">
        <f>IF($D120&gt;=1,($B119/HLOOKUP($D120,'Annuity Calc'!$H$7:$BE$11,2,FALSE))*HLOOKUP(AT120,'Annuity Calc'!$H$7:$BE$11,4,FALSE),(IF(AT120&lt;=(-1),AT120,0)))</f>
        <v>#N/A</v>
      </c>
      <c r="AU123" s="163" t="e">
        <f>IF($D120&gt;=1,($B119/HLOOKUP($D120,'Annuity Calc'!$H$7:$BE$11,2,FALSE))*HLOOKUP(AU120,'Annuity Calc'!$H$7:$BE$11,4,FALSE),(IF(AU120&lt;=(-1),AU120,0)))</f>
        <v>#N/A</v>
      </c>
      <c r="AV123" s="163" t="e">
        <f>IF($D120&gt;=1,($B119/HLOOKUP($D120,'Annuity Calc'!$H$7:$BE$11,2,FALSE))*HLOOKUP(AV120,'Annuity Calc'!$H$7:$BE$11,4,FALSE),(IF(AV120&lt;=(-1),AV120,0)))</f>
        <v>#N/A</v>
      </c>
      <c r="AW123" s="163" t="e">
        <f>IF($D120&gt;=1,($B119/HLOOKUP($D120,'Annuity Calc'!$H$7:$BE$11,2,FALSE))*HLOOKUP(AW120,'Annuity Calc'!$H$7:$BE$11,4,FALSE),(IF(AW120&lt;=(-1),AW120,0)))</f>
        <v>#N/A</v>
      </c>
      <c r="AX123" s="163" t="e">
        <f>IF($D120&gt;=1,($B119/HLOOKUP($D120,'Annuity Calc'!$H$7:$BE$11,2,FALSE))*HLOOKUP(AX120,'Annuity Calc'!$H$7:$BE$11,4,FALSE),(IF(AX120&lt;=(-1),AX120,0)))</f>
        <v>#N/A</v>
      </c>
      <c r="AY123" s="163" t="e">
        <f>IF($D120&gt;=1,($B119/HLOOKUP($D120,'Annuity Calc'!$H$7:$BE$11,2,FALSE))*HLOOKUP(AY120,'Annuity Calc'!$H$7:$BE$11,4,FALSE),(IF(AY120&lt;=(-1),AY120,0)))</f>
        <v>#N/A</v>
      </c>
      <c r="AZ123" s="163" t="e">
        <f>IF($D120&gt;=1,($B119/HLOOKUP($D120,'Annuity Calc'!$H$7:$BE$11,2,FALSE))*HLOOKUP(AZ120,'Annuity Calc'!$H$7:$BE$11,4,FALSE),(IF(AZ120&lt;=(-1),AZ120,0)))</f>
        <v>#N/A</v>
      </c>
      <c r="BA123" s="163" t="e">
        <f>IF($D120&gt;=1,($B119/HLOOKUP($D120,'Annuity Calc'!$H$7:$BE$11,2,FALSE))*HLOOKUP(BA120,'Annuity Calc'!$H$7:$BE$11,4,FALSE),(IF(BA120&lt;=(-1),BA120,0)))</f>
        <v>#N/A</v>
      </c>
      <c r="BB123" s="163" t="e">
        <f>IF($D120&gt;=1,($B119/HLOOKUP($D120,'Annuity Calc'!$H$7:$BE$11,2,FALSE))*HLOOKUP(BB120,'Annuity Calc'!$H$7:$BE$11,4,FALSE),(IF(BB120&lt;=(-1),BB120,0)))</f>
        <v>#N/A</v>
      </c>
      <c r="BC123" s="163" t="e">
        <f>IF($D120&gt;=1,($B119/HLOOKUP($D120,'Annuity Calc'!$H$7:$BE$11,2,FALSE))*HLOOKUP(BC120,'Annuity Calc'!$H$7:$BE$11,4,FALSE),(IF(BC120&lt;=(-1),BC120,0)))</f>
        <v>#N/A</v>
      </c>
      <c r="BD123" s="163" t="e">
        <f>IF($D120&gt;=1,($B119/HLOOKUP($D120,'Annuity Calc'!$H$7:$BE$11,2,FALSE))*HLOOKUP(BD120,'Annuity Calc'!$H$7:$BE$11,4,FALSE),(IF(BD120&lt;=(-1),BD120,0)))</f>
        <v>#N/A</v>
      </c>
      <c r="BE123" s="163" t="e">
        <f>IF($D120&gt;=1,($B119/HLOOKUP($D120,'Annuity Calc'!$H$7:$BE$11,2,FALSE))*HLOOKUP(BE120,'Annuity Calc'!$H$7:$BE$11,4,FALSE),(IF(BE120&lt;=(-1),BE120,0)))</f>
        <v>#N/A</v>
      </c>
      <c r="BF123" s="163" t="e">
        <f>IF($D120&gt;=1,($B119/HLOOKUP($D120,'Annuity Calc'!$H$7:$BE$11,2,FALSE))*HLOOKUP(BF120,'Annuity Calc'!$H$7:$BE$11,4,FALSE),(IF(BF120&lt;=(-1),BF120,0)))</f>
        <v>#N/A</v>
      </c>
      <c r="BG123" s="163" t="e">
        <f>IF($D120&gt;=1,($B119/HLOOKUP($D120,'Annuity Calc'!$H$7:$BE$11,2,FALSE))*HLOOKUP(BG120,'Annuity Calc'!$H$7:$BE$11,4,FALSE),(IF(BG120&lt;=(-1),BG120,0)))</f>
        <v>#N/A</v>
      </c>
      <c r="BH123" s="163" t="e">
        <f>IF($D120&gt;=1,($B119/HLOOKUP($D120,'Annuity Calc'!$H$7:$BE$11,2,FALSE))*HLOOKUP(BH120,'Annuity Calc'!$H$7:$BE$11,4,FALSE),(IF(BH120&lt;=(-1),BH120,0)))</f>
        <v>#N/A</v>
      </c>
      <c r="BI123" s="163" t="e">
        <f>IF($D120&gt;=1,($B119/HLOOKUP($D120,'Annuity Calc'!$H$7:$BE$11,2,FALSE))*HLOOKUP(BI120,'Annuity Calc'!$H$7:$BE$11,4,FALSE),(IF(BI120&lt;=(-1),BI120,0)))</f>
        <v>#N/A</v>
      </c>
    </row>
    <row r="124" spans="1:61" s="19" customFormat="1" ht="12.75" x14ac:dyDescent="0.2">
      <c r="C124" s="19" t="s">
        <v>161</v>
      </c>
      <c r="D124" s="163">
        <f>IF($D120&gt;=1,($B119/HLOOKUP($D120,'Annuity Calc'!$H$7:$BE$11,2,FALSE))*HLOOKUP(D120,'Annuity Calc'!$H$7:$BE$11,5,FALSE),(IF(D120&lt;=(-1),D120,0)))</f>
        <v>180924.64608588337</v>
      </c>
      <c r="E124" s="163">
        <f>IF($D120&gt;=1,($B119/HLOOKUP($D120,'Annuity Calc'!$H$7:$BE$11,2,FALSE))*HLOOKUP(E120,'Annuity Calc'!$H$7:$BE$11,5,FALSE),(IF(E120&lt;=(-1),E120,0)))</f>
        <v>180924.64608588337</v>
      </c>
      <c r="F124" s="163">
        <f>IF($D120&gt;=1,($B119/HLOOKUP($D120,'Annuity Calc'!$H$7:$BE$11,2,FALSE))*HLOOKUP(F120,'Annuity Calc'!$H$7:$BE$11,5,FALSE),(IF(F120&lt;=(-1),F120,0)))</f>
        <v>180924.64608588337</v>
      </c>
      <c r="G124" s="163">
        <f>IF($D120&gt;=1,($B119/HLOOKUP($D120,'Annuity Calc'!$H$7:$BE$11,2,FALSE))*HLOOKUP(G120,'Annuity Calc'!$H$7:$BE$11,5,FALSE),(IF(G120&lt;=(-1),G120,0)))</f>
        <v>180924.64608588337</v>
      </c>
      <c r="H124" s="163">
        <f>IF($D120&gt;=1,($B119/HLOOKUP($D120,'Annuity Calc'!$H$7:$BE$11,2,FALSE))*HLOOKUP(H120,'Annuity Calc'!$H$7:$BE$11,5,FALSE),(IF(H120&lt;=(-1),H120,0)))</f>
        <v>180924.64608588337</v>
      </c>
      <c r="I124" s="163">
        <f>IF($D120&gt;=1,($B119/HLOOKUP($D120,'Annuity Calc'!$H$7:$BE$11,2,FALSE))*HLOOKUP(I120,'Annuity Calc'!$H$7:$BE$11,5,FALSE),(IF(I120&lt;=(-1),I120,0)))</f>
        <v>180924.64608588337</v>
      </c>
      <c r="J124" s="163" t="e">
        <f>IF($D120&gt;=1,($B119/HLOOKUP($D120,'Annuity Calc'!$H$7:$BE$11,2,FALSE))*HLOOKUP(J120,'Annuity Calc'!$H$7:$BE$11,5,FALSE),(IF(J120&lt;=(-1),J120,0)))</f>
        <v>#N/A</v>
      </c>
      <c r="K124" s="163" t="e">
        <f>IF($D120&gt;=1,($B119/HLOOKUP($D120,'Annuity Calc'!$H$7:$BE$11,2,FALSE))*HLOOKUP(K120,'Annuity Calc'!$H$7:$BE$11,5,FALSE),(IF(K120&lt;=(-1),K120,0)))</f>
        <v>#N/A</v>
      </c>
      <c r="L124" s="163" t="e">
        <f>IF($D120&gt;=1,($B119/HLOOKUP($D120,'Annuity Calc'!$H$7:$BE$11,2,FALSE))*HLOOKUP(L120,'Annuity Calc'!$H$7:$BE$11,5,FALSE),(IF(L120&lt;=(-1),L120,0)))</f>
        <v>#N/A</v>
      </c>
      <c r="M124" s="163" t="e">
        <f>IF($D120&gt;=1,($B119/HLOOKUP($D120,'Annuity Calc'!$H$7:$BE$11,2,FALSE))*HLOOKUP(M120,'Annuity Calc'!$H$7:$BE$11,5,FALSE),(IF(M120&lt;=(-1),M120,0)))</f>
        <v>#N/A</v>
      </c>
      <c r="N124" s="163" t="e">
        <f>IF($D120&gt;=1,($B119/HLOOKUP($D120,'Annuity Calc'!$H$7:$BE$11,2,FALSE))*HLOOKUP(N120,'Annuity Calc'!$H$7:$BE$11,5,FALSE),(IF(N120&lt;=(-1),N120,0)))</f>
        <v>#N/A</v>
      </c>
      <c r="O124" s="163" t="e">
        <f>IF($D120&gt;=1,($B119/HLOOKUP($D120,'Annuity Calc'!$H$7:$BE$11,2,FALSE))*HLOOKUP(O120,'Annuity Calc'!$H$7:$BE$11,5,FALSE),(IF(O120&lt;=(-1),O120,0)))</f>
        <v>#N/A</v>
      </c>
      <c r="P124" s="163" t="e">
        <f>IF($D120&gt;=1,($B119/HLOOKUP($D120,'Annuity Calc'!$H$7:$BE$11,2,FALSE))*HLOOKUP(P120,'Annuity Calc'!$H$7:$BE$11,5,FALSE),(IF(P120&lt;=(-1),P120,0)))</f>
        <v>#N/A</v>
      </c>
      <c r="Q124" s="163" t="e">
        <f>IF($D120&gt;=1,($B119/HLOOKUP($D120,'Annuity Calc'!$H$7:$BE$11,2,FALSE))*HLOOKUP(Q120,'Annuity Calc'!$H$7:$BE$11,5,FALSE),(IF(Q120&lt;=(-1),Q120,0)))</f>
        <v>#N/A</v>
      </c>
      <c r="R124" s="163" t="e">
        <f>IF($D120&gt;=1,($B119/HLOOKUP($D120,'Annuity Calc'!$H$7:$BE$11,2,FALSE))*HLOOKUP(R120,'Annuity Calc'!$H$7:$BE$11,5,FALSE),(IF(R120&lt;=(-1),R120,0)))</f>
        <v>#N/A</v>
      </c>
      <c r="S124" s="163" t="e">
        <f>IF($D120&gt;=1,($B119/HLOOKUP($D120,'Annuity Calc'!$H$7:$BE$11,2,FALSE))*HLOOKUP(S120,'Annuity Calc'!$H$7:$BE$11,5,FALSE),(IF(S120&lt;=(-1),S120,0)))</f>
        <v>#N/A</v>
      </c>
      <c r="T124" s="163" t="e">
        <f>IF($D120&gt;=1,($B119/HLOOKUP($D120,'Annuity Calc'!$H$7:$BE$11,2,FALSE))*HLOOKUP(T120,'Annuity Calc'!$H$7:$BE$11,5,FALSE),(IF(T120&lt;=(-1),T120,0)))</f>
        <v>#N/A</v>
      </c>
      <c r="U124" s="163" t="e">
        <f>IF($D120&gt;=1,($B119/HLOOKUP($D120,'Annuity Calc'!$H$7:$BE$11,2,FALSE))*HLOOKUP(U120,'Annuity Calc'!$H$7:$BE$11,5,FALSE),(IF(U120&lt;=(-1),U120,0)))</f>
        <v>#N/A</v>
      </c>
      <c r="V124" s="163" t="e">
        <f>IF($D120&gt;=1,($B119/HLOOKUP($D120,'Annuity Calc'!$H$7:$BE$11,2,FALSE))*HLOOKUP(V120,'Annuity Calc'!$H$7:$BE$11,5,FALSE),(IF(V120&lt;=(-1),V120,0)))</f>
        <v>#N/A</v>
      </c>
      <c r="W124" s="163" t="e">
        <f>IF($D120&gt;=1,($B119/HLOOKUP($D120,'Annuity Calc'!$H$7:$BE$11,2,FALSE))*HLOOKUP(W120,'Annuity Calc'!$H$7:$BE$11,5,FALSE),(IF(W120&lt;=(-1),W120,0)))</f>
        <v>#N/A</v>
      </c>
      <c r="X124" s="163" t="e">
        <f>IF($D120&gt;=1,($B119/HLOOKUP($D120,'Annuity Calc'!$H$7:$BE$11,2,FALSE))*HLOOKUP(X120,'Annuity Calc'!$H$7:$BE$11,5,FALSE),(IF(X120&lt;=(-1),X120,0)))</f>
        <v>#N/A</v>
      </c>
      <c r="Y124" s="163" t="e">
        <f>IF($D120&gt;=1,($B119/HLOOKUP($D120,'Annuity Calc'!$H$7:$BE$11,2,FALSE))*HLOOKUP(Y120,'Annuity Calc'!$H$7:$BE$11,5,FALSE),(IF(Y120&lt;=(-1),Y120,0)))</f>
        <v>#N/A</v>
      </c>
      <c r="Z124" s="163" t="e">
        <f>IF($D120&gt;=1,($B119/HLOOKUP($D120,'Annuity Calc'!$H$7:$BE$11,2,FALSE))*HLOOKUP(Z120,'Annuity Calc'!$H$7:$BE$11,5,FALSE),(IF(Z120&lt;=(-1),Z120,0)))</f>
        <v>#N/A</v>
      </c>
      <c r="AA124" s="163" t="e">
        <f>IF($D120&gt;=1,($B119/HLOOKUP($D120,'Annuity Calc'!$H$7:$BE$11,2,FALSE))*HLOOKUP(AA120,'Annuity Calc'!$H$7:$BE$11,5,FALSE),(IF(AA120&lt;=(-1),AA120,0)))</f>
        <v>#N/A</v>
      </c>
      <c r="AB124" s="163" t="e">
        <f>IF($D120&gt;=1,($B119/HLOOKUP($D120,'Annuity Calc'!$H$7:$BE$11,2,FALSE))*HLOOKUP(AB120,'Annuity Calc'!$H$7:$BE$11,5,FALSE),(IF(AB120&lt;=(-1),AB120,0)))</f>
        <v>#N/A</v>
      </c>
      <c r="AC124" s="163" t="e">
        <f>IF($D120&gt;=1,($B119/HLOOKUP($D120,'Annuity Calc'!$H$7:$BE$11,2,FALSE))*HLOOKUP(AC120,'Annuity Calc'!$H$7:$BE$11,5,FALSE),(IF(AC120&lt;=(-1),AC120,0)))</f>
        <v>#N/A</v>
      </c>
      <c r="AD124" s="163" t="e">
        <f>IF($D120&gt;=1,($B119/HLOOKUP($D120,'Annuity Calc'!$H$7:$BE$11,2,FALSE))*HLOOKUP(AD120,'Annuity Calc'!$H$7:$BE$11,5,FALSE),(IF(AD120&lt;=(-1),AD120,0)))</f>
        <v>#N/A</v>
      </c>
      <c r="AE124" s="163" t="e">
        <f>IF($D120&gt;=1,($B119/HLOOKUP($D120,'Annuity Calc'!$H$7:$BE$11,2,FALSE))*HLOOKUP(AE120,'Annuity Calc'!$H$7:$BE$11,5,FALSE),(IF(AE120&lt;=(-1),AE120,0)))</f>
        <v>#N/A</v>
      </c>
      <c r="AF124" s="163" t="e">
        <f>IF($D120&gt;=1,($B119/HLOOKUP($D120,'Annuity Calc'!$H$7:$BE$11,2,FALSE))*HLOOKUP(AF120,'Annuity Calc'!$H$7:$BE$11,5,FALSE),(IF(AF120&lt;=(-1),AF120,0)))</f>
        <v>#N/A</v>
      </c>
      <c r="AG124" s="163" t="e">
        <f>IF($D120&gt;=1,($B119/HLOOKUP($D120,'Annuity Calc'!$H$7:$BE$11,2,FALSE))*HLOOKUP(AG120,'Annuity Calc'!$H$7:$BE$11,5,FALSE),(IF(AG120&lt;=(-1),AG120,0)))</f>
        <v>#N/A</v>
      </c>
      <c r="AH124" s="163" t="e">
        <f>IF($D120&gt;=1,($B119/HLOOKUP($D120,'Annuity Calc'!$H$7:$BE$11,2,FALSE))*HLOOKUP(AH120,'Annuity Calc'!$H$7:$BE$11,5,FALSE),(IF(AH120&lt;=(-1),AH120,0)))</f>
        <v>#N/A</v>
      </c>
      <c r="AI124" s="163" t="e">
        <f>IF($D120&gt;=1,($B119/HLOOKUP($D120,'Annuity Calc'!$H$7:$BE$11,2,FALSE))*HLOOKUP(AI120,'Annuity Calc'!$H$7:$BE$11,5,FALSE),(IF(AI120&lt;=(-1),AI120,0)))</f>
        <v>#N/A</v>
      </c>
      <c r="AJ124" s="163" t="e">
        <f>IF($D120&gt;=1,($B119/HLOOKUP($D120,'Annuity Calc'!$H$7:$BE$11,2,FALSE))*HLOOKUP(AJ120,'Annuity Calc'!$H$7:$BE$11,5,FALSE),(IF(AJ120&lt;=(-1),AJ120,0)))</f>
        <v>#N/A</v>
      </c>
      <c r="AK124" s="163" t="e">
        <f>IF($D120&gt;=1,($B119/HLOOKUP($D120,'Annuity Calc'!$H$7:$BE$11,2,FALSE))*HLOOKUP(AK120,'Annuity Calc'!$H$7:$BE$11,5,FALSE),(IF(AK120&lt;=(-1),AK120,0)))</f>
        <v>#N/A</v>
      </c>
      <c r="AL124" s="163" t="e">
        <f>IF($D120&gt;=1,($B119/HLOOKUP($D120,'Annuity Calc'!$H$7:$BE$11,2,FALSE))*HLOOKUP(AL120,'Annuity Calc'!$H$7:$BE$11,5,FALSE),(IF(AL120&lt;=(-1),AL120,0)))</f>
        <v>#N/A</v>
      </c>
      <c r="AM124" s="163" t="e">
        <f>IF($D120&gt;=1,($B119/HLOOKUP($D120,'Annuity Calc'!$H$7:$BE$11,2,FALSE))*HLOOKUP(AM120,'Annuity Calc'!$H$7:$BE$11,5,FALSE),(IF(AM120&lt;=(-1),AM120,0)))</f>
        <v>#N/A</v>
      </c>
      <c r="AN124" s="163" t="e">
        <f>IF($D120&gt;=1,($B119/HLOOKUP($D120,'Annuity Calc'!$H$7:$BE$11,2,FALSE))*HLOOKUP(AN120,'Annuity Calc'!$H$7:$BE$11,5,FALSE),(IF(AN120&lt;=(-1),AN120,0)))</f>
        <v>#N/A</v>
      </c>
      <c r="AO124" s="163" t="e">
        <f>IF($D120&gt;=1,($B119/HLOOKUP($D120,'Annuity Calc'!$H$7:$BE$11,2,FALSE))*HLOOKUP(AO120,'Annuity Calc'!$H$7:$BE$11,5,FALSE),(IF(AO120&lt;=(-1),AO120,0)))</f>
        <v>#N/A</v>
      </c>
      <c r="AP124" s="163" t="e">
        <f>IF($D120&gt;=1,($B119/HLOOKUP($D120,'Annuity Calc'!$H$7:$BE$11,2,FALSE))*HLOOKUP(AP120,'Annuity Calc'!$H$7:$BE$11,5,FALSE),(IF(AP120&lt;=(-1),AP120,0)))</f>
        <v>#N/A</v>
      </c>
      <c r="AQ124" s="163" t="e">
        <f>IF($D120&gt;=1,($B119/HLOOKUP($D120,'Annuity Calc'!$H$7:$BE$11,2,FALSE))*HLOOKUP(AQ120,'Annuity Calc'!$H$7:$BE$11,5,FALSE),(IF(AQ120&lt;=(-1),AQ120,0)))</f>
        <v>#N/A</v>
      </c>
      <c r="AR124" s="163" t="e">
        <f>IF($D120&gt;=1,($B119/HLOOKUP($D120,'Annuity Calc'!$H$7:$BE$11,2,FALSE))*HLOOKUP(AR120,'Annuity Calc'!$H$7:$BE$11,5,FALSE),(IF(AR120&lt;=(-1),AR120,0)))</f>
        <v>#N/A</v>
      </c>
      <c r="AS124" s="163" t="e">
        <f>IF($D120&gt;=1,($B119/HLOOKUP($D120,'Annuity Calc'!$H$7:$BE$11,2,FALSE))*HLOOKUP(AS120,'Annuity Calc'!$H$7:$BE$11,5,FALSE),(IF(AS120&lt;=(-1),AS120,0)))</f>
        <v>#N/A</v>
      </c>
      <c r="AT124" s="163" t="e">
        <f>IF($D120&gt;=1,($B119/HLOOKUP($D120,'Annuity Calc'!$H$7:$BE$11,2,FALSE))*HLOOKUP(AT120,'Annuity Calc'!$H$7:$BE$11,5,FALSE),(IF(AT120&lt;=(-1),AT120,0)))</f>
        <v>#N/A</v>
      </c>
      <c r="AU124" s="163" t="e">
        <f>IF($D120&gt;=1,($B119/HLOOKUP($D120,'Annuity Calc'!$H$7:$BE$11,2,FALSE))*HLOOKUP(AU120,'Annuity Calc'!$H$7:$BE$11,5,FALSE),(IF(AU120&lt;=(-1),AU120,0)))</f>
        <v>#N/A</v>
      </c>
      <c r="AV124" s="163" t="e">
        <f>IF($D120&gt;=1,($B119/HLOOKUP($D120,'Annuity Calc'!$H$7:$BE$11,2,FALSE))*HLOOKUP(AV120,'Annuity Calc'!$H$7:$BE$11,5,FALSE),(IF(AV120&lt;=(-1),AV120,0)))</f>
        <v>#N/A</v>
      </c>
      <c r="AW124" s="163" t="e">
        <f>IF($D120&gt;=1,($B119/HLOOKUP($D120,'Annuity Calc'!$H$7:$BE$11,2,FALSE))*HLOOKUP(AW120,'Annuity Calc'!$H$7:$BE$11,5,FALSE),(IF(AW120&lt;=(-1),AW120,0)))</f>
        <v>#N/A</v>
      </c>
      <c r="AX124" s="163" t="e">
        <f>IF($D120&gt;=1,($B119/HLOOKUP($D120,'Annuity Calc'!$H$7:$BE$11,2,FALSE))*HLOOKUP(AX120,'Annuity Calc'!$H$7:$BE$11,5,FALSE),(IF(AX120&lt;=(-1),AX120,0)))</f>
        <v>#N/A</v>
      </c>
      <c r="AY124" s="163" t="e">
        <f>IF($D120&gt;=1,($B119/HLOOKUP($D120,'Annuity Calc'!$H$7:$BE$11,2,FALSE))*HLOOKUP(AY120,'Annuity Calc'!$H$7:$BE$11,5,FALSE),(IF(AY120&lt;=(-1),AY120,0)))</f>
        <v>#N/A</v>
      </c>
      <c r="AZ124" s="163" t="e">
        <f>IF($D120&gt;=1,($B119/HLOOKUP($D120,'Annuity Calc'!$H$7:$BE$11,2,FALSE))*HLOOKUP(AZ120,'Annuity Calc'!$H$7:$BE$11,5,FALSE),(IF(AZ120&lt;=(-1),AZ120,0)))</f>
        <v>#N/A</v>
      </c>
      <c r="BA124" s="163" t="e">
        <f>IF($D120&gt;=1,($B119/HLOOKUP($D120,'Annuity Calc'!$H$7:$BE$11,2,FALSE))*HLOOKUP(BA120,'Annuity Calc'!$H$7:$BE$11,5,FALSE),(IF(BA120&lt;=(-1),BA120,0)))</f>
        <v>#N/A</v>
      </c>
      <c r="BB124" s="163" t="e">
        <f>IF($D120&gt;=1,($B119/HLOOKUP($D120,'Annuity Calc'!$H$7:$BE$11,2,FALSE))*HLOOKUP(BB120,'Annuity Calc'!$H$7:$BE$11,5,FALSE),(IF(BB120&lt;=(-1),BB120,0)))</f>
        <v>#N/A</v>
      </c>
      <c r="BC124" s="163" t="e">
        <f>IF($D120&gt;=1,($B119/HLOOKUP($D120,'Annuity Calc'!$H$7:$BE$11,2,FALSE))*HLOOKUP(BC120,'Annuity Calc'!$H$7:$BE$11,5,FALSE),(IF(BC120&lt;=(-1),BC120,0)))</f>
        <v>#N/A</v>
      </c>
      <c r="BD124" s="163" t="e">
        <f>IF($D120&gt;=1,($B119/HLOOKUP($D120,'Annuity Calc'!$H$7:$BE$11,2,FALSE))*HLOOKUP(BD120,'Annuity Calc'!$H$7:$BE$11,5,FALSE),(IF(BD120&lt;=(-1),BD120,0)))</f>
        <v>#N/A</v>
      </c>
      <c r="BE124" s="163" t="e">
        <f>IF($D120&gt;=1,($B119/HLOOKUP($D120,'Annuity Calc'!$H$7:$BE$11,2,FALSE))*HLOOKUP(BE120,'Annuity Calc'!$H$7:$BE$11,5,FALSE),(IF(BE120&lt;=(-1),BE120,0)))</f>
        <v>#N/A</v>
      </c>
      <c r="BF124" s="163" t="e">
        <f>IF($D120&gt;=1,($B119/HLOOKUP($D120,'Annuity Calc'!$H$7:$BE$11,2,FALSE))*HLOOKUP(BF120,'Annuity Calc'!$H$7:$BE$11,5,FALSE),(IF(BF120&lt;=(-1),BF120,0)))</f>
        <v>#N/A</v>
      </c>
      <c r="BG124" s="163" t="e">
        <f>IF($D120&gt;=1,($B119/HLOOKUP($D120,'Annuity Calc'!$H$7:$BE$11,2,FALSE))*HLOOKUP(BG120,'Annuity Calc'!$H$7:$BE$11,5,FALSE),(IF(BG120&lt;=(-1),BG120,0)))</f>
        <v>#N/A</v>
      </c>
      <c r="BH124" s="163" t="e">
        <f>IF($D120&gt;=1,($B119/HLOOKUP($D120,'Annuity Calc'!$H$7:$BE$11,2,FALSE))*HLOOKUP(BH120,'Annuity Calc'!$H$7:$BE$11,5,FALSE),(IF(BH120&lt;=(-1),BH120,0)))</f>
        <v>#N/A</v>
      </c>
      <c r="BI124" s="163" t="e">
        <f>IF($D120&gt;=1,($B119/HLOOKUP($D120,'Annuity Calc'!$H$7:$BE$11,2,FALSE))*HLOOKUP(BI120,'Annuity Calc'!$H$7:$BE$11,5,FALSE),(IF(BI120&lt;=(-1),BI120,0)))</f>
        <v>#N/A</v>
      </c>
    </row>
    <row r="125" spans="1:61" s="19" customFormat="1" ht="12.75" x14ac:dyDescent="0.2">
      <c r="D125" s="19">
        <f>D121-D122</f>
        <v>820198.36917098833</v>
      </c>
      <c r="E125" s="19">
        <f t="shared" ref="E125:BI125" si="567">E121-E122</f>
        <v>668982.88918939454</v>
      </c>
      <c r="F125" s="19">
        <f t="shared" si="567"/>
        <v>511611.09304917057</v>
      </c>
      <c r="G125" s="19">
        <f t="shared" si="567"/>
        <v>347832.34352290002</v>
      </c>
      <c r="H125" s="19">
        <f t="shared" si="567"/>
        <v>177385.79938809091</v>
      </c>
      <c r="I125" s="19">
        <f t="shared" si="567"/>
        <v>0</v>
      </c>
      <c r="J125" s="19" t="e">
        <f t="shared" si="567"/>
        <v>#N/A</v>
      </c>
      <c r="K125" s="19" t="e">
        <f t="shared" si="567"/>
        <v>#N/A</v>
      </c>
      <c r="L125" s="19" t="e">
        <f t="shared" si="567"/>
        <v>#N/A</v>
      </c>
      <c r="M125" s="19" t="e">
        <f t="shared" si="567"/>
        <v>#N/A</v>
      </c>
      <c r="N125" s="19" t="e">
        <f t="shared" si="567"/>
        <v>#N/A</v>
      </c>
      <c r="O125" s="19" t="e">
        <f t="shared" si="567"/>
        <v>#N/A</v>
      </c>
      <c r="P125" s="19" t="e">
        <f t="shared" si="567"/>
        <v>#N/A</v>
      </c>
      <c r="Q125" s="19" t="e">
        <f t="shared" si="567"/>
        <v>#N/A</v>
      </c>
      <c r="R125" s="19" t="e">
        <f t="shared" si="567"/>
        <v>#N/A</v>
      </c>
      <c r="S125" s="19" t="e">
        <f t="shared" si="567"/>
        <v>#N/A</v>
      </c>
      <c r="T125" s="19" t="e">
        <f t="shared" si="567"/>
        <v>#N/A</v>
      </c>
      <c r="U125" s="19" t="e">
        <f t="shared" si="567"/>
        <v>#N/A</v>
      </c>
      <c r="V125" s="19" t="e">
        <f t="shared" si="567"/>
        <v>#N/A</v>
      </c>
      <c r="W125" s="19" t="e">
        <f t="shared" si="567"/>
        <v>#N/A</v>
      </c>
      <c r="X125" s="19" t="e">
        <f t="shared" si="567"/>
        <v>#N/A</v>
      </c>
      <c r="Y125" s="19" t="e">
        <f t="shared" si="567"/>
        <v>#N/A</v>
      </c>
      <c r="Z125" s="19" t="e">
        <f t="shared" si="567"/>
        <v>#N/A</v>
      </c>
      <c r="AA125" s="19" t="e">
        <f t="shared" si="567"/>
        <v>#N/A</v>
      </c>
      <c r="AB125" s="19" t="e">
        <f t="shared" si="567"/>
        <v>#N/A</v>
      </c>
      <c r="AC125" s="19" t="e">
        <f t="shared" si="567"/>
        <v>#N/A</v>
      </c>
      <c r="AD125" s="19" t="e">
        <f t="shared" si="567"/>
        <v>#N/A</v>
      </c>
      <c r="AE125" s="19" t="e">
        <f t="shared" si="567"/>
        <v>#N/A</v>
      </c>
      <c r="AF125" s="19" t="e">
        <f t="shared" si="567"/>
        <v>#N/A</v>
      </c>
      <c r="AG125" s="19" t="e">
        <f t="shared" si="567"/>
        <v>#N/A</v>
      </c>
      <c r="AH125" s="19" t="e">
        <f t="shared" si="567"/>
        <v>#N/A</v>
      </c>
      <c r="AI125" s="19" t="e">
        <f t="shared" si="567"/>
        <v>#N/A</v>
      </c>
      <c r="AJ125" s="19" t="e">
        <f t="shared" si="567"/>
        <v>#N/A</v>
      </c>
      <c r="AK125" s="19" t="e">
        <f t="shared" si="567"/>
        <v>#N/A</v>
      </c>
      <c r="AL125" s="19" t="e">
        <f t="shared" si="567"/>
        <v>#N/A</v>
      </c>
      <c r="AM125" s="19" t="e">
        <f t="shared" si="567"/>
        <v>#N/A</v>
      </c>
      <c r="AN125" s="19" t="e">
        <f t="shared" si="567"/>
        <v>#N/A</v>
      </c>
      <c r="AO125" s="19" t="e">
        <f t="shared" si="567"/>
        <v>#N/A</v>
      </c>
      <c r="AP125" s="19" t="e">
        <f t="shared" si="567"/>
        <v>#N/A</v>
      </c>
      <c r="AQ125" s="19" t="e">
        <f t="shared" si="567"/>
        <v>#N/A</v>
      </c>
      <c r="AR125" s="19" t="e">
        <f t="shared" si="567"/>
        <v>#N/A</v>
      </c>
      <c r="AS125" s="19" t="e">
        <f t="shared" si="567"/>
        <v>#N/A</v>
      </c>
      <c r="AT125" s="19" t="e">
        <f t="shared" si="567"/>
        <v>#N/A</v>
      </c>
      <c r="AU125" s="19" t="e">
        <f t="shared" si="567"/>
        <v>#N/A</v>
      </c>
      <c r="AV125" s="19" t="e">
        <f t="shared" si="567"/>
        <v>#N/A</v>
      </c>
      <c r="AW125" s="19" t="e">
        <f t="shared" si="567"/>
        <v>#N/A</v>
      </c>
      <c r="AX125" s="19" t="e">
        <f t="shared" si="567"/>
        <v>#N/A</v>
      </c>
      <c r="AY125" s="19" t="e">
        <f t="shared" si="567"/>
        <v>#N/A</v>
      </c>
      <c r="AZ125" s="19" t="e">
        <f t="shared" si="567"/>
        <v>#N/A</v>
      </c>
      <c r="BA125" s="19" t="e">
        <f t="shared" si="567"/>
        <v>#N/A</v>
      </c>
      <c r="BB125" s="19" t="e">
        <f t="shared" si="567"/>
        <v>#N/A</v>
      </c>
      <c r="BC125" s="19" t="e">
        <f t="shared" si="567"/>
        <v>#N/A</v>
      </c>
      <c r="BD125" s="19" t="e">
        <f t="shared" si="567"/>
        <v>#N/A</v>
      </c>
      <c r="BE125" s="19" t="e">
        <f t="shared" si="567"/>
        <v>#N/A</v>
      </c>
      <c r="BF125" s="19" t="e">
        <f t="shared" si="567"/>
        <v>#N/A</v>
      </c>
      <c r="BG125" s="19" t="e">
        <f t="shared" si="567"/>
        <v>#N/A</v>
      </c>
      <c r="BH125" s="19" t="e">
        <f t="shared" si="567"/>
        <v>#N/A</v>
      </c>
      <c r="BI125" s="19" t="e">
        <f t="shared" si="567"/>
        <v>#N/A</v>
      </c>
    </row>
    <row r="126" spans="1:61" s="19" customFormat="1" ht="12.75" x14ac:dyDescent="0.2"/>
    <row r="127" spans="1:61" s="19" customFormat="1" ht="12.75" x14ac:dyDescent="0.2">
      <c r="C127" s="19" t="s">
        <v>473</v>
      </c>
      <c r="E127" s="19">
        <f>D121</f>
        <v>965498.36540213786</v>
      </c>
      <c r="F127" s="19">
        <f t="shared" ref="F127:F131" si="568">E121</f>
        <v>820198.36917098833</v>
      </c>
      <c r="G127" s="19">
        <f t="shared" ref="G127:G131" si="569">F121</f>
        <v>668982.88918939454</v>
      </c>
      <c r="H127" s="19">
        <f t="shared" ref="H127:H131" si="570">G121</f>
        <v>511611.09304917057</v>
      </c>
      <c r="I127" s="19">
        <f t="shared" ref="I127:I131" si="571">H121</f>
        <v>347832.34352290002</v>
      </c>
      <c r="J127" s="19">
        <f t="shared" ref="J127:J131" si="572">I121</f>
        <v>177385.79938809091</v>
      </c>
      <c r="K127" s="19">
        <f t="shared" ref="K127:K131" si="573">J121</f>
        <v>0</v>
      </c>
      <c r="L127" s="19" t="e">
        <f t="shared" ref="L127:L131" si="574">K121</f>
        <v>#N/A</v>
      </c>
      <c r="M127" s="19" t="e">
        <f t="shared" ref="M127:M131" si="575">L121</f>
        <v>#N/A</v>
      </c>
      <c r="N127" s="19" t="e">
        <f t="shared" ref="N127:N131" si="576">M121</f>
        <v>#N/A</v>
      </c>
      <c r="O127" s="19" t="e">
        <f t="shared" ref="O127:O131" si="577">N121</f>
        <v>#N/A</v>
      </c>
      <c r="P127" s="19" t="e">
        <f t="shared" ref="P127:P131" si="578">O121</f>
        <v>#N/A</v>
      </c>
      <c r="Q127" s="19" t="e">
        <f t="shared" ref="Q127:Q131" si="579">P121</f>
        <v>#N/A</v>
      </c>
      <c r="R127" s="19" t="e">
        <f t="shared" ref="R127:R131" si="580">Q121</f>
        <v>#N/A</v>
      </c>
      <c r="S127" s="19" t="e">
        <f t="shared" ref="S127:S131" si="581">R121</f>
        <v>#N/A</v>
      </c>
      <c r="T127" s="19" t="e">
        <f t="shared" ref="T127:T131" si="582">S121</f>
        <v>#N/A</v>
      </c>
      <c r="U127" s="19" t="e">
        <f t="shared" ref="U127:U131" si="583">T121</f>
        <v>#N/A</v>
      </c>
      <c r="V127" s="19" t="e">
        <f t="shared" ref="V127:V131" si="584">U121</f>
        <v>#N/A</v>
      </c>
      <c r="W127" s="19" t="e">
        <f t="shared" ref="W127:W131" si="585">V121</f>
        <v>#N/A</v>
      </c>
      <c r="X127" s="19" t="e">
        <f t="shared" ref="X127:X131" si="586">W121</f>
        <v>#N/A</v>
      </c>
      <c r="Y127" s="19" t="e">
        <f t="shared" ref="Y127:Y131" si="587">X121</f>
        <v>#N/A</v>
      </c>
      <c r="Z127" s="19" t="e">
        <f t="shared" ref="Z127:Z131" si="588">Y121</f>
        <v>#N/A</v>
      </c>
      <c r="AA127" s="19" t="e">
        <f t="shared" ref="AA127:AA131" si="589">Z121</f>
        <v>#N/A</v>
      </c>
      <c r="AB127" s="19" t="e">
        <f t="shared" ref="AB127:AB131" si="590">AA121</f>
        <v>#N/A</v>
      </c>
      <c r="AC127" s="19" t="e">
        <f t="shared" ref="AC127:AC131" si="591">AB121</f>
        <v>#N/A</v>
      </c>
      <c r="AD127" s="19" t="e">
        <f t="shared" ref="AD127:AD131" si="592">AC121</f>
        <v>#N/A</v>
      </c>
      <c r="AE127" s="19" t="e">
        <f t="shared" ref="AE127:AE131" si="593">AD121</f>
        <v>#N/A</v>
      </c>
      <c r="AF127" s="19" t="e">
        <f t="shared" ref="AF127:AF131" si="594">AE121</f>
        <v>#N/A</v>
      </c>
      <c r="AG127" s="19" t="e">
        <f t="shared" ref="AG127:AG131" si="595">AF121</f>
        <v>#N/A</v>
      </c>
      <c r="AH127" s="19" t="e">
        <f t="shared" ref="AH127:AH131" si="596">AG121</f>
        <v>#N/A</v>
      </c>
      <c r="AI127" s="19" t="e">
        <f t="shared" ref="AI127:AI131" si="597">AH121</f>
        <v>#N/A</v>
      </c>
      <c r="AJ127" s="19" t="e">
        <f t="shared" ref="AJ127:AJ131" si="598">AI121</f>
        <v>#N/A</v>
      </c>
      <c r="AK127" s="19" t="e">
        <f t="shared" ref="AK127:AK131" si="599">AJ121</f>
        <v>#N/A</v>
      </c>
      <c r="AL127" s="19" t="e">
        <f t="shared" ref="AL127:AL131" si="600">AK121</f>
        <v>#N/A</v>
      </c>
      <c r="AM127" s="19" t="e">
        <f t="shared" ref="AM127:AM131" si="601">AL121</f>
        <v>#N/A</v>
      </c>
      <c r="AN127" s="19" t="e">
        <f t="shared" ref="AN127:AN131" si="602">AM121</f>
        <v>#N/A</v>
      </c>
      <c r="AO127" s="19" t="e">
        <f t="shared" ref="AO127:AO131" si="603">AN121</f>
        <v>#N/A</v>
      </c>
      <c r="AP127" s="19" t="e">
        <f t="shared" ref="AP127:AP131" si="604">AO121</f>
        <v>#N/A</v>
      </c>
      <c r="AQ127" s="19" t="e">
        <f t="shared" ref="AQ127:AQ131" si="605">AP121</f>
        <v>#N/A</v>
      </c>
      <c r="AR127" s="19" t="e">
        <f t="shared" ref="AR127:AR131" si="606">AQ121</f>
        <v>#N/A</v>
      </c>
      <c r="AS127" s="19" t="e">
        <f t="shared" ref="AS127:AS131" si="607">AR121</f>
        <v>#N/A</v>
      </c>
      <c r="AT127" s="19" t="e">
        <f t="shared" ref="AT127:AT131" si="608">AS121</f>
        <v>#N/A</v>
      </c>
      <c r="AU127" s="19" t="e">
        <f t="shared" ref="AU127:AU131" si="609">AT121</f>
        <v>#N/A</v>
      </c>
      <c r="AV127" s="19" t="e">
        <f t="shared" ref="AV127:AV131" si="610">AU121</f>
        <v>#N/A</v>
      </c>
      <c r="AW127" s="19" t="e">
        <f t="shared" ref="AW127:AW131" si="611">AV121</f>
        <v>#N/A</v>
      </c>
      <c r="AX127" s="19" t="e">
        <f t="shared" ref="AX127:AX131" si="612">AW121</f>
        <v>#N/A</v>
      </c>
      <c r="AY127" s="19" t="e">
        <f t="shared" ref="AY127:AY131" si="613">AX121</f>
        <v>#N/A</v>
      </c>
      <c r="AZ127" s="19" t="e">
        <f t="shared" ref="AZ127:AZ131" si="614">AY121</f>
        <v>#N/A</v>
      </c>
      <c r="BA127" s="19" t="e">
        <f t="shared" ref="BA127:BA131" si="615">AZ121</f>
        <v>#N/A</v>
      </c>
      <c r="BB127" s="19" t="e">
        <f t="shared" ref="BB127:BB131" si="616">BA121</f>
        <v>#N/A</v>
      </c>
      <c r="BC127" s="19" t="e">
        <f t="shared" ref="BC127:BC131" si="617">BB121</f>
        <v>#N/A</v>
      </c>
      <c r="BD127" s="19" t="e">
        <f t="shared" ref="BD127:BD131" si="618">BC121</f>
        <v>#N/A</v>
      </c>
      <c r="BE127" s="19" t="e">
        <f t="shared" ref="BE127:BE131" si="619">BD121</f>
        <v>#N/A</v>
      </c>
      <c r="BF127" s="19" t="e">
        <f t="shared" ref="BF127:BF131" si="620">BE121</f>
        <v>#N/A</v>
      </c>
      <c r="BG127" s="19" t="e">
        <f t="shared" ref="BG127:BG131" si="621">BF121</f>
        <v>#N/A</v>
      </c>
      <c r="BH127" s="19" t="e">
        <f t="shared" ref="BH127:BH131" si="622">BG121</f>
        <v>#N/A</v>
      </c>
      <c r="BI127" s="19" t="e">
        <f t="shared" ref="BI127:BI131" si="623">BH121</f>
        <v>#N/A</v>
      </c>
    </row>
    <row r="128" spans="1:61" s="19" customFormat="1" ht="12.75" x14ac:dyDescent="0.2">
      <c r="C128" s="19" t="s">
        <v>455</v>
      </c>
      <c r="E128" s="19">
        <f>D122</f>
        <v>145299.99623114953</v>
      </c>
      <c r="F128" s="19">
        <f t="shared" si="568"/>
        <v>151215.47998159376</v>
      </c>
      <c r="G128" s="19">
        <f t="shared" si="569"/>
        <v>157371.796140224</v>
      </c>
      <c r="H128" s="19">
        <f t="shared" si="570"/>
        <v>163778.74952627058</v>
      </c>
      <c r="I128" s="19">
        <f t="shared" si="571"/>
        <v>170446.54413480911</v>
      </c>
      <c r="J128" s="19">
        <f t="shared" si="572"/>
        <v>177385.79938809096</v>
      </c>
      <c r="K128" s="19" t="e">
        <f t="shared" si="573"/>
        <v>#N/A</v>
      </c>
      <c r="L128" s="19" t="e">
        <f t="shared" si="574"/>
        <v>#N/A</v>
      </c>
      <c r="M128" s="19" t="e">
        <f t="shared" si="575"/>
        <v>#N/A</v>
      </c>
      <c r="N128" s="19" t="e">
        <f t="shared" si="576"/>
        <v>#N/A</v>
      </c>
      <c r="O128" s="19" t="e">
        <f t="shared" si="577"/>
        <v>#N/A</v>
      </c>
      <c r="P128" s="19" t="e">
        <f t="shared" si="578"/>
        <v>#N/A</v>
      </c>
      <c r="Q128" s="19" t="e">
        <f t="shared" si="579"/>
        <v>#N/A</v>
      </c>
      <c r="R128" s="19" t="e">
        <f t="shared" si="580"/>
        <v>#N/A</v>
      </c>
      <c r="S128" s="19" t="e">
        <f t="shared" si="581"/>
        <v>#N/A</v>
      </c>
      <c r="T128" s="19" t="e">
        <f t="shared" si="582"/>
        <v>#N/A</v>
      </c>
      <c r="U128" s="19" t="e">
        <f t="shared" si="583"/>
        <v>#N/A</v>
      </c>
      <c r="V128" s="19" t="e">
        <f t="shared" si="584"/>
        <v>#N/A</v>
      </c>
      <c r="W128" s="19" t="e">
        <f t="shared" si="585"/>
        <v>#N/A</v>
      </c>
      <c r="X128" s="19" t="e">
        <f t="shared" si="586"/>
        <v>#N/A</v>
      </c>
      <c r="Y128" s="19" t="e">
        <f t="shared" si="587"/>
        <v>#N/A</v>
      </c>
      <c r="Z128" s="19" t="e">
        <f t="shared" si="588"/>
        <v>#N/A</v>
      </c>
      <c r="AA128" s="19" t="e">
        <f t="shared" si="589"/>
        <v>#N/A</v>
      </c>
      <c r="AB128" s="19" t="e">
        <f t="shared" si="590"/>
        <v>#N/A</v>
      </c>
      <c r="AC128" s="19" t="e">
        <f t="shared" si="591"/>
        <v>#N/A</v>
      </c>
      <c r="AD128" s="19" t="e">
        <f t="shared" si="592"/>
        <v>#N/A</v>
      </c>
      <c r="AE128" s="19" t="e">
        <f t="shared" si="593"/>
        <v>#N/A</v>
      </c>
      <c r="AF128" s="19" t="e">
        <f t="shared" si="594"/>
        <v>#N/A</v>
      </c>
      <c r="AG128" s="19" t="e">
        <f t="shared" si="595"/>
        <v>#N/A</v>
      </c>
      <c r="AH128" s="19" t="e">
        <f t="shared" si="596"/>
        <v>#N/A</v>
      </c>
      <c r="AI128" s="19" t="e">
        <f t="shared" si="597"/>
        <v>#N/A</v>
      </c>
      <c r="AJ128" s="19" t="e">
        <f t="shared" si="598"/>
        <v>#N/A</v>
      </c>
      <c r="AK128" s="19" t="e">
        <f t="shared" si="599"/>
        <v>#N/A</v>
      </c>
      <c r="AL128" s="19" t="e">
        <f t="shared" si="600"/>
        <v>#N/A</v>
      </c>
      <c r="AM128" s="19" t="e">
        <f t="shared" si="601"/>
        <v>#N/A</v>
      </c>
      <c r="AN128" s="19" t="e">
        <f t="shared" si="602"/>
        <v>#N/A</v>
      </c>
      <c r="AO128" s="19" t="e">
        <f t="shared" si="603"/>
        <v>#N/A</v>
      </c>
      <c r="AP128" s="19" t="e">
        <f t="shared" si="604"/>
        <v>#N/A</v>
      </c>
      <c r="AQ128" s="19" t="e">
        <f t="shared" si="605"/>
        <v>#N/A</v>
      </c>
      <c r="AR128" s="19" t="e">
        <f t="shared" si="606"/>
        <v>#N/A</v>
      </c>
      <c r="AS128" s="19" t="e">
        <f t="shared" si="607"/>
        <v>#N/A</v>
      </c>
      <c r="AT128" s="19" t="e">
        <f t="shared" si="608"/>
        <v>#N/A</v>
      </c>
      <c r="AU128" s="19" t="e">
        <f t="shared" si="609"/>
        <v>#N/A</v>
      </c>
      <c r="AV128" s="19" t="e">
        <f t="shared" si="610"/>
        <v>#N/A</v>
      </c>
      <c r="AW128" s="19" t="e">
        <f t="shared" si="611"/>
        <v>#N/A</v>
      </c>
      <c r="AX128" s="19" t="e">
        <f t="shared" si="612"/>
        <v>#N/A</v>
      </c>
      <c r="AY128" s="19" t="e">
        <f t="shared" si="613"/>
        <v>#N/A</v>
      </c>
      <c r="AZ128" s="19" t="e">
        <f t="shared" si="614"/>
        <v>#N/A</v>
      </c>
      <c r="BA128" s="19" t="e">
        <f t="shared" si="615"/>
        <v>#N/A</v>
      </c>
      <c r="BB128" s="19" t="e">
        <f t="shared" si="616"/>
        <v>#N/A</v>
      </c>
      <c r="BC128" s="19" t="e">
        <f t="shared" si="617"/>
        <v>#N/A</v>
      </c>
      <c r="BD128" s="19" t="e">
        <f t="shared" si="618"/>
        <v>#N/A</v>
      </c>
      <c r="BE128" s="19" t="e">
        <f t="shared" si="619"/>
        <v>#N/A</v>
      </c>
      <c r="BF128" s="19" t="e">
        <f t="shared" si="620"/>
        <v>#N/A</v>
      </c>
      <c r="BG128" s="19" t="e">
        <f t="shared" si="621"/>
        <v>#N/A</v>
      </c>
      <c r="BH128" s="19" t="e">
        <f t="shared" si="622"/>
        <v>#N/A</v>
      </c>
      <c r="BI128" s="19" t="e">
        <f t="shared" si="623"/>
        <v>#N/A</v>
      </c>
    </row>
    <row r="129" spans="3:61" s="19" customFormat="1" ht="12.75" x14ac:dyDescent="0.2">
      <c r="C129" s="19" t="s">
        <v>456</v>
      </c>
      <c r="E129" s="19">
        <f>D123</f>
        <v>35624.649854733834</v>
      </c>
      <c r="F129" s="19">
        <f t="shared" si="568"/>
        <v>29709.166104289619</v>
      </c>
      <c r="G129" s="19">
        <f t="shared" si="569"/>
        <v>23552.849945659374</v>
      </c>
      <c r="H129" s="19">
        <f t="shared" si="570"/>
        <v>17145.896559612815</v>
      </c>
      <c r="I129" s="19">
        <f t="shared" si="571"/>
        <v>10478.101951074272</v>
      </c>
      <c r="J129" s="19">
        <f t="shared" si="572"/>
        <v>3538.846697792414</v>
      </c>
      <c r="K129" s="19" t="e">
        <f t="shared" si="573"/>
        <v>#N/A</v>
      </c>
      <c r="L129" s="19" t="e">
        <f t="shared" si="574"/>
        <v>#N/A</v>
      </c>
      <c r="M129" s="19" t="e">
        <f t="shared" si="575"/>
        <v>#N/A</v>
      </c>
      <c r="N129" s="19" t="e">
        <f t="shared" si="576"/>
        <v>#N/A</v>
      </c>
      <c r="O129" s="19" t="e">
        <f t="shared" si="577"/>
        <v>#N/A</v>
      </c>
      <c r="P129" s="19" t="e">
        <f t="shared" si="578"/>
        <v>#N/A</v>
      </c>
      <c r="Q129" s="19" t="e">
        <f t="shared" si="579"/>
        <v>#N/A</v>
      </c>
      <c r="R129" s="19" t="e">
        <f t="shared" si="580"/>
        <v>#N/A</v>
      </c>
      <c r="S129" s="19" t="e">
        <f t="shared" si="581"/>
        <v>#N/A</v>
      </c>
      <c r="T129" s="19" t="e">
        <f t="shared" si="582"/>
        <v>#N/A</v>
      </c>
      <c r="U129" s="19" t="e">
        <f t="shared" si="583"/>
        <v>#N/A</v>
      </c>
      <c r="V129" s="19" t="e">
        <f t="shared" si="584"/>
        <v>#N/A</v>
      </c>
      <c r="W129" s="19" t="e">
        <f t="shared" si="585"/>
        <v>#N/A</v>
      </c>
      <c r="X129" s="19" t="e">
        <f t="shared" si="586"/>
        <v>#N/A</v>
      </c>
      <c r="Y129" s="19" t="e">
        <f t="shared" si="587"/>
        <v>#N/A</v>
      </c>
      <c r="Z129" s="19" t="e">
        <f t="shared" si="588"/>
        <v>#N/A</v>
      </c>
      <c r="AA129" s="19" t="e">
        <f t="shared" si="589"/>
        <v>#N/A</v>
      </c>
      <c r="AB129" s="19" t="e">
        <f t="shared" si="590"/>
        <v>#N/A</v>
      </c>
      <c r="AC129" s="19" t="e">
        <f t="shared" si="591"/>
        <v>#N/A</v>
      </c>
      <c r="AD129" s="19" t="e">
        <f t="shared" si="592"/>
        <v>#N/A</v>
      </c>
      <c r="AE129" s="19" t="e">
        <f t="shared" si="593"/>
        <v>#N/A</v>
      </c>
      <c r="AF129" s="19" t="e">
        <f t="shared" si="594"/>
        <v>#N/A</v>
      </c>
      <c r="AG129" s="19" t="e">
        <f t="shared" si="595"/>
        <v>#N/A</v>
      </c>
      <c r="AH129" s="19" t="e">
        <f t="shared" si="596"/>
        <v>#N/A</v>
      </c>
      <c r="AI129" s="19" t="e">
        <f t="shared" si="597"/>
        <v>#N/A</v>
      </c>
      <c r="AJ129" s="19" t="e">
        <f t="shared" si="598"/>
        <v>#N/A</v>
      </c>
      <c r="AK129" s="19" t="e">
        <f t="shared" si="599"/>
        <v>#N/A</v>
      </c>
      <c r="AL129" s="19" t="e">
        <f t="shared" si="600"/>
        <v>#N/A</v>
      </c>
      <c r="AM129" s="19" t="e">
        <f t="shared" si="601"/>
        <v>#N/A</v>
      </c>
      <c r="AN129" s="19" t="e">
        <f t="shared" si="602"/>
        <v>#N/A</v>
      </c>
      <c r="AO129" s="19" t="e">
        <f t="shared" si="603"/>
        <v>#N/A</v>
      </c>
      <c r="AP129" s="19" t="e">
        <f t="shared" si="604"/>
        <v>#N/A</v>
      </c>
      <c r="AQ129" s="19" t="e">
        <f t="shared" si="605"/>
        <v>#N/A</v>
      </c>
      <c r="AR129" s="19" t="e">
        <f t="shared" si="606"/>
        <v>#N/A</v>
      </c>
      <c r="AS129" s="19" t="e">
        <f t="shared" si="607"/>
        <v>#N/A</v>
      </c>
      <c r="AT129" s="19" t="e">
        <f t="shared" si="608"/>
        <v>#N/A</v>
      </c>
      <c r="AU129" s="19" t="e">
        <f t="shared" si="609"/>
        <v>#N/A</v>
      </c>
      <c r="AV129" s="19" t="e">
        <f t="shared" si="610"/>
        <v>#N/A</v>
      </c>
      <c r="AW129" s="19" t="e">
        <f t="shared" si="611"/>
        <v>#N/A</v>
      </c>
      <c r="AX129" s="19" t="e">
        <f t="shared" si="612"/>
        <v>#N/A</v>
      </c>
      <c r="AY129" s="19" t="e">
        <f t="shared" si="613"/>
        <v>#N/A</v>
      </c>
      <c r="AZ129" s="19" t="e">
        <f t="shared" si="614"/>
        <v>#N/A</v>
      </c>
      <c r="BA129" s="19" t="e">
        <f t="shared" si="615"/>
        <v>#N/A</v>
      </c>
      <c r="BB129" s="19" t="e">
        <f t="shared" si="616"/>
        <v>#N/A</v>
      </c>
      <c r="BC129" s="19" t="e">
        <f t="shared" si="617"/>
        <v>#N/A</v>
      </c>
      <c r="BD129" s="19" t="e">
        <f t="shared" si="618"/>
        <v>#N/A</v>
      </c>
      <c r="BE129" s="19" t="e">
        <f t="shared" si="619"/>
        <v>#N/A</v>
      </c>
      <c r="BF129" s="19" t="e">
        <f t="shared" si="620"/>
        <v>#N/A</v>
      </c>
      <c r="BG129" s="19" t="e">
        <f t="shared" si="621"/>
        <v>#N/A</v>
      </c>
      <c r="BH129" s="19" t="e">
        <f t="shared" si="622"/>
        <v>#N/A</v>
      </c>
      <c r="BI129" s="19" t="e">
        <f t="shared" si="623"/>
        <v>#N/A</v>
      </c>
    </row>
    <row r="130" spans="3:61" s="19" customFormat="1" ht="12.75" x14ac:dyDescent="0.2">
      <c r="C130" s="19" t="s">
        <v>161</v>
      </c>
      <c r="E130" s="19">
        <f>D124</f>
        <v>180924.64608588337</v>
      </c>
      <c r="F130" s="19">
        <f t="shared" si="568"/>
        <v>180924.64608588337</v>
      </c>
      <c r="G130" s="19">
        <f t="shared" si="569"/>
        <v>180924.64608588337</v>
      </c>
      <c r="H130" s="19">
        <f t="shared" si="570"/>
        <v>180924.64608588337</v>
      </c>
      <c r="I130" s="19">
        <f t="shared" si="571"/>
        <v>180924.64608588337</v>
      </c>
      <c r="J130" s="19">
        <f t="shared" si="572"/>
        <v>180924.64608588337</v>
      </c>
      <c r="K130" s="19" t="e">
        <f t="shared" si="573"/>
        <v>#N/A</v>
      </c>
      <c r="L130" s="19" t="e">
        <f t="shared" si="574"/>
        <v>#N/A</v>
      </c>
      <c r="M130" s="19" t="e">
        <f t="shared" si="575"/>
        <v>#N/A</v>
      </c>
      <c r="N130" s="19" t="e">
        <f t="shared" si="576"/>
        <v>#N/A</v>
      </c>
      <c r="O130" s="19" t="e">
        <f t="shared" si="577"/>
        <v>#N/A</v>
      </c>
      <c r="P130" s="19" t="e">
        <f t="shared" si="578"/>
        <v>#N/A</v>
      </c>
      <c r="Q130" s="19" t="e">
        <f t="shared" si="579"/>
        <v>#N/A</v>
      </c>
      <c r="R130" s="19" t="e">
        <f t="shared" si="580"/>
        <v>#N/A</v>
      </c>
      <c r="S130" s="19" t="e">
        <f t="shared" si="581"/>
        <v>#N/A</v>
      </c>
      <c r="T130" s="19" t="e">
        <f t="shared" si="582"/>
        <v>#N/A</v>
      </c>
      <c r="U130" s="19" t="e">
        <f t="shared" si="583"/>
        <v>#N/A</v>
      </c>
      <c r="V130" s="19" t="e">
        <f t="shared" si="584"/>
        <v>#N/A</v>
      </c>
      <c r="W130" s="19" t="e">
        <f t="shared" si="585"/>
        <v>#N/A</v>
      </c>
      <c r="X130" s="19" t="e">
        <f t="shared" si="586"/>
        <v>#N/A</v>
      </c>
      <c r="Y130" s="19" t="e">
        <f t="shared" si="587"/>
        <v>#N/A</v>
      </c>
      <c r="Z130" s="19" t="e">
        <f t="shared" si="588"/>
        <v>#N/A</v>
      </c>
      <c r="AA130" s="19" t="e">
        <f t="shared" si="589"/>
        <v>#N/A</v>
      </c>
      <c r="AB130" s="19" t="e">
        <f t="shared" si="590"/>
        <v>#N/A</v>
      </c>
      <c r="AC130" s="19" t="e">
        <f t="shared" si="591"/>
        <v>#N/A</v>
      </c>
      <c r="AD130" s="19" t="e">
        <f t="shared" si="592"/>
        <v>#N/A</v>
      </c>
      <c r="AE130" s="19" t="e">
        <f t="shared" si="593"/>
        <v>#N/A</v>
      </c>
      <c r="AF130" s="19" t="e">
        <f t="shared" si="594"/>
        <v>#N/A</v>
      </c>
      <c r="AG130" s="19" t="e">
        <f t="shared" si="595"/>
        <v>#N/A</v>
      </c>
      <c r="AH130" s="19" t="e">
        <f t="shared" si="596"/>
        <v>#N/A</v>
      </c>
      <c r="AI130" s="19" t="e">
        <f t="shared" si="597"/>
        <v>#N/A</v>
      </c>
      <c r="AJ130" s="19" t="e">
        <f t="shared" si="598"/>
        <v>#N/A</v>
      </c>
      <c r="AK130" s="19" t="e">
        <f t="shared" si="599"/>
        <v>#N/A</v>
      </c>
      <c r="AL130" s="19" t="e">
        <f t="shared" si="600"/>
        <v>#N/A</v>
      </c>
      <c r="AM130" s="19" t="e">
        <f t="shared" si="601"/>
        <v>#N/A</v>
      </c>
      <c r="AN130" s="19" t="e">
        <f t="shared" si="602"/>
        <v>#N/A</v>
      </c>
      <c r="AO130" s="19" t="e">
        <f t="shared" si="603"/>
        <v>#N/A</v>
      </c>
      <c r="AP130" s="19" t="e">
        <f t="shared" si="604"/>
        <v>#N/A</v>
      </c>
      <c r="AQ130" s="19" t="e">
        <f t="shared" si="605"/>
        <v>#N/A</v>
      </c>
      <c r="AR130" s="19" t="e">
        <f t="shared" si="606"/>
        <v>#N/A</v>
      </c>
      <c r="AS130" s="19" t="e">
        <f t="shared" si="607"/>
        <v>#N/A</v>
      </c>
      <c r="AT130" s="19" t="e">
        <f t="shared" si="608"/>
        <v>#N/A</v>
      </c>
      <c r="AU130" s="19" t="e">
        <f t="shared" si="609"/>
        <v>#N/A</v>
      </c>
      <c r="AV130" s="19" t="e">
        <f t="shared" si="610"/>
        <v>#N/A</v>
      </c>
      <c r="AW130" s="19" t="e">
        <f t="shared" si="611"/>
        <v>#N/A</v>
      </c>
      <c r="AX130" s="19" t="e">
        <f t="shared" si="612"/>
        <v>#N/A</v>
      </c>
      <c r="AY130" s="19" t="e">
        <f t="shared" si="613"/>
        <v>#N/A</v>
      </c>
      <c r="AZ130" s="19" t="e">
        <f t="shared" si="614"/>
        <v>#N/A</v>
      </c>
      <c r="BA130" s="19" t="e">
        <f t="shared" si="615"/>
        <v>#N/A</v>
      </c>
      <c r="BB130" s="19" t="e">
        <f t="shared" si="616"/>
        <v>#N/A</v>
      </c>
      <c r="BC130" s="19" t="e">
        <f t="shared" si="617"/>
        <v>#N/A</v>
      </c>
      <c r="BD130" s="19" t="e">
        <f t="shared" si="618"/>
        <v>#N/A</v>
      </c>
      <c r="BE130" s="19" t="e">
        <f t="shared" si="619"/>
        <v>#N/A</v>
      </c>
      <c r="BF130" s="19" t="e">
        <f t="shared" si="620"/>
        <v>#N/A</v>
      </c>
      <c r="BG130" s="19" t="e">
        <f t="shared" si="621"/>
        <v>#N/A</v>
      </c>
      <c r="BH130" s="19" t="e">
        <f t="shared" si="622"/>
        <v>#N/A</v>
      </c>
      <c r="BI130" s="19" t="e">
        <f t="shared" si="623"/>
        <v>#N/A</v>
      </c>
    </row>
    <row r="131" spans="3:61" s="19" customFormat="1" ht="12.75" x14ac:dyDescent="0.2">
      <c r="C131" s="19" t="s">
        <v>457</v>
      </c>
      <c r="E131" s="19">
        <f>D125</f>
        <v>820198.36917098833</v>
      </c>
      <c r="F131" s="19">
        <f t="shared" si="568"/>
        <v>668982.88918939454</v>
      </c>
      <c r="G131" s="19">
        <f t="shared" si="569"/>
        <v>511611.09304917057</v>
      </c>
      <c r="H131" s="19">
        <f t="shared" si="570"/>
        <v>347832.34352290002</v>
      </c>
      <c r="I131" s="19">
        <f t="shared" si="571"/>
        <v>177385.79938809091</v>
      </c>
      <c r="J131" s="19">
        <f t="shared" si="572"/>
        <v>0</v>
      </c>
      <c r="K131" s="19" t="e">
        <f t="shared" si="573"/>
        <v>#N/A</v>
      </c>
      <c r="L131" s="19" t="e">
        <f t="shared" si="574"/>
        <v>#N/A</v>
      </c>
      <c r="M131" s="19" t="e">
        <f t="shared" si="575"/>
        <v>#N/A</v>
      </c>
      <c r="N131" s="19" t="e">
        <f t="shared" si="576"/>
        <v>#N/A</v>
      </c>
      <c r="O131" s="19" t="e">
        <f t="shared" si="577"/>
        <v>#N/A</v>
      </c>
      <c r="P131" s="19" t="e">
        <f t="shared" si="578"/>
        <v>#N/A</v>
      </c>
      <c r="Q131" s="19" t="e">
        <f t="shared" si="579"/>
        <v>#N/A</v>
      </c>
      <c r="R131" s="19" t="e">
        <f t="shared" si="580"/>
        <v>#N/A</v>
      </c>
      <c r="S131" s="19" t="e">
        <f t="shared" si="581"/>
        <v>#N/A</v>
      </c>
      <c r="T131" s="19" t="e">
        <f t="shared" si="582"/>
        <v>#N/A</v>
      </c>
      <c r="U131" s="19" t="e">
        <f t="shared" si="583"/>
        <v>#N/A</v>
      </c>
      <c r="V131" s="19" t="e">
        <f t="shared" si="584"/>
        <v>#N/A</v>
      </c>
      <c r="W131" s="19" t="e">
        <f t="shared" si="585"/>
        <v>#N/A</v>
      </c>
      <c r="X131" s="19" t="e">
        <f t="shared" si="586"/>
        <v>#N/A</v>
      </c>
      <c r="Y131" s="19" t="e">
        <f t="shared" si="587"/>
        <v>#N/A</v>
      </c>
      <c r="Z131" s="19" t="e">
        <f t="shared" si="588"/>
        <v>#N/A</v>
      </c>
      <c r="AA131" s="19" t="e">
        <f t="shared" si="589"/>
        <v>#N/A</v>
      </c>
      <c r="AB131" s="19" t="e">
        <f t="shared" si="590"/>
        <v>#N/A</v>
      </c>
      <c r="AC131" s="19" t="e">
        <f t="shared" si="591"/>
        <v>#N/A</v>
      </c>
      <c r="AD131" s="19" t="e">
        <f t="shared" si="592"/>
        <v>#N/A</v>
      </c>
      <c r="AE131" s="19" t="e">
        <f t="shared" si="593"/>
        <v>#N/A</v>
      </c>
      <c r="AF131" s="19" t="e">
        <f t="shared" si="594"/>
        <v>#N/A</v>
      </c>
      <c r="AG131" s="19" t="e">
        <f t="shared" si="595"/>
        <v>#N/A</v>
      </c>
      <c r="AH131" s="19" t="e">
        <f t="shared" si="596"/>
        <v>#N/A</v>
      </c>
      <c r="AI131" s="19" t="e">
        <f t="shared" si="597"/>
        <v>#N/A</v>
      </c>
      <c r="AJ131" s="19" t="e">
        <f t="shared" si="598"/>
        <v>#N/A</v>
      </c>
      <c r="AK131" s="19" t="e">
        <f t="shared" si="599"/>
        <v>#N/A</v>
      </c>
      <c r="AL131" s="19" t="e">
        <f t="shared" si="600"/>
        <v>#N/A</v>
      </c>
      <c r="AM131" s="19" t="e">
        <f t="shared" si="601"/>
        <v>#N/A</v>
      </c>
      <c r="AN131" s="19" t="e">
        <f t="shared" si="602"/>
        <v>#N/A</v>
      </c>
      <c r="AO131" s="19" t="e">
        <f t="shared" si="603"/>
        <v>#N/A</v>
      </c>
      <c r="AP131" s="19" t="e">
        <f t="shared" si="604"/>
        <v>#N/A</v>
      </c>
      <c r="AQ131" s="19" t="e">
        <f t="shared" si="605"/>
        <v>#N/A</v>
      </c>
      <c r="AR131" s="19" t="e">
        <f t="shared" si="606"/>
        <v>#N/A</v>
      </c>
      <c r="AS131" s="19" t="e">
        <f t="shared" si="607"/>
        <v>#N/A</v>
      </c>
      <c r="AT131" s="19" t="e">
        <f t="shared" si="608"/>
        <v>#N/A</v>
      </c>
      <c r="AU131" s="19" t="e">
        <f t="shared" si="609"/>
        <v>#N/A</v>
      </c>
      <c r="AV131" s="19" t="e">
        <f t="shared" si="610"/>
        <v>#N/A</v>
      </c>
      <c r="AW131" s="19" t="e">
        <f t="shared" si="611"/>
        <v>#N/A</v>
      </c>
      <c r="AX131" s="19" t="e">
        <f t="shared" si="612"/>
        <v>#N/A</v>
      </c>
      <c r="AY131" s="19" t="e">
        <f t="shared" si="613"/>
        <v>#N/A</v>
      </c>
      <c r="AZ131" s="19" t="e">
        <f t="shared" si="614"/>
        <v>#N/A</v>
      </c>
      <c r="BA131" s="19" t="e">
        <f t="shared" si="615"/>
        <v>#N/A</v>
      </c>
      <c r="BB131" s="19" t="e">
        <f t="shared" si="616"/>
        <v>#N/A</v>
      </c>
      <c r="BC131" s="19" t="e">
        <f t="shared" si="617"/>
        <v>#N/A</v>
      </c>
      <c r="BD131" s="19" t="e">
        <f t="shared" si="618"/>
        <v>#N/A</v>
      </c>
      <c r="BE131" s="19" t="e">
        <f t="shared" si="619"/>
        <v>#N/A</v>
      </c>
      <c r="BF131" s="19" t="e">
        <f t="shared" si="620"/>
        <v>#N/A</v>
      </c>
      <c r="BG131" s="19" t="e">
        <f t="shared" si="621"/>
        <v>#N/A</v>
      </c>
      <c r="BH131" s="19" t="e">
        <f t="shared" si="622"/>
        <v>#N/A</v>
      </c>
      <c r="BI131" s="19" t="e">
        <f t="shared" si="623"/>
        <v>#N/A</v>
      </c>
    </row>
    <row r="132" spans="3:61" s="19" customFormat="1" ht="12.75" x14ac:dyDescent="0.2"/>
    <row r="133" spans="3:61" s="19" customFormat="1" ht="12.75" x14ac:dyDescent="0.2">
      <c r="C133" s="19" t="s">
        <v>473</v>
      </c>
      <c r="F133" s="19">
        <f>E127</f>
        <v>965498.36540213786</v>
      </c>
      <c r="G133" s="19">
        <f t="shared" ref="G133:G137" si="624">F127</f>
        <v>820198.36917098833</v>
      </c>
      <c r="H133" s="19">
        <f t="shared" ref="H133:H137" si="625">G127</f>
        <v>668982.88918939454</v>
      </c>
      <c r="I133" s="19">
        <f t="shared" ref="I133:I137" si="626">H127</f>
        <v>511611.09304917057</v>
      </c>
      <c r="J133" s="19">
        <f t="shared" ref="J133:J137" si="627">I127</f>
        <v>347832.34352290002</v>
      </c>
      <c r="K133" s="19">
        <f t="shared" ref="K133:K137" si="628">J127</f>
        <v>177385.79938809091</v>
      </c>
      <c r="L133" s="19">
        <f t="shared" ref="L133:L137" si="629">K127</f>
        <v>0</v>
      </c>
      <c r="M133" s="19" t="e">
        <f t="shared" ref="M133:M137" si="630">L127</f>
        <v>#N/A</v>
      </c>
      <c r="N133" s="19" t="e">
        <f t="shared" ref="N133:N137" si="631">M127</f>
        <v>#N/A</v>
      </c>
      <c r="O133" s="19" t="e">
        <f t="shared" ref="O133:O137" si="632">N127</f>
        <v>#N/A</v>
      </c>
      <c r="P133" s="19" t="e">
        <f t="shared" ref="P133:P137" si="633">O127</f>
        <v>#N/A</v>
      </c>
      <c r="Q133" s="19" t="e">
        <f t="shared" ref="Q133:Q137" si="634">P127</f>
        <v>#N/A</v>
      </c>
      <c r="R133" s="19" t="e">
        <f t="shared" ref="R133:R137" si="635">Q127</f>
        <v>#N/A</v>
      </c>
      <c r="S133" s="19" t="e">
        <f t="shared" ref="S133:S137" si="636">R127</f>
        <v>#N/A</v>
      </c>
      <c r="T133" s="19" t="e">
        <f t="shared" ref="T133:T137" si="637">S127</f>
        <v>#N/A</v>
      </c>
      <c r="U133" s="19" t="e">
        <f t="shared" ref="U133:U137" si="638">T127</f>
        <v>#N/A</v>
      </c>
      <c r="V133" s="19" t="e">
        <f t="shared" ref="V133:V137" si="639">U127</f>
        <v>#N/A</v>
      </c>
      <c r="W133" s="19" t="e">
        <f t="shared" ref="W133:W137" si="640">V127</f>
        <v>#N/A</v>
      </c>
      <c r="X133" s="19" t="e">
        <f t="shared" ref="X133:X137" si="641">W127</f>
        <v>#N/A</v>
      </c>
      <c r="Y133" s="19" t="e">
        <f t="shared" ref="Y133:Y137" si="642">X127</f>
        <v>#N/A</v>
      </c>
      <c r="Z133" s="19" t="e">
        <f t="shared" ref="Z133:Z137" si="643">Y127</f>
        <v>#N/A</v>
      </c>
      <c r="AA133" s="19" t="e">
        <f t="shared" ref="AA133:AA137" si="644">Z127</f>
        <v>#N/A</v>
      </c>
      <c r="AB133" s="19" t="e">
        <f t="shared" ref="AB133:AB137" si="645">AA127</f>
        <v>#N/A</v>
      </c>
      <c r="AC133" s="19" t="e">
        <f t="shared" ref="AC133:AC137" si="646">AB127</f>
        <v>#N/A</v>
      </c>
      <c r="AD133" s="19" t="e">
        <f t="shared" ref="AD133:AD137" si="647">AC127</f>
        <v>#N/A</v>
      </c>
      <c r="AE133" s="19" t="e">
        <f t="shared" ref="AE133:AE137" si="648">AD127</f>
        <v>#N/A</v>
      </c>
      <c r="AF133" s="19" t="e">
        <f t="shared" ref="AF133:AF137" si="649">AE127</f>
        <v>#N/A</v>
      </c>
      <c r="AG133" s="19" t="e">
        <f t="shared" ref="AG133:AG137" si="650">AF127</f>
        <v>#N/A</v>
      </c>
      <c r="AH133" s="19" t="e">
        <f t="shared" ref="AH133:AH137" si="651">AG127</f>
        <v>#N/A</v>
      </c>
      <c r="AI133" s="19" t="e">
        <f t="shared" ref="AI133:AI137" si="652">AH127</f>
        <v>#N/A</v>
      </c>
      <c r="AJ133" s="19" t="e">
        <f t="shared" ref="AJ133:AJ137" si="653">AI127</f>
        <v>#N/A</v>
      </c>
      <c r="AK133" s="19" t="e">
        <f t="shared" ref="AK133:AK137" si="654">AJ127</f>
        <v>#N/A</v>
      </c>
      <c r="AL133" s="19" t="e">
        <f t="shared" ref="AL133:AL137" si="655">AK127</f>
        <v>#N/A</v>
      </c>
      <c r="AM133" s="19" t="e">
        <f t="shared" ref="AM133:AM137" si="656">AL127</f>
        <v>#N/A</v>
      </c>
      <c r="AN133" s="19" t="e">
        <f t="shared" ref="AN133:AN137" si="657">AM127</f>
        <v>#N/A</v>
      </c>
      <c r="AO133" s="19" t="e">
        <f t="shared" ref="AO133:AO137" si="658">AN127</f>
        <v>#N/A</v>
      </c>
      <c r="AP133" s="19" t="e">
        <f t="shared" ref="AP133:AP137" si="659">AO127</f>
        <v>#N/A</v>
      </c>
      <c r="AQ133" s="19" t="e">
        <f t="shared" ref="AQ133:AQ137" si="660">AP127</f>
        <v>#N/A</v>
      </c>
      <c r="AR133" s="19" t="e">
        <f t="shared" ref="AR133:AR137" si="661">AQ127</f>
        <v>#N/A</v>
      </c>
      <c r="AS133" s="19" t="e">
        <f t="shared" ref="AS133:AS137" si="662">AR127</f>
        <v>#N/A</v>
      </c>
      <c r="AT133" s="19" t="e">
        <f t="shared" ref="AT133:AT137" si="663">AS127</f>
        <v>#N/A</v>
      </c>
      <c r="AU133" s="19" t="e">
        <f t="shared" ref="AU133:AU137" si="664">AT127</f>
        <v>#N/A</v>
      </c>
      <c r="AV133" s="19" t="e">
        <f t="shared" ref="AV133:AV137" si="665">AU127</f>
        <v>#N/A</v>
      </c>
      <c r="AW133" s="19" t="e">
        <f t="shared" ref="AW133:AW137" si="666">AV127</f>
        <v>#N/A</v>
      </c>
      <c r="AX133" s="19" t="e">
        <f t="shared" ref="AX133:AX137" si="667">AW127</f>
        <v>#N/A</v>
      </c>
      <c r="AY133" s="19" t="e">
        <f t="shared" ref="AY133:AY137" si="668">AX127</f>
        <v>#N/A</v>
      </c>
      <c r="AZ133" s="19" t="e">
        <f t="shared" ref="AZ133:AZ137" si="669">AY127</f>
        <v>#N/A</v>
      </c>
      <c r="BA133" s="19" t="e">
        <f t="shared" ref="BA133:BA137" si="670">AZ127</f>
        <v>#N/A</v>
      </c>
      <c r="BB133" s="19" t="e">
        <f t="shared" ref="BB133:BB137" si="671">BA127</f>
        <v>#N/A</v>
      </c>
      <c r="BC133" s="19" t="e">
        <f t="shared" ref="BC133:BC137" si="672">BB127</f>
        <v>#N/A</v>
      </c>
      <c r="BD133" s="19" t="e">
        <f t="shared" ref="BD133:BD137" si="673">BC127</f>
        <v>#N/A</v>
      </c>
      <c r="BE133" s="19" t="e">
        <f t="shared" ref="BE133:BE137" si="674">BD127</f>
        <v>#N/A</v>
      </c>
      <c r="BF133" s="19" t="e">
        <f t="shared" ref="BF133:BF137" si="675">BE127</f>
        <v>#N/A</v>
      </c>
      <c r="BG133" s="19" t="e">
        <f t="shared" ref="BG133:BG137" si="676">BF127</f>
        <v>#N/A</v>
      </c>
      <c r="BH133" s="19" t="e">
        <f t="shared" ref="BH133:BH137" si="677">BG127</f>
        <v>#N/A</v>
      </c>
      <c r="BI133" s="19" t="e">
        <f t="shared" ref="BI133:BI137" si="678">BH127</f>
        <v>#N/A</v>
      </c>
    </row>
    <row r="134" spans="3:61" s="19" customFormat="1" ht="12.75" x14ac:dyDescent="0.2">
      <c r="C134" s="19" t="s">
        <v>455</v>
      </c>
      <c r="F134" s="19">
        <f>E128</f>
        <v>145299.99623114953</v>
      </c>
      <c r="G134" s="19">
        <f t="shared" si="624"/>
        <v>151215.47998159376</v>
      </c>
      <c r="H134" s="19">
        <f t="shared" si="625"/>
        <v>157371.796140224</v>
      </c>
      <c r="I134" s="19">
        <f t="shared" si="626"/>
        <v>163778.74952627058</v>
      </c>
      <c r="J134" s="19">
        <f t="shared" si="627"/>
        <v>170446.54413480911</v>
      </c>
      <c r="K134" s="19">
        <f t="shared" si="628"/>
        <v>177385.79938809096</v>
      </c>
      <c r="L134" s="19" t="e">
        <f t="shared" si="629"/>
        <v>#N/A</v>
      </c>
      <c r="M134" s="19" t="e">
        <f t="shared" si="630"/>
        <v>#N/A</v>
      </c>
      <c r="N134" s="19" t="e">
        <f t="shared" si="631"/>
        <v>#N/A</v>
      </c>
      <c r="O134" s="19" t="e">
        <f t="shared" si="632"/>
        <v>#N/A</v>
      </c>
      <c r="P134" s="19" t="e">
        <f t="shared" si="633"/>
        <v>#N/A</v>
      </c>
      <c r="Q134" s="19" t="e">
        <f t="shared" si="634"/>
        <v>#N/A</v>
      </c>
      <c r="R134" s="19" t="e">
        <f t="shared" si="635"/>
        <v>#N/A</v>
      </c>
      <c r="S134" s="19" t="e">
        <f t="shared" si="636"/>
        <v>#N/A</v>
      </c>
      <c r="T134" s="19" t="e">
        <f t="shared" si="637"/>
        <v>#N/A</v>
      </c>
      <c r="U134" s="19" t="e">
        <f t="shared" si="638"/>
        <v>#N/A</v>
      </c>
      <c r="V134" s="19" t="e">
        <f t="shared" si="639"/>
        <v>#N/A</v>
      </c>
      <c r="W134" s="19" t="e">
        <f t="shared" si="640"/>
        <v>#N/A</v>
      </c>
      <c r="X134" s="19" t="e">
        <f t="shared" si="641"/>
        <v>#N/A</v>
      </c>
      <c r="Y134" s="19" t="e">
        <f t="shared" si="642"/>
        <v>#N/A</v>
      </c>
      <c r="Z134" s="19" t="e">
        <f t="shared" si="643"/>
        <v>#N/A</v>
      </c>
      <c r="AA134" s="19" t="e">
        <f t="shared" si="644"/>
        <v>#N/A</v>
      </c>
      <c r="AB134" s="19" t="e">
        <f t="shared" si="645"/>
        <v>#N/A</v>
      </c>
      <c r="AC134" s="19" t="e">
        <f t="shared" si="646"/>
        <v>#N/A</v>
      </c>
      <c r="AD134" s="19" t="e">
        <f t="shared" si="647"/>
        <v>#N/A</v>
      </c>
      <c r="AE134" s="19" t="e">
        <f t="shared" si="648"/>
        <v>#N/A</v>
      </c>
      <c r="AF134" s="19" t="e">
        <f t="shared" si="649"/>
        <v>#N/A</v>
      </c>
      <c r="AG134" s="19" t="e">
        <f t="shared" si="650"/>
        <v>#N/A</v>
      </c>
      <c r="AH134" s="19" t="e">
        <f t="shared" si="651"/>
        <v>#N/A</v>
      </c>
      <c r="AI134" s="19" t="e">
        <f t="shared" si="652"/>
        <v>#N/A</v>
      </c>
      <c r="AJ134" s="19" t="e">
        <f t="shared" si="653"/>
        <v>#N/A</v>
      </c>
      <c r="AK134" s="19" t="e">
        <f t="shared" si="654"/>
        <v>#N/A</v>
      </c>
      <c r="AL134" s="19" t="e">
        <f t="shared" si="655"/>
        <v>#N/A</v>
      </c>
      <c r="AM134" s="19" t="e">
        <f t="shared" si="656"/>
        <v>#N/A</v>
      </c>
      <c r="AN134" s="19" t="e">
        <f t="shared" si="657"/>
        <v>#N/A</v>
      </c>
      <c r="AO134" s="19" t="e">
        <f t="shared" si="658"/>
        <v>#N/A</v>
      </c>
      <c r="AP134" s="19" t="e">
        <f t="shared" si="659"/>
        <v>#N/A</v>
      </c>
      <c r="AQ134" s="19" t="e">
        <f t="shared" si="660"/>
        <v>#N/A</v>
      </c>
      <c r="AR134" s="19" t="e">
        <f t="shared" si="661"/>
        <v>#N/A</v>
      </c>
      <c r="AS134" s="19" t="e">
        <f t="shared" si="662"/>
        <v>#N/A</v>
      </c>
      <c r="AT134" s="19" t="e">
        <f t="shared" si="663"/>
        <v>#N/A</v>
      </c>
      <c r="AU134" s="19" t="e">
        <f t="shared" si="664"/>
        <v>#N/A</v>
      </c>
      <c r="AV134" s="19" t="e">
        <f t="shared" si="665"/>
        <v>#N/A</v>
      </c>
      <c r="AW134" s="19" t="e">
        <f t="shared" si="666"/>
        <v>#N/A</v>
      </c>
      <c r="AX134" s="19" t="e">
        <f t="shared" si="667"/>
        <v>#N/A</v>
      </c>
      <c r="AY134" s="19" t="e">
        <f t="shared" si="668"/>
        <v>#N/A</v>
      </c>
      <c r="AZ134" s="19" t="e">
        <f t="shared" si="669"/>
        <v>#N/A</v>
      </c>
      <c r="BA134" s="19" t="e">
        <f t="shared" si="670"/>
        <v>#N/A</v>
      </c>
      <c r="BB134" s="19" t="e">
        <f t="shared" si="671"/>
        <v>#N/A</v>
      </c>
      <c r="BC134" s="19" t="e">
        <f t="shared" si="672"/>
        <v>#N/A</v>
      </c>
      <c r="BD134" s="19" t="e">
        <f t="shared" si="673"/>
        <v>#N/A</v>
      </c>
      <c r="BE134" s="19" t="e">
        <f t="shared" si="674"/>
        <v>#N/A</v>
      </c>
      <c r="BF134" s="19" t="e">
        <f t="shared" si="675"/>
        <v>#N/A</v>
      </c>
      <c r="BG134" s="19" t="e">
        <f t="shared" si="676"/>
        <v>#N/A</v>
      </c>
      <c r="BH134" s="19" t="e">
        <f t="shared" si="677"/>
        <v>#N/A</v>
      </c>
      <c r="BI134" s="19" t="e">
        <f t="shared" si="678"/>
        <v>#N/A</v>
      </c>
    </row>
    <row r="135" spans="3:61" s="19" customFormat="1" ht="12.75" x14ac:dyDescent="0.2">
      <c r="C135" s="19" t="s">
        <v>456</v>
      </c>
      <c r="F135" s="19">
        <f>E129</f>
        <v>35624.649854733834</v>
      </c>
      <c r="G135" s="19">
        <f t="shared" si="624"/>
        <v>29709.166104289619</v>
      </c>
      <c r="H135" s="19">
        <f t="shared" si="625"/>
        <v>23552.849945659374</v>
      </c>
      <c r="I135" s="19">
        <f t="shared" si="626"/>
        <v>17145.896559612815</v>
      </c>
      <c r="J135" s="19">
        <f t="shared" si="627"/>
        <v>10478.101951074272</v>
      </c>
      <c r="K135" s="19">
        <f t="shared" si="628"/>
        <v>3538.846697792414</v>
      </c>
      <c r="L135" s="19" t="e">
        <f t="shared" si="629"/>
        <v>#N/A</v>
      </c>
      <c r="M135" s="19" t="e">
        <f t="shared" si="630"/>
        <v>#N/A</v>
      </c>
      <c r="N135" s="19" t="e">
        <f t="shared" si="631"/>
        <v>#N/A</v>
      </c>
      <c r="O135" s="19" t="e">
        <f t="shared" si="632"/>
        <v>#N/A</v>
      </c>
      <c r="P135" s="19" t="e">
        <f t="shared" si="633"/>
        <v>#N/A</v>
      </c>
      <c r="Q135" s="19" t="e">
        <f t="shared" si="634"/>
        <v>#N/A</v>
      </c>
      <c r="R135" s="19" t="e">
        <f t="shared" si="635"/>
        <v>#N/A</v>
      </c>
      <c r="S135" s="19" t="e">
        <f t="shared" si="636"/>
        <v>#N/A</v>
      </c>
      <c r="T135" s="19" t="e">
        <f t="shared" si="637"/>
        <v>#N/A</v>
      </c>
      <c r="U135" s="19" t="e">
        <f t="shared" si="638"/>
        <v>#N/A</v>
      </c>
      <c r="V135" s="19" t="e">
        <f t="shared" si="639"/>
        <v>#N/A</v>
      </c>
      <c r="W135" s="19" t="e">
        <f t="shared" si="640"/>
        <v>#N/A</v>
      </c>
      <c r="X135" s="19" t="e">
        <f t="shared" si="641"/>
        <v>#N/A</v>
      </c>
      <c r="Y135" s="19" t="e">
        <f t="shared" si="642"/>
        <v>#N/A</v>
      </c>
      <c r="Z135" s="19" t="e">
        <f t="shared" si="643"/>
        <v>#N/A</v>
      </c>
      <c r="AA135" s="19" t="e">
        <f t="shared" si="644"/>
        <v>#N/A</v>
      </c>
      <c r="AB135" s="19" t="e">
        <f t="shared" si="645"/>
        <v>#N/A</v>
      </c>
      <c r="AC135" s="19" t="e">
        <f t="shared" si="646"/>
        <v>#N/A</v>
      </c>
      <c r="AD135" s="19" t="e">
        <f t="shared" si="647"/>
        <v>#N/A</v>
      </c>
      <c r="AE135" s="19" t="e">
        <f t="shared" si="648"/>
        <v>#N/A</v>
      </c>
      <c r="AF135" s="19" t="e">
        <f t="shared" si="649"/>
        <v>#N/A</v>
      </c>
      <c r="AG135" s="19" t="e">
        <f t="shared" si="650"/>
        <v>#N/A</v>
      </c>
      <c r="AH135" s="19" t="e">
        <f t="shared" si="651"/>
        <v>#N/A</v>
      </c>
      <c r="AI135" s="19" t="e">
        <f t="shared" si="652"/>
        <v>#N/A</v>
      </c>
      <c r="AJ135" s="19" t="e">
        <f t="shared" si="653"/>
        <v>#N/A</v>
      </c>
      <c r="AK135" s="19" t="e">
        <f t="shared" si="654"/>
        <v>#N/A</v>
      </c>
      <c r="AL135" s="19" t="e">
        <f t="shared" si="655"/>
        <v>#N/A</v>
      </c>
      <c r="AM135" s="19" t="e">
        <f t="shared" si="656"/>
        <v>#N/A</v>
      </c>
      <c r="AN135" s="19" t="e">
        <f t="shared" si="657"/>
        <v>#N/A</v>
      </c>
      <c r="AO135" s="19" t="e">
        <f t="shared" si="658"/>
        <v>#N/A</v>
      </c>
      <c r="AP135" s="19" t="e">
        <f t="shared" si="659"/>
        <v>#N/A</v>
      </c>
      <c r="AQ135" s="19" t="e">
        <f t="shared" si="660"/>
        <v>#N/A</v>
      </c>
      <c r="AR135" s="19" t="e">
        <f t="shared" si="661"/>
        <v>#N/A</v>
      </c>
      <c r="AS135" s="19" t="e">
        <f t="shared" si="662"/>
        <v>#N/A</v>
      </c>
      <c r="AT135" s="19" t="e">
        <f t="shared" si="663"/>
        <v>#N/A</v>
      </c>
      <c r="AU135" s="19" t="e">
        <f t="shared" si="664"/>
        <v>#N/A</v>
      </c>
      <c r="AV135" s="19" t="e">
        <f t="shared" si="665"/>
        <v>#N/A</v>
      </c>
      <c r="AW135" s="19" t="e">
        <f t="shared" si="666"/>
        <v>#N/A</v>
      </c>
      <c r="AX135" s="19" t="e">
        <f t="shared" si="667"/>
        <v>#N/A</v>
      </c>
      <c r="AY135" s="19" t="e">
        <f t="shared" si="668"/>
        <v>#N/A</v>
      </c>
      <c r="AZ135" s="19" t="e">
        <f t="shared" si="669"/>
        <v>#N/A</v>
      </c>
      <c r="BA135" s="19" t="e">
        <f t="shared" si="670"/>
        <v>#N/A</v>
      </c>
      <c r="BB135" s="19" t="e">
        <f t="shared" si="671"/>
        <v>#N/A</v>
      </c>
      <c r="BC135" s="19" t="e">
        <f t="shared" si="672"/>
        <v>#N/A</v>
      </c>
      <c r="BD135" s="19" t="e">
        <f t="shared" si="673"/>
        <v>#N/A</v>
      </c>
      <c r="BE135" s="19" t="e">
        <f t="shared" si="674"/>
        <v>#N/A</v>
      </c>
      <c r="BF135" s="19" t="e">
        <f t="shared" si="675"/>
        <v>#N/A</v>
      </c>
      <c r="BG135" s="19" t="e">
        <f t="shared" si="676"/>
        <v>#N/A</v>
      </c>
      <c r="BH135" s="19" t="e">
        <f t="shared" si="677"/>
        <v>#N/A</v>
      </c>
      <c r="BI135" s="19" t="e">
        <f t="shared" si="678"/>
        <v>#N/A</v>
      </c>
    </row>
    <row r="136" spans="3:61" s="19" customFormat="1" ht="12.75" x14ac:dyDescent="0.2">
      <c r="C136" s="19" t="s">
        <v>161</v>
      </c>
      <c r="F136" s="19">
        <f>E130</f>
        <v>180924.64608588337</v>
      </c>
      <c r="G136" s="19">
        <f t="shared" si="624"/>
        <v>180924.64608588337</v>
      </c>
      <c r="H136" s="19">
        <f t="shared" si="625"/>
        <v>180924.64608588337</v>
      </c>
      <c r="I136" s="19">
        <f t="shared" si="626"/>
        <v>180924.64608588337</v>
      </c>
      <c r="J136" s="19">
        <f t="shared" si="627"/>
        <v>180924.64608588337</v>
      </c>
      <c r="K136" s="19">
        <f t="shared" si="628"/>
        <v>180924.64608588337</v>
      </c>
      <c r="L136" s="19" t="e">
        <f t="shared" si="629"/>
        <v>#N/A</v>
      </c>
      <c r="M136" s="19" t="e">
        <f t="shared" si="630"/>
        <v>#N/A</v>
      </c>
      <c r="N136" s="19" t="e">
        <f t="shared" si="631"/>
        <v>#N/A</v>
      </c>
      <c r="O136" s="19" t="e">
        <f t="shared" si="632"/>
        <v>#N/A</v>
      </c>
      <c r="P136" s="19" t="e">
        <f t="shared" si="633"/>
        <v>#N/A</v>
      </c>
      <c r="Q136" s="19" t="e">
        <f t="shared" si="634"/>
        <v>#N/A</v>
      </c>
      <c r="R136" s="19" t="e">
        <f t="shared" si="635"/>
        <v>#N/A</v>
      </c>
      <c r="S136" s="19" t="e">
        <f t="shared" si="636"/>
        <v>#N/A</v>
      </c>
      <c r="T136" s="19" t="e">
        <f t="shared" si="637"/>
        <v>#N/A</v>
      </c>
      <c r="U136" s="19" t="e">
        <f t="shared" si="638"/>
        <v>#N/A</v>
      </c>
      <c r="V136" s="19" t="e">
        <f t="shared" si="639"/>
        <v>#N/A</v>
      </c>
      <c r="W136" s="19" t="e">
        <f t="shared" si="640"/>
        <v>#N/A</v>
      </c>
      <c r="X136" s="19" t="e">
        <f t="shared" si="641"/>
        <v>#N/A</v>
      </c>
      <c r="Y136" s="19" t="e">
        <f t="shared" si="642"/>
        <v>#N/A</v>
      </c>
      <c r="Z136" s="19" t="e">
        <f t="shared" si="643"/>
        <v>#N/A</v>
      </c>
      <c r="AA136" s="19" t="e">
        <f t="shared" si="644"/>
        <v>#N/A</v>
      </c>
      <c r="AB136" s="19" t="e">
        <f t="shared" si="645"/>
        <v>#N/A</v>
      </c>
      <c r="AC136" s="19" t="e">
        <f t="shared" si="646"/>
        <v>#N/A</v>
      </c>
      <c r="AD136" s="19" t="e">
        <f t="shared" si="647"/>
        <v>#N/A</v>
      </c>
      <c r="AE136" s="19" t="e">
        <f t="shared" si="648"/>
        <v>#N/A</v>
      </c>
      <c r="AF136" s="19" t="e">
        <f t="shared" si="649"/>
        <v>#N/A</v>
      </c>
      <c r="AG136" s="19" t="e">
        <f t="shared" si="650"/>
        <v>#N/A</v>
      </c>
      <c r="AH136" s="19" t="e">
        <f t="shared" si="651"/>
        <v>#N/A</v>
      </c>
      <c r="AI136" s="19" t="e">
        <f t="shared" si="652"/>
        <v>#N/A</v>
      </c>
      <c r="AJ136" s="19" t="e">
        <f t="shared" si="653"/>
        <v>#N/A</v>
      </c>
      <c r="AK136" s="19" t="e">
        <f t="shared" si="654"/>
        <v>#N/A</v>
      </c>
      <c r="AL136" s="19" t="e">
        <f t="shared" si="655"/>
        <v>#N/A</v>
      </c>
      <c r="AM136" s="19" t="e">
        <f t="shared" si="656"/>
        <v>#N/A</v>
      </c>
      <c r="AN136" s="19" t="e">
        <f t="shared" si="657"/>
        <v>#N/A</v>
      </c>
      <c r="AO136" s="19" t="e">
        <f t="shared" si="658"/>
        <v>#N/A</v>
      </c>
      <c r="AP136" s="19" t="e">
        <f t="shared" si="659"/>
        <v>#N/A</v>
      </c>
      <c r="AQ136" s="19" t="e">
        <f t="shared" si="660"/>
        <v>#N/A</v>
      </c>
      <c r="AR136" s="19" t="e">
        <f t="shared" si="661"/>
        <v>#N/A</v>
      </c>
      <c r="AS136" s="19" t="e">
        <f t="shared" si="662"/>
        <v>#N/A</v>
      </c>
      <c r="AT136" s="19" t="e">
        <f t="shared" si="663"/>
        <v>#N/A</v>
      </c>
      <c r="AU136" s="19" t="e">
        <f t="shared" si="664"/>
        <v>#N/A</v>
      </c>
      <c r="AV136" s="19" t="e">
        <f t="shared" si="665"/>
        <v>#N/A</v>
      </c>
      <c r="AW136" s="19" t="e">
        <f t="shared" si="666"/>
        <v>#N/A</v>
      </c>
      <c r="AX136" s="19" t="e">
        <f t="shared" si="667"/>
        <v>#N/A</v>
      </c>
      <c r="AY136" s="19" t="e">
        <f t="shared" si="668"/>
        <v>#N/A</v>
      </c>
      <c r="AZ136" s="19" t="e">
        <f t="shared" si="669"/>
        <v>#N/A</v>
      </c>
      <c r="BA136" s="19" t="e">
        <f t="shared" si="670"/>
        <v>#N/A</v>
      </c>
      <c r="BB136" s="19" t="e">
        <f t="shared" si="671"/>
        <v>#N/A</v>
      </c>
      <c r="BC136" s="19" t="e">
        <f t="shared" si="672"/>
        <v>#N/A</v>
      </c>
      <c r="BD136" s="19" t="e">
        <f t="shared" si="673"/>
        <v>#N/A</v>
      </c>
      <c r="BE136" s="19" t="e">
        <f t="shared" si="674"/>
        <v>#N/A</v>
      </c>
      <c r="BF136" s="19" t="e">
        <f t="shared" si="675"/>
        <v>#N/A</v>
      </c>
      <c r="BG136" s="19" t="e">
        <f t="shared" si="676"/>
        <v>#N/A</v>
      </c>
      <c r="BH136" s="19" t="e">
        <f t="shared" si="677"/>
        <v>#N/A</v>
      </c>
      <c r="BI136" s="19" t="e">
        <f t="shared" si="678"/>
        <v>#N/A</v>
      </c>
    </row>
    <row r="137" spans="3:61" s="19" customFormat="1" ht="12.75" x14ac:dyDescent="0.2">
      <c r="C137" s="19" t="s">
        <v>457</v>
      </c>
      <c r="F137" s="19">
        <f>E131</f>
        <v>820198.36917098833</v>
      </c>
      <c r="G137" s="19">
        <f t="shared" si="624"/>
        <v>668982.88918939454</v>
      </c>
      <c r="H137" s="19">
        <f t="shared" si="625"/>
        <v>511611.09304917057</v>
      </c>
      <c r="I137" s="19">
        <f t="shared" si="626"/>
        <v>347832.34352290002</v>
      </c>
      <c r="J137" s="19">
        <f t="shared" si="627"/>
        <v>177385.79938809091</v>
      </c>
      <c r="K137" s="19">
        <f t="shared" si="628"/>
        <v>0</v>
      </c>
      <c r="L137" s="19" t="e">
        <f t="shared" si="629"/>
        <v>#N/A</v>
      </c>
      <c r="M137" s="19" t="e">
        <f t="shared" si="630"/>
        <v>#N/A</v>
      </c>
      <c r="N137" s="19" t="e">
        <f t="shared" si="631"/>
        <v>#N/A</v>
      </c>
      <c r="O137" s="19" t="e">
        <f t="shared" si="632"/>
        <v>#N/A</v>
      </c>
      <c r="P137" s="19" t="e">
        <f t="shared" si="633"/>
        <v>#N/A</v>
      </c>
      <c r="Q137" s="19" t="e">
        <f t="shared" si="634"/>
        <v>#N/A</v>
      </c>
      <c r="R137" s="19" t="e">
        <f t="shared" si="635"/>
        <v>#N/A</v>
      </c>
      <c r="S137" s="19" t="e">
        <f t="shared" si="636"/>
        <v>#N/A</v>
      </c>
      <c r="T137" s="19" t="e">
        <f t="shared" si="637"/>
        <v>#N/A</v>
      </c>
      <c r="U137" s="19" t="e">
        <f t="shared" si="638"/>
        <v>#N/A</v>
      </c>
      <c r="V137" s="19" t="e">
        <f t="shared" si="639"/>
        <v>#N/A</v>
      </c>
      <c r="W137" s="19" t="e">
        <f t="shared" si="640"/>
        <v>#N/A</v>
      </c>
      <c r="X137" s="19" t="e">
        <f t="shared" si="641"/>
        <v>#N/A</v>
      </c>
      <c r="Y137" s="19" t="e">
        <f t="shared" si="642"/>
        <v>#N/A</v>
      </c>
      <c r="Z137" s="19" t="e">
        <f t="shared" si="643"/>
        <v>#N/A</v>
      </c>
      <c r="AA137" s="19" t="e">
        <f t="shared" si="644"/>
        <v>#N/A</v>
      </c>
      <c r="AB137" s="19" t="e">
        <f t="shared" si="645"/>
        <v>#N/A</v>
      </c>
      <c r="AC137" s="19" t="e">
        <f t="shared" si="646"/>
        <v>#N/A</v>
      </c>
      <c r="AD137" s="19" t="e">
        <f t="shared" si="647"/>
        <v>#N/A</v>
      </c>
      <c r="AE137" s="19" t="e">
        <f t="shared" si="648"/>
        <v>#N/A</v>
      </c>
      <c r="AF137" s="19" t="e">
        <f t="shared" si="649"/>
        <v>#N/A</v>
      </c>
      <c r="AG137" s="19" t="e">
        <f t="shared" si="650"/>
        <v>#N/A</v>
      </c>
      <c r="AH137" s="19" t="e">
        <f t="shared" si="651"/>
        <v>#N/A</v>
      </c>
      <c r="AI137" s="19" t="e">
        <f t="shared" si="652"/>
        <v>#N/A</v>
      </c>
      <c r="AJ137" s="19" t="e">
        <f t="shared" si="653"/>
        <v>#N/A</v>
      </c>
      <c r="AK137" s="19" t="e">
        <f t="shared" si="654"/>
        <v>#N/A</v>
      </c>
      <c r="AL137" s="19" t="e">
        <f t="shared" si="655"/>
        <v>#N/A</v>
      </c>
      <c r="AM137" s="19" t="e">
        <f t="shared" si="656"/>
        <v>#N/A</v>
      </c>
      <c r="AN137" s="19" t="e">
        <f t="shared" si="657"/>
        <v>#N/A</v>
      </c>
      <c r="AO137" s="19" t="e">
        <f t="shared" si="658"/>
        <v>#N/A</v>
      </c>
      <c r="AP137" s="19" t="e">
        <f t="shared" si="659"/>
        <v>#N/A</v>
      </c>
      <c r="AQ137" s="19" t="e">
        <f t="shared" si="660"/>
        <v>#N/A</v>
      </c>
      <c r="AR137" s="19" t="e">
        <f t="shared" si="661"/>
        <v>#N/A</v>
      </c>
      <c r="AS137" s="19" t="e">
        <f t="shared" si="662"/>
        <v>#N/A</v>
      </c>
      <c r="AT137" s="19" t="e">
        <f t="shared" si="663"/>
        <v>#N/A</v>
      </c>
      <c r="AU137" s="19" t="e">
        <f t="shared" si="664"/>
        <v>#N/A</v>
      </c>
      <c r="AV137" s="19" t="e">
        <f t="shared" si="665"/>
        <v>#N/A</v>
      </c>
      <c r="AW137" s="19" t="e">
        <f t="shared" si="666"/>
        <v>#N/A</v>
      </c>
      <c r="AX137" s="19" t="e">
        <f t="shared" si="667"/>
        <v>#N/A</v>
      </c>
      <c r="AY137" s="19" t="e">
        <f t="shared" si="668"/>
        <v>#N/A</v>
      </c>
      <c r="AZ137" s="19" t="e">
        <f t="shared" si="669"/>
        <v>#N/A</v>
      </c>
      <c r="BA137" s="19" t="e">
        <f t="shared" si="670"/>
        <v>#N/A</v>
      </c>
      <c r="BB137" s="19" t="e">
        <f t="shared" si="671"/>
        <v>#N/A</v>
      </c>
      <c r="BC137" s="19" t="e">
        <f t="shared" si="672"/>
        <v>#N/A</v>
      </c>
      <c r="BD137" s="19" t="e">
        <f t="shared" si="673"/>
        <v>#N/A</v>
      </c>
      <c r="BE137" s="19" t="e">
        <f t="shared" si="674"/>
        <v>#N/A</v>
      </c>
      <c r="BF137" s="19" t="e">
        <f t="shared" si="675"/>
        <v>#N/A</v>
      </c>
      <c r="BG137" s="19" t="e">
        <f t="shared" si="676"/>
        <v>#N/A</v>
      </c>
      <c r="BH137" s="19" t="e">
        <f t="shared" si="677"/>
        <v>#N/A</v>
      </c>
      <c r="BI137" s="19" t="e">
        <f t="shared" si="678"/>
        <v>#N/A</v>
      </c>
    </row>
    <row r="138" spans="3:61" s="19" customFormat="1" ht="12.75" x14ac:dyDescent="0.2"/>
    <row r="139" spans="3:61" s="19" customFormat="1" ht="12.75" x14ac:dyDescent="0.2">
      <c r="C139" s="19" t="s">
        <v>473</v>
      </c>
      <c r="G139" s="19">
        <f>F133</f>
        <v>965498.36540213786</v>
      </c>
      <c r="H139" s="19">
        <f t="shared" ref="H139:H143" si="679">G133</f>
        <v>820198.36917098833</v>
      </c>
      <c r="I139" s="19">
        <f t="shared" ref="I139:I143" si="680">H133</f>
        <v>668982.88918939454</v>
      </c>
      <c r="J139" s="19">
        <f t="shared" ref="J139:J143" si="681">I133</f>
        <v>511611.09304917057</v>
      </c>
      <c r="K139" s="19">
        <f t="shared" ref="K139:K143" si="682">J133</f>
        <v>347832.34352290002</v>
      </c>
      <c r="L139" s="19">
        <f t="shared" ref="L139:L143" si="683">K133</f>
        <v>177385.79938809091</v>
      </c>
      <c r="M139" s="19">
        <f t="shared" ref="M139:M143" si="684">L133</f>
        <v>0</v>
      </c>
      <c r="N139" s="19" t="e">
        <f t="shared" ref="N139:N143" si="685">M133</f>
        <v>#N/A</v>
      </c>
      <c r="O139" s="19" t="e">
        <f t="shared" ref="O139:O143" si="686">N133</f>
        <v>#N/A</v>
      </c>
      <c r="P139" s="19" t="e">
        <f t="shared" ref="P139:P143" si="687">O133</f>
        <v>#N/A</v>
      </c>
      <c r="Q139" s="19" t="e">
        <f t="shared" ref="Q139:Q143" si="688">P133</f>
        <v>#N/A</v>
      </c>
      <c r="R139" s="19" t="e">
        <f t="shared" ref="R139:R143" si="689">Q133</f>
        <v>#N/A</v>
      </c>
      <c r="S139" s="19" t="e">
        <f t="shared" ref="S139:S143" si="690">R133</f>
        <v>#N/A</v>
      </c>
      <c r="T139" s="19" t="e">
        <f t="shared" ref="T139:T143" si="691">S133</f>
        <v>#N/A</v>
      </c>
      <c r="U139" s="19" t="e">
        <f t="shared" ref="U139:U143" si="692">T133</f>
        <v>#N/A</v>
      </c>
      <c r="V139" s="19" t="e">
        <f t="shared" ref="V139:V143" si="693">U133</f>
        <v>#N/A</v>
      </c>
      <c r="W139" s="19" t="e">
        <f t="shared" ref="W139:W143" si="694">V133</f>
        <v>#N/A</v>
      </c>
      <c r="X139" s="19" t="e">
        <f t="shared" ref="X139:X143" si="695">W133</f>
        <v>#N/A</v>
      </c>
      <c r="Y139" s="19" t="e">
        <f t="shared" ref="Y139:Y143" si="696">X133</f>
        <v>#N/A</v>
      </c>
      <c r="Z139" s="19" t="e">
        <f t="shared" ref="Z139:Z143" si="697">Y133</f>
        <v>#N/A</v>
      </c>
      <c r="AA139" s="19" t="e">
        <f t="shared" ref="AA139:AA143" si="698">Z133</f>
        <v>#N/A</v>
      </c>
      <c r="AB139" s="19" t="e">
        <f t="shared" ref="AB139:AB143" si="699">AA133</f>
        <v>#N/A</v>
      </c>
      <c r="AC139" s="19" t="e">
        <f t="shared" ref="AC139:AC143" si="700">AB133</f>
        <v>#N/A</v>
      </c>
      <c r="AD139" s="19" t="e">
        <f t="shared" ref="AD139:AD143" si="701">AC133</f>
        <v>#N/A</v>
      </c>
      <c r="AE139" s="19" t="e">
        <f t="shared" ref="AE139:AE143" si="702">AD133</f>
        <v>#N/A</v>
      </c>
      <c r="AF139" s="19" t="e">
        <f t="shared" ref="AF139:AF143" si="703">AE133</f>
        <v>#N/A</v>
      </c>
      <c r="AG139" s="19" t="e">
        <f t="shared" ref="AG139:AG143" si="704">AF133</f>
        <v>#N/A</v>
      </c>
      <c r="AH139" s="19" t="e">
        <f t="shared" ref="AH139:AH143" si="705">AG133</f>
        <v>#N/A</v>
      </c>
      <c r="AI139" s="19" t="e">
        <f t="shared" ref="AI139:AI143" si="706">AH133</f>
        <v>#N/A</v>
      </c>
      <c r="AJ139" s="19" t="e">
        <f t="shared" ref="AJ139:AJ143" si="707">AI133</f>
        <v>#N/A</v>
      </c>
      <c r="AK139" s="19" t="e">
        <f t="shared" ref="AK139:AK143" si="708">AJ133</f>
        <v>#N/A</v>
      </c>
      <c r="AL139" s="19" t="e">
        <f t="shared" ref="AL139:AL143" si="709">AK133</f>
        <v>#N/A</v>
      </c>
      <c r="AM139" s="19" t="e">
        <f t="shared" ref="AM139:AM143" si="710">AL133</f>
        <v>#N/A</v>
      </c>
      <c r="AN139" s="19" t="e">
        <f t="shared" ref="AN139:AN143" si="711">AM133</f>
        <v>#N/A</v>
      </c>
      <c r="AO139" s="19" t="e">
        <f t="shared" ref="AO139:AO143" si="712">AN133</f>
        <v>#N/A</v>
      </c>
      <c r="AP139" s="19" t="e">
        <f t="shared" ref="AP139:AP143" si="713">AO133</f>
        <v>#N/A</v>
      </c>
      <c r="AQ139" s="19" t="e">
        <f t="shared" ref="AQ139:AQ143" si="714">AP133</f>
        <v>#N/A</v>
      </c>
      <c r="AR139" s="19" t="e">
        <f t="shared" ref="AR139:AR143" si="715">AQ133</f>
        <v>#N/A</v>
      </c>
      <c r="AS139" s="19" t="e">
        <f t="shared" ref="AS139:AS143" si="716">AR133</f>
        <v>#N/A</v>
      </c>
      <c r="AT139" s="19" t="e">
        <f t="shared" ref="AT139:AT143" si="717">AS133</f>
        <v>#N/A</v>
      </c>
      <c r="AU139" s="19" t="e">
        <f t="shared" ref="AU139:AU143" si="718">AT133</f>
        <v>#N/A</v>
      </c>
      <c r="AV139" s="19" t="e">
        <f t="shared" ref="AV139:AV143" si="719">AU133</f>
        <v>#N/A</v>
      </c>
      <c r="AW139" s="19" t="e">
        <f t="shared" ref="AW139:AW143" si="720">AV133</f>
        <v>#N/A</v>
      </c>
      <c r="AX139" s="19" t="e">
        <f t="shared" ref="AX139:AX143" si="721">AW133</f>
        <v>#N/A</v>
      </c>
      <c r="AY139" s="19" t="e">
        <f t="shared" ref="AY139:AY143" si="722">AX133</f>
        <v>#N/A</v>
      </c>
      <c r="AZ139" s="19" t="e">
        <f t="shared" ref="AZ139:AZ143" si="723">AY133</f>
        <v>#N/A</v>
      </c>
      <c r="BA139" s="19" t="e">
        <f t="shared" ref="BA139:BA143" si="724">AZ133</f>
        <v>#N/A</v>
      </c>
      <c r="BB139" s="19" t="e">
        <f t="shared" ref="BB139:BB143" si="725">BA133</f>
        <v>#N/A</v>
      </c>
      <c r="BC139" s="19" t="e">
        <f t="shared" ref="BC139:BC143" si="726">BB133</f>
        <v>#N/A</v>
      </c>
      <c r="BD139" s="19" t="e">
        <f t="shared" ref="BD139:BD143" si="727">BC133</f>
        <v>#N/A</v>
      </c>
      <c r="BE139" s="19" t="e">
        <f t="shared" ref="BE139:BE143" si="728">BD133</f>
        <v>#N/A</v>
      </c>
      <c r="BF139" s="19" t="e">
        <f t="shared" ref="BF139:BF143" si="729">BE133</f>
        <v>#N/A</v>
      </c>
      <c r="BG139" s="19" t="e">
        <f t="shared" ref="BG139:BG143" si="730">BF133</f>
        <v>#N/A</v>
      </c>
      <c r="BH139" s="19" t="e">
        <f t="shared" ref="BH139:BH143" si="731">BG133</f>
        <v>#N/A</v>
      </c>
      <c r="BI139" s="19" t="e">
        <f t="shared" ref="BI139:BI143" si="732">BH133</f>
        <v>#N/A</v>
      </c>
    </row>
    <row r="140" spans="3:61" s="19" customFormat="1" ht="12.75" x14ac:dyDescent="0.2">
      <c r="C140" s="19" t="s">
        <v>455</v>
      </c>
      <c r="G140" s="19">
        <f>F134</f>
        <v>145299.99623114953</v>
      </c>
      <c r="H140" s="19">
        <f t="shared" si="679"/>
        <v>151215.47998159376</v>
      </c>
      <c r="I140" s="19">
        <f t="shared" si="680"/>
        <v>157371.796140224</v>
      </c>
      <c r="J140" s="19">
        <f t="shared" si="681"/>
        <v>163778.74952627058</v>
      </c>
      <c r="K140" s="19">
        <f t="shared" si="682"/>
        <v>170446.54413480911</v>
      </c>
      <c r="L140" s="19">
        <f t="shared" si="683"/>
        <v>177385.79938809096</v>
      </c>
      <c r="M140" s="19" t="e">
        <f t="shared" si="684"/>
        <v>#N/A</v>
      </c>
      <c r="N140" s="19" t="e">
        <f t="shared" si="685"/>
        <v>#N/A</v>
      </c>
      <c r="O140" s="19" t="e">
        <f t="shared" si="686"/>
        <v>#N/A</v>
      </c>
      <c r="P140" s="19" t="e">
        <f t="shared" si="687"/>
        <v>#N/A</v>
      </c>
      <c r="Q140" s="19" t="e">
        <f t="shared" si="688"/>
        <v>#N/A</v>
      </c>
      <c r="R140" s="19" t="e">
        <f t="shared" si="689"/>
        <v>#N/A</v>
      </c>
      <c r="S140" s="19" t="e">
        <f t="shared" si="690"/>
        <v>#N/A</v>
      </c>
      <c r="T140" s="19" t="e">
        <f t="shared" si="691"/>
        <v>#N/A</v>
      </c>
      <c r="U140" s="19" t="e">
        <f t="shared" si="692"/>
        <v>#N/A</v>
      </c>
      <c r="V140" s="19" t="e">
        <f t="shared" si="693"/>
        <v>#N/A</v>
      </c>
      <c r="W140" s="19" t="e">
        <f t="shared" si="694"/>
        <v>#N/A</v>
      </c>
      <c r="X140" s="19" t="e">
        <f t="shared" si="695"/>
        <v>#N/A</v>
      </c>
      <c r="Y140" s="19" t="e">
        <f t="shared" si="696"/>
        <v>#N/A</v>
      </c>
      <c r="Z140" s="19" t="e">
        <f t="shared" si="697"/>
        <v>#N/A</v>
      </c>
      <c r="AA140" s="19" t="e">
        <f t="shared" si="698"/>
        <v>#N/A</v>
      </c>
      <c r="AB140" s="19" t="e">
        <f t="shared" si="699"/>
        <v>#N/A</v>
      </c>
      <c r="AC140" s="19" t="e">
        <f t="shared" si="700"/>
        <v>#N/A</v>
      </c>
      <c r="AD140" s="19" t="e">
        <f t="shared" si="701"/>
        <v>#N/A</v>
      </c>
      <c r="AE140" s="19" t="e">
        <f t="shared" si="702"/>
        <v>#N/A</v>
      </c>
      <c r="AF140" s="19" t="e">
        <f t="shared" si="703"/>
        <v>#N/A</v>
      </c>
      <c r="AG140" s="19" t="e">
        <f t="shared" si="704"/>
        <v>#N/A</v>
      </c>
      <c r="AH140" s="19" t="e">
        <f t="shared" si="705"/>
        <v>#N/A</v>
      </c>
      <c r="AI140" s="19" t="e">
        <f t="shared" si="706"/>
        <v>#N/A</v>
      </c>
      <c r="AJ140" s="19" t="e">
        <f t="shared" si="707"/>
        <v>#N/A</v>
      </c>
      <c r="AK140" s="19" t="e">
        <f t="shared" si="708"/>
        <v>#N/A</v>
      </c>
      <c r="AL140" s="19" t="e">
        <f t="shared" si="709"/>
        <v>#N/A</v>
      </c>
      <c r="AM140" s="19" t="e">
        <f t="shared" si="710"/>
        <v>#N/A</v>
      </c>
      <c r="AN140" s="19" t="e">
        <f t="shared" si="711"/>
        <v>#N/A</v>
      </c>
      <c r="AO140" s="19" t="e">
        <f t="shared" si="712"/>
        <v>#N/A</v>
      </c>
      <c r="AP140" s="19" t="e">
        <f t="shared" si="713"/>
        <v>#N/A</v>
      </c>
      <c r="AQ140" s="19" t="e">
        <f t="shared" si="714"/>
        <v>#N/A</v>
      </c>
      <c r="AR140" s="19" t="e">
        <f t="shared" si="715"/>
        <v>#N/A</v>
      </c>
      <c r="AS140" s="19" t="e">
        <f t="shared" si="716"/>
        <v>#N/A</v>
      </c>
      <c r="AT140" s="19" t="e">
        <f t="shared" si="717"/>
        <v>#N/A</v>
      </c>
      <c r="AU140" s="19" t="e">
        <f t="shared" si="718"/>
        <v>#N/A</v>
      </c>
      <c r="AV140" s="19" t="e">
        <f t="shared" si="719"/>
        <v>#N/A</v>
      </c>
      <c r="AW140" s="19" t="e">
        <f t="shared" si="720"/>
        <v>#N/A</v>
      </c>
      <c r="AX140" s="19" t="e">
        <f t="shared" si="721"/>
        <v>#N/A</v>
      </c>
      <c r="AY140" s="19" t="e">
        <f t="shared" si="722"/>
        <v>#N/A</v>
      </c>
      <c r="AZ140" s="19" t="e">
        <f t="shared" si="723"/>
        <v>#N/A</v>
      </c>
      <c r="BA140" s="19" t="e">
        <f t="shared" si="724"/>
        <v>#N/A</v>
      </c>
      <c r="BB140" s="19" t="e">
        <f t="shared" si="725"/>
        <v>#N/A</v>
      </c>
      <c r="BC140" s="19" t="e">
        <f t="shared" si="726"/>
        <v>#N/A</v>
      </c>
      <c r="BD140" s="19" t="e">
        <f t="shared" si="727"/>
        <v>#N/A</v>
      </c>
      <c r="BE140" s="19" t="e">
        <f t="shared" si="728"/>
        <v>#N/A</v>
      </c>
      <c r="BF140" s="19" t="e">
        <f t="shared" si="729"/>
        <v>#N/A</v>
      </c>
      <c r="BG140" s="19" t="e">
        <f t="shared" si="730"/>
        <v>#N/A</v>
      </c>
      <c r="BH140" s="19" t="e">
        <f t="shared" si="731"/>
        <v>#N/A</v>
      </c>
      <c r="BI140" s="19" t="e">
        <f t="shared" si="732"/>
        <v>#N/A</v>
      </c>
    </row>
    <row r="141" spans="3:61" s="19" customFormat="1" ht="12.75" x14ac:dyDescent="0.2">
      <c r="C141" s="19" t="s">
        <v>456</v>
      </c>
      <c r="G141" s="19">
        <f>F135</f>
        <v>35624.649854733834</v>
      </c>
      <c r="H141" s="19">
        <f t="shared" si="679"/>
        <v>29709.166104289619</v>
      </c>
      <c r="I141" s="19">
        <f t="shared" si="680"/>
        <v>23552.849945659374</v>
      </c>
      <c r="J141" s="19">
        <f t="shared" si="681"/>
        <v>17145.896559612815</v>
      </c>
      <c r="K141" s="19">
        <f t="shared" si="682"/>
        <v>10478.101951074272</v>
      </c>
      <c r="L141" s="19">
        <f t="shared" si="683"/>
        <v>3538.846697792414</v>
      </c>
      <c r="M141" s="19" t="e">
        <f t="shared" si="684"/>
        <v>#N/A</v>
      </c>
      <c r="N141" s="19" t="e">
        <f t="shared" si="685"/>
        <v>#N/A</v>
      </c>
      <c r="O141" s="19" t="e">
        <f t="shared" si="686"/>
        <v>#N/A</v>
      </c>
      <c r="P141" s="19" t="e">
        <f t="shared" si="687"/>
        <v>#N/A</v>
      </c>
      <c r="Q141" s="19" t="e">
        <f t="shared" si="688"/>
        <v>#N/A</v>
      </c>
      <c r="R141" s="19" t="e">
        <f t="shared" si="689"/>
        <v>#N/A</v>
      </c>
      <c r="S141" s="19" t="e">
        <f t="shared" si="690"/>
        <v>#N/A</v>
      </c>
      <c r="T141" s="19" t="e">
        <f t="shared" si="691"/>
        <v>#N/A</v>
      </c>
      <c r="U141" s="19" t="e">
        <f t="shared" si="692"/>
        <v>#N/A</v>
      </c>
      <c r="V141" s="19" t="e">
        <f t="shared" si="693"/>
        <v>#N/A</v>
      </c>
      <c r="W141" s="19" t="e">
        <f t="shared" si="694"/>
        <v>#N/A</v>
      </c>
      <c r="X141" s="19" t="e">
        <f t="shared" si="695"/>
        <v>#N/A</v>
      </c>
      <c r="Y141" s="19" t="e">
        <f t="shared" si="696"/>
        <v>#N/A</v>
      </c>
      <c r="Z141" s="19" t="e">
        <f t="shared" si="697"/>
        <v>#N/A</v>
      </c>
      <c r="AA141" s="19" t="e">
        <f t="shared" si="698"/>
        <v>#N/A</v>
      </c>
      <c r="AB141" s="19" t="e">
        <f t="shared" si="699"/>
        <v>#N/A</v>
      </c>
      <c r="AC141" s="19" t="e">
        <f t="shared" si="700"/>
        <v>#N/A</v>
      </c>
      <c r="AD141" s="19" t="e">
        <f t="shared" si="701"/>
        <v>#N/A</v>
      </c>
      <c r="AE141" s="19" t="e">
        <f t="shared" si="702"/>
        <v>#N/A</v>
      </c>
      <c r="AF141" s="19" t="e">
        <f t="shared" si="703"/>
        <v>#N/A</v>
      </c>
      <c r="AG141" s="19" t="e">
        <f t="shared" si="704"/>
        <v>#N/A</v>
      </c>
      <c r="AH141" s="19" t="e">
        <f t="shared" si="705"/>
        <v>#N/A</v>
      </c>
      <c r="AI141" s="19" t="e">
        <f t="shared" si="706"/>
        <v>#N/A</v>
      </c>
      <c r="AJ141" s="19" t="e">
        <f t="shared" si="707"/>
        <v>#N/A</v>
      </c>
      <c r="AK141" s="19" t="e">
        <f t="shared" si="708"/>
        <v>#N/A</v>
      </c>
      <c r="AL141" s="19" t="e">
        <f t="shared" si="709"/>
        <v>#N/A</v>
      </c>
      <c r="AM141" s="19" t="e">
        <f t="shared" si="710"/>
        <v>#N/A</v>
      </c>
      <c r="AN141" s="19" t="e">
        <f t="shared" si="711"/>
        <v>#N/A</v>
      </c>
      <c r="AO141" s="19" t="e">
        <f t="shared" si="712"/>
        <v>#N/A</v>
      </c>
      <c r="AP141" s="19" t="e">
        <f t="shared" si="713"/>
        <v>#N/A</v>
      </c>
      <c r="AQ141" s="19" t="e">
        <f t="shared" si="714"/>
        <v>#N/A</v>
      </c>
      <c r="AR141" s="19" t="e">
        <f t="shared" si="715"/>
        <v>#N/A</v>
      </c>
      <c r="AS141" s="19" t="e">
        <f t="shared" si="716"/>
        <v>#N/A</v>
      </c>
      <c r="AT141" s="19" t="e">
        <f t="shared" si="717"/>
        <v>#N/A</v>
      </c>
      <c r="AU141" s="19" t="e">
        <f t="shared" si="718"/>
        <v>#N/A</v>
      </c>
      <c r="AV141" s="19" t="e">
        <f t="shared" si="719"/>
        <v>#N/A</v>
      </c>
      <c r="AW141" s="19" t="e">
        <f t="shared" si="720"/>
        <v>#N/A</v>
      </c>
      <c r="AX141" s="19" t="e">
        <f t="shared" si="721"/>
        <v>#N/A</v>
      </c>
      <c r="AY141" s="19" t="e">
        <f t="shared" si="722"/>
        <v>#N/A</v>
      </c>
      <c r="AZ141" s="19" t="e">
        <f t="shared" si="723"/>
        <v>#N/A</v>
      </c>
      <c r="BA141" s="19" t="e">
        <f t="shared" si="724"/>
        <v>#N/A</v>
      </c>
      <c r="BB141" s="19" t="e">
        <f t="shared" si="725"/>
        <v>#N/A</v>
      </c>
      <c r="BC141" s="19" t="e">
        <f t="shared" si="726"/>
        <v>#N/A</v>
      </c>
      <c r="BD141" s="19" t="e">
        <f t="shared" si="727"/>
        <v>#N/A</v>
      </c>
      <c r="BE141" s="19" t="e">
        <f t="shared" si="728"/>
        <v>#N/A</v>
      </c>
      <c r="BF141" s="19" t="e">
        <f t="shared" si="729"/>
        <v>#N/A</v>
      </c>
      <c r="BG141" s="19" t="e">
        <f t="shared" si="730"/>
        <v>#N/A</v>
      </c>
      <c r="BH141" s="19" t="e">
        <f t="shared" si="731"/>
        <v>#N/A</v>
      </c>
      <c r="BI141" s="19" t="e">
        <f t="shared" si="732"/>
        <v>#N/A</v>
      </c>
    </row>
    <row r="142" spans="3:61" s="19" customFormat="1" ht="12.75" x14ac:dyDescent="0.2">
      <c r="C142" s="19" t="s">
        <v>161</v>
      </c>
      <c r="G142" s="19">
        <f>F136</f>
        <v>180924.64608588337</v>
      </c>
      <c r="H142" s="19">
        <f t="shared" si="679"/>
        <v>180924.64608588337</v>
      </c>
      <c r="I142" s="19">
        <f t="shared" si="680"/>
        <v>180924.64608588337</v>
      </c>
      <c r="J142" s="19">
        <f t="shared" si="681"/>
        <v>180924.64608588337</v>
      </c>
      <c r="K142" s="19">
        <f t="shared" si="682"/>
        <v>180924.64608588337</v>
      </c>
      <c r="L142" s="19">
        <f t="shared" si="683"/>
        <v>180924.64608588337</v>
      </c>
      <c r="M142" s="19" t="e">
        <f t="shared" si="684"/>
        <v>#N/A</v>
      </c>
      <c r="N142" s="19" t="e">
        <f t="shared" si="685"/>
        <v>#N/A</v>
      </c>
      <c r="O142" s="19" t="e">
        <f t="shared" si="686"/>
        <v>#N/A</v>
      </c>
      <c r="P142" s="19" t="e">
        <f t="shared" si="687"/>
        <v>#N/A</v>
      </c>
      <c r="Q142" s="19" t="e">
        <f t="shared" si="688"/>
        <v>#N/A</v>
      </c>
      <c r="R142" s="19" t="e">
        <f t="shared" si="689"/>
        <v>#N/A</v>
      </c>
      <c r="S142" s="19" t="e">
        <f t="shared" si="690"/>
        <v>#N/A</v>
      </c>
      <c r="T142" s="19" t="e">
        <f t="shared" si="691"/>
        <v>#N/A</v>
      </c>
      <c r="U142" s="19" t="e">
        <f t="shared" si="692"/>
        <v>#N/A</v>
      </c>
      <c r="V142" s="19" t="e">
        <f t="shared" si="693"/>
        <v>#N/A</v>
      </c>
      <c r="W142" s="19" t="e">
        <f t="shared" si="694"/>
        <v>#N/A</v>
      </c>
      <c r="X142" s="19" t="e">
        <f t="shared" si="695"/>
        <v>#N/A</v>
      </c>
      <c r="Y142" s="19" t="e">
        <f t="shared" si="696"/>
        <v>#N/A</v>
      </c>
      <c r="Z142" s="19" t="e">
        <f t="shared" si="697"/>
        <v>#N/A</v>
      </c>
      <c r="AA142" s="19" t="e">
        <f t="shared" si="698"/>
        <v>#N/A</v>
      </c>
      <c r="AB142" s="19" t="e">
        <f t="shared" si="699"/>
        <v>#N/A</v>
      </c>
      <c r="AC142" s="19" t="e">
        <f t="shared" si="700"/>
        <v>#N/A</v>
      </c>
      <c r="AD142" s="19" t="e">
        <f t="shared" si="701"/>
        <v>#N/A</v>
      </c>
      <c r="AE142" s="19" t="e">
        <f t="shared" si="702"/>
        <v>#N/A</v>
      </c>
      <c r="AF142" s="19" t="e">
        <f t="shared" si="703"/>
        <v>#N/A</v>
      </c>
      <c r="AG142" s="19" t="e">
        <f t="shared" si="704"/>
        <v>#N/A</v>
      </c>
      <c r="AH142" s="19" t="e">
        <f t="shared" si="705"/>
        <v>#N/A</v>
      </c>
      <c r="AI142" s="19" t="e">
        <f t="shared" si="706"/>
        <v>#N/A</v>
      </c>
      <c r="AJ142" s="19" t="e">
        <f t="shared" si="707"/>
        <v>#N/A</v>
      </c>
      <c r="AK142" s="19" t="e">
        <f t="shared" si="708"/>
        <v>#N/A</v>
      </c>
      <c r="AL142" s="19" t="e">
        <f t="shared" si="709"/>
        <v>#N/A</v>
      </c>
      <c r="AM142" s="19" t="e">
        <f t="shared" si="710"/>
        <v>#N/A</v>
      </c>
      <c r="AN142" s="19" t="e">
        <f t="shared" si="711"/>
        <v>#N/A</v>
      </c>
      <c r="AO142" s="19" t="e">
        <f t="shared" si="712"/>
        <v>#N/A</v>
      </c>
      <c r="AP142" s="19" t="e">
        <f t="shared" si="713"/>
        <v>#N/A</v>
      </c>
      <c r="AQ142" s="19" t="e">
        <f t="shared" si="714"/>
        <v>#N/A</v>
      </c>
      <c r="AR142" s="19" t="e">
        <f t="shared" si="715"/>
        <v>#N/A</v>
      </c>
      <c r="AS142" s="19" t="e">
        <f t="shared" si="716"/>
        <v>#N/A</v>
      </c>
      <c r="AT142" s="19" t="e">
        <f t="shared" si="717"/>
        <v>#N/A</v>
      </c>
      <c r="AU142" s="19" t="e">
        <f t="shared" si="718"/>
        <v>#N/A</v>
      </c>
      <c r="AV142" s="19" t="e">
        <f t="shared" si="719"/>
        <v>#N/A</v>
      </c>
      <c r="AW142" s="19" t="e">
        <f t="shared" si="720"/>
        <v>#N/A</v>
      </c>
      <c r="AX142" s="19" t="e">
        <f t="shared" si="721"/>
        <v>#N/A</v>
      </c>
      <c r="AY142" s="19" t="e">
        <f t="shared" si="722"/>
        <v>#N/A</v>
      </c>
      <c r="AZ142" s="19" t="e">
        <f t="shared" si="723"/>
        <v>#N/A</v>
      </c>
      <c r="BA142" s="19" t="e">
        <f t="shared" si="724"/>
        <v>#N/A</v>
      </c>
      <c r="BB142" s="19" t="e">
        <f t="shared" si="725"/>
        <v>#N/A</v>
      </c>
      <c r="BC142" s="19" t="e">
        <f t="shared" si="726"/>
        <v>#N/A</v>
      </c>
      <c r="BD142" s="19" t="e">
        <f t="shared" si="727"/>
        <v>#N/A</v>
      </c>
      <c r="BE142" s="19" t="e">
        <f t="shared" si="728"/>
        <v>#N/A</v>
      </c>
      <c r="BF142" s="19" t="e">
        <f t="shared" si="729"/>
        <v>#N/A</v>
      </c>
      <c r="BG142" s="19" t="e">
        <f t="shared" si="730"/>
        <v>#N/A</v>
      </c>
      <c r="BH142" s="19" t="e">
        <f t="shared" si="731"/>
        <v>#N/A</v>
      </c>
      <c r="BI142" s="19" t="e">
        <f t="shared" si="732"/>
        <v>#N/A</v>
      </c>
    </row>
    <row r="143" spans="3:61" s="19" customFormat="1" ht="12.75" x14ac:dyDescent="0.2">
      <c r="C143" s="19" t="s">
        <v>457</v>
      </c>
      <c r="G143" s="19">
        <f>F137</f>
        <v>820198.36917098833</v>
      </c>
      <c r="H143" s="19">
        <f t="shared" si="679"/>
        <v>668982.88918939454</v>
      </c>
      <c r="I143" s="19">
        <f t="shared" si="680"/>
        <v>511611.09304917057</v>
      </c>
      <c r="J143" s="19">
        <f t="shared" si="681"/>
        <v>347832.34352290002</v>
      </c>
      <c r="K143" s="19">
        <f t="shared" si="682"/>
        <v>177385.79938809091</v>
      </c>
      <c r="L143" s="19">
        <f t="shared" si="683"/>
        <v>0</v>
      </c>
      <c r="M143" s="19" t="e">
        <f t="shared" si="684"/>
        <v>#N/A</v>
      </c>
      <c r="N143" s="19" t="e">
        <f t="shared" si="685"/>
        <v>#N/A</v>
      </c>
      <c r="O143" s="19" t="e">
        <f t="shared" si="686"/>
        <v>#N/A</v>
      </c>
      <c r="P143" s="19" t="e">
        <f t="shared" si="687"/>
        <v>#N/A</v>
      </c>
      <c r="Q143" s="19" t="e">
        <f t="shared" si="688"/>
        <v>#N/A</v>
      </c>
      <c r="R143" s="19" t="e">
        <f t="shared" si="689"/>
        <v>#N/A</v>
      </c>
      <c r="S143" s="19" t="e">
        <f t="shared" si="690"/>
        <v>#N/A</v>
      </c>
      <c r="T143" s="19" t="e">
        <f t="shared" si="691"/>
        <v>#N/A</v>
      </c>
      <c r="U143" s="19" t="e">
        <f t="shared" si="692"/>
        <v>#N/A</v>
      </c>
      <c r="V143" s="19" t="e">
        <f t="shared" si="693"/>
        <v>#N/A</v>
      </c>
      <c r="W143" s="19" t="e">
        <f t="shared" si="694"/>
        <v>#N/A</v>
      </c>
      <c r="X143" s="19" t="e">
        <f t="shared" si="695"/>
        <v>#N/A</v>
      </c>
      <c r="Y143" s="19" t="e">
        <f t="shared" si="696"/>
        <v>#N/A</v>
      </c>
      <c r="Z143" s="19" t="e">
        <f t="shared" si="697"/>
        <v>#N/A</v>
      </c>
      <c r="AA143" s="19" t="e">
        <f t="shared" si="698"/>
        <v>#N/A</v>
      </c>
      <c r="AB143" s="19" t="e">
        <f t="shared" si="699"/>
        <v>#N/A</v>
      </c>
      <c r="AC143" s="19" t="e">
        <f t="shared" si="700"/>
        <v>#N/A</v>
      </c>
      <c r="AD143" s="19" t="e">
        <f t="shared" si="701"/>
        <v>#N/A</v>
      </c>
      <c r="AE143" s="19" t="e">
        <f t="shared" si="702"/>
        <v>#N/A</v>
      </c>
      <c r="AF143" s="19" t="e">
        <f t="shared" si="703"/>
        <v>#N/A</v>
      </c>
      <c r="AG143" s="19" t="e">
        <f t="shared" si="704"/>
        <v>#N/A</v>
      </c>
      <c r="AH143" s="19" t="e">
        <f t="shared" si="705"/>
        <v>#N/A</v>
      </c>
      <c r="AI143" s="19" t="e">
        <f t="shared" si="706"/>
        <v>#N/A</v>
      </c>
      <c r="AJ143" s="19" t="e">
        <f t="shared" si="707"/>
        <v>#N/A</v>
      </c>
      <c r="AK143" s="19" t="e">
        <f t="shared" si="708"/>
        <v>#N/A</v>
      </c>
      <c r="AL143" s="19" t="e">
        <f t="shared" si="709"/>
        <v>#N/A</v>
      </c>
      <c r="AM143" s="19" t="e">
        <f t="shared" si="710"/>
        <v>#N/A</v>
      </c>
      <c r="AN143" s="19" t="e">
        <f t="shared" si="711"/>
        <v>#N/A</v>
      </c>
      <c r="AO143" s="19" t="e">
        <f t="shared" si="712"/>
        <v>#N/A</v>
      </c>
      <c r="AP143" s="19" t="e">
        <f t="shared" si="713"/>
        <v>#N/A</v>
      </c>
      <c r="AQ143" s="19" t="e">
        <f t="shared" si="714"/>
        <v>#N/A</v>
      </c>
      <c r="AR143" s="19" t="e">
        <f t="shared" si="715"/>
        <v>#N/A</v>
      </c>
      <c r="AS143" s="19" t="e">
        <f t="shared" si="716"/>
        <v>#N/A</v>
      </c>
      <c r="AT143" s="19" t="e">
        <f t="shared" si="717"/>
        <v>#N/A</v>
      </c>
      <c r="AU143" s="19" t="e">
        <f t="shared" si="718"/>
        <v>#N/A</v>
      </c>
      <c r="AV143" s="19" t="e">
        <f t="shared" si="719"/>
        <v>#N/A</v>
      </c>
      <c r="AW143" s="19" t="e">
        <f t="shared" si="720"/>
        <v>#N/A</v>
      </c>
      <c r="AX143" s="19" t="e">
        <f t="shared" si="721"/>
        <v>#N/A</v>
      </c>
      <c r="AY143" s="19" t="e">
        <f t="shared" si="722"/>
        <v>#N/A</v>
      </c>
      <c r="AZ143" s="19" t="e">
        <f t="shared" si="723"/>
        <v>#N/A</v>
      </c>
      <c r="BA143" s="19" t="e">
        <f t="shared" si="724"/>
        <v>#N/A</v>
      </c>
      <c r="BB143" s="19" t="e">
        <f t="shared" si="725"/>
        <v>#N/A</v>
      </c>
      <c r="BC143" s="19" t="e">
        <f t="shared" si="726"/>
        <v>#N/A</v>
      </c>
      <c r="BD143" s="19" t="e">
        <f t="shared" si="727"/>
        <v>#N/A</v>
      </c>
      <c r="BE143" s="19" t="e">
        <f t="shared" si="728"/>
        <v>#N/A</v>
      </c>
      <c r="BF143" s="19" t="e">
        <f t="shared" si="729"/>
        <v>#N/A</v>
      </c>
      <c r="BG143" s="19" t="e">
        <f t="shared" si="730"/>
        <v>#N/A</v>
      </c>
      <c r="BH143" s="19" t="e">
        <f t="shared" si="731"/>
        <v>#N/A</v>
      </c>
      <c r="BI143" s="19" t="e">
        <f t="shared" si="732"/>
        <v>#N/A</v>
      </c>
    </row>
    <row r="144" spans="3:61" s="19" customFormat="1" ht="12.75" x14ac:dyDescent="0.2"/>
    <row r="145" spans="1:61" s="19" customFormat="1" ht="12.75" x14ac:dyDescent="0.2">
      <c r="C145" s="19" t="s">
        <v>473</v>
      </c>
      <c r="H145" s="19">
        <f>G139</f>
        <v>965498.36540213786</v>
      </c>
      <c r="I145" s="19">
        <f t="shared" ref="I145:I149" si="733">H139</f>
        <v>820198.36917098833</v>
      </c>
      <c r="J145" s="19">
        <f t="shared" ref="J145:J149" si="734">I139</f>
        <v>668982.88918939454</v>
      </c>
      <c r="K145" s="19">
        <f t="shared" ref="K145:K149" si="735">J139</f>
        <v>511611.09304917057</v>
      </c>
      <c r="L145" s="19">
        <f t="shared" ref="L145:L149" si="736">K139</f>
        <v>347832.34352290002</v>
      </c>
      <c r="M145" s="19">
        <f t="shared" ref="M145:M149" si="737">L139</f>
        <v>177385.79938809091</v>
      </c>
      <c r="N145" s="19">
        <f t="shared" ref="N145:N149" si="738">M139</f>
        <v>0</v>
      </c>
      <c r="O145" s="19" t="e">
        <f t="shared" ref="O145:O149" si="739">N139</f>
        <v>#N/A</v>
      </c>
      <c r="P145" s="19" t="e">
        <f t="shared" ref="P145:P149" si="740">O139</f>
        <v>#N/A</v>
      </c>
      <c r="Q145" s="19" t="e">
        <f t="shared" ref="Q145:Q149" si="741">P139</f>
        <v>#N/A</v>
      </c>
      <c r="R145" s="19" t="e">
        <f t="shared" ref="R145:R149" si="742">Q139</f>
        <v>#N/A</v>
      </c>
      <c r="S145" s="19" t="e">
        <f t="shared" ref="S145:S149" si="743">R139</f>
        <v>#N/A</v>
      </c>
      <c r="T145" s="19" t="e">
        <f t="shared" ref="T145:T149" si="744">S139</f>
        <v>#N/A</v>
      </c>
      <c r="U145" s="19" t="e">
        <f t="shared" ref="U145:U149" si="745">T139</f>
        <v>#N/A</v>
      </c>
      <c r="V145" s="19" t="e">
        <f t="shared" ref="V145:V149" si="746">U139</f>
        <v>#N/A</v>
      </c>
      <c r="W145" s="19" t="e">
        <f t="shared" ref="W145:W149" si="747">V139</f>
        <v>#N/A</v>
      </c>
      <c r="X145" s="19" t="e">
        <f t="shared" ref="X145:X149" si="748">W139</f>
        <v>#N/A</v>
      </c>
      <c r="Y145" s="19" t="e">
        <f t="shared" ref="Y145:Y149" si="749">X139</f>
        <v>#N/A</v>
      </c>
      <c r="Z145" s="19" t="e">
        <f t="shared" ref="Z145:Z149" si="750">Y139</f>
        <v>#N/A</v>
      </c>
      <c r="AA145" s="19" t="e">
        <f t="shared" ref="AA145:AA149" si="751">Z139</f>
        <v>#N/A</v>
      </c>
      <c r="AB145" s="19" t="e">
        <f t="shared" ref="AB145:AB149" si="752">AA139</f>
        <v>#N/A</v>
      </c>
      <c r="AC145" s="19" t="e">
        <f t="shared" ref="AC145:AC149" si="753">AB139</f>
        <v>#N/A</v>
      </c>
      <c r="AD145" s="19" t="e">
        <f t="shared" ref="AD145:AD149" si="754">AC139</f>
        <v>#N/A</v>
      </c>
      <c r="AE145" s="19" t="e">
        <f t="shared" ref="AE145:AE149" si="755">AD139</f>
        <v>#N/A</v>
      </c>
      <c r="AF145" s="19" t="e">
        <f t="shared" ref="AF145:AF149" si="756">AE139</f>
        <v>#N/A</v>
      </c>
      <c r="AG145" s="19" t="e">
        <f t="shared" ref="AG145:AG149" si="757">AF139</f>
        <v>#N/A</v>
      </c>
      <c r="AH145" s="19" t="e">
        <f t="shared" ref="AH145:AH149" si="758">AG139</f>
        <v>#N/A</v>
      </c>
      <c r="AI145" s="19" t="e">
        <f t="shared" ref="AI145:AI149" si="759">AH139</f>
        <v>#N/A</v>
      </c>
      <c r="AJ145" s="19" t="e">
        <f t="shared" ref="AJ145:AJ149" si="760">AI139</f>
        <v>#N/A</v>
      </c>
      <c r="AK145" s="19" t="e">
        <f t="shared" ref="AK145:AK149" si="761">AJ139</f>
        <v>#N/A</v>
      </c>
      <c r="AL145" s="19" t="e">
        <f t="shared" ref="AL145:AL149" si="762">AK139</f>
        <v>#N/A</v>
      </c>
      <c r="AM145" s="19" t="e">
        <f t="shared" ref="AM145:AM149" si="763">AL139</f>
        <v>#N/A</v>
      </c>
      <c r="AN145" s="19" t="e">
        <f t="shared" ref="AN145:AN149" si="764">AM139</f>
        <v>#N/A</v>
      </c>
      <c r="AO145" s="19" t="e">
        <f t="shared" ref="AO145:AO149" si="765">AN139</f>
        <v>#N/A</v>
      </c>
      <c r="AP145" s="19" t="e">
        <f t="shared" ref="AP145:AP149" si="766">AO139</f>
        <v>#N/A</v>
      </c>
      <c r="AQ145" s="19" t="e">
        <f t="shared" ref="AQ145:AQ149" si="767">AP139</f>
        <v>#N/A</v>
      </c>
      <c r="AR145" s="19" t="e">
        <f t="shared" ref="AR145:AR149" si="768">AQ139</f>
        <v>#N/A</v>
      </c>
      <c r="AS145" s="19" t="e">
        <f t="shared" ref="AS145:AS149" si="769">AR139</f>
        <v>#N/A</v>
      </c>
      <c r="AT145" s="19" t="e">
        <f t="shared" ref="AT145:AT149" si="770">AS139</f>
        <v>#N/A</v>
      </c>
      <c r="AU145" s="19" t="e">
        <f t="shared" ref="AU145:AU149" si="771">AT139</f>
        <v>#N/A</v>
      </c>
      <c r="AV145" s="19" t="e">
        <f t="shared" ref="AV145:AV149" si="772">AU139</f>
        <v>#N/A</v>
      </c>
      <c r="AW145" s="19" t="e">
        <f t="shared" ref="AW145:AW149" si="773">AV139</f>
        <v>#N/A</v>
      </c>
      <c r="AX145" s="19" t="e">
        <f t="shared" ref="AX145:AX149" si="774">AW139</f>
        <v>#N/A</v>
      </c>
      <c r="AY145" s="19" t="e">
        <f t="shared" ref="AY145:AY149" si="775">AX139</f>
        <v>#N/A</v>
      </c>
      <c r="AZ145" s="19" t="e">
        <f t="shared" ref="AZ145:AZ149" si="776">AY139</f>
        <v>#N/A</v>
      </c>
      <c r="BA145" s="19" t="e">
        <f t="shared" ref="BA145:BA149" si="777">AZ139</f>
        <v>#N/A</v>
      </c>
      <c r="BB145" s="19" t="e">
        <f t="shared" ref="BB145:BB149" si="778">BA139</f>
        <v>#N/A</v>
      </c>
      <c r="BC145" s="19" t="e">
        <f t="shared" ref="BC145:BC149" si="779">BB139</f>
        <v>#N/A</v>
      </c>
      <c r="BD145" s="19" t="e">
        <f t="shared" ref="BD145:BD149" si="780">BC139</f>
        <v>#N/A</v>
      </c>
      <c r="BE145" s="19" t="e">
        <f t="shared" ref="BE145:BE149" si="781">BD139</f>
        <v>#N/A</v>
      </c>
      <c r="BF145" s="19" t="e">
        <f t="shared" ref="BF145:BF149" si="782">BE139</f>
        <v>#N/A</v>
      </c>
      <c r="BG145" s="19" t="e">
        <f t="shared" ref="BG145:BG149" si="783">BF139</f>
        <v>#N/A</v>
      </c>
      <c r="BH145" s="19" t="e">
        <f t="shared" ref="BH145:BH149" si="784">BG139</f>
        <v>#N/A</v>
      </c>
      <c r="BI145" s="19" t="e">
        <f t="shared" ref="BI145:BI149" si="785">BH139</f>
        <v>#N/A</v>
      </c>
    </row>
    <row r="146" spans="1:61" s="19" customFormat="1" ht="12.75" x14ac:dyDescent="0.2">
      <c r="C146" s="19" t="s">
        <v>455</v>
      </c>
      <c r="H146" s="19">
        <f>G140</f>
        <v>145299.99623114953</v>
      </c>
      <c r="I146" s="19">
        <f t="shared" si="733"/>
        <v>151215.47998159376</v>
      </c>
      <c r="J146" s="19">
        <f t="shared" si="734"/>
        <v>157371.796140224</v>
      </c>
      <c r="K146" s="19">
        <f t="shared" si="735"/>
        <v>163778.74952627058</v>
      </c>
      <c r="L146" s="19">
        <f t="shared" si="736"/>
        <v>170446.54413480911</v>
      </c>
      <c r="M146" s="19">
        <f t="shared" si="737"/>
        <v>177385.79938809096</v>
      </c>
      <c r="N146" s="19" t="e">
        <f t="shared" si="738"/>
        <v>#N/A</v>
      </c>
      <c r="O146" s="19" t="e">
        <f t="shared" si="739"/>
        <v>#N/A</v>
      </c>
      <c r="P146" s="19" t="e">
        <f t="shared" si="740"/>
        <v>#N/A</v>
      </c>
      <c r="Q146" s="19" t="e">
        <f t="shared" si="741"/>
        <v>#N/A</v>
      </c>
      <c r="R146" s="19" t="e">
        <f t="shared" si="742"/>
        <v>#N/A</v>
      </c>
      <c r="S146" s="19" t="e">
        <f t="shared" si="743"/>
        <v>#N/A</v>
      </c>
      <c r="T146" s="19" t="e">
        <f t="shared" si="744"/>
        <v>#N/A</v>
      </c>
      <c r="U146" s="19" t="e">
        <f t="shared" si="745"/>
        <v>#N/A</v>
      </c>
      <c r="V146" s="19" t="e">
        <f t="shared" si="746"/>
        <v>#N/A</v>
      </c>
      <c r="W146" s="19" t="e">
        <f t="shared" si="747"/>
        <v>#N/A</v>
      </c>
      <c r="X146" s="19" t="e">
        <f t="shared" si="748"/>
        <v>#N/A</v>
      </c>
      <c r="Y146" s="19" t="e">
        <f t="shared" si="749"/>
        <v>#N/A</v>
      </c>
      <c r="Z146" s="19" t="e">
        <f t="shared" si="750"/>
        <v>#N/A</v>
      </c>
      <c r="AA146" s="19" t="e">
        <f t="shared" si="751"/>
        <v>#N/A</v>
      </c>
      <c r="AB146" s="19" t="e">
        <f t="shared" si="752"/>
        <v>#N/A</v>
      </c>
      <c r="AC146" s="19" t="e">
        <f t="shared" si="753"/>
        <v>#N/A</v>
      </c>
      <c r="AD146" s="19" t="e">
        <f t="shared" si="754"/>
        <v>#N/A</v>
      </c>
      <c r="AE146" s="19" t="e">
        <f t="shared" si="755"/>
        <v>#N/A</v>
      </c>
      <c r="AF146" s="19" t="e">
        <f t="shared" si="756"/>
        <v>#N/A</v>
      </c>
      <c r="AG146" s="19" t="e">
        <f t="shared" si="757"/>
        <v>#N/A</v>
      </c>
      <c r="AH146" s="19" t="e">
        <f t="shared" si="758"/>
        <v>#N/A</v>
      </c>
      <c r="AI146" s="19" t="e">
        <f t="shared" si="759"/>
        <v>#N/A</v>
      </c>
      <c r="AJ146" s="19" t="e">
        <f t="shared" si="760"/>
        <v>#N/A</v>
      </c>
      <c r="AK146" s="19" t="e">
        <f t="shared" si="761"/>
        <v>#N/A</v>
      </c>
      <c r="AL146" s="19" t="e">
        <f t="shared" si="762"/>
        <v>#N/A</v>
      </c>
      <c r="AM146" s="19" t="e">
        <f t="shared" si="763"/>
        <v>#N/A</v>
      </c>
      <c r="AN146" s="19" t="e">
        <f t="shared" si="764"/>
        <v>#N/A</v>
      </c>
      <c r="AO146" s="19" t="e">
        <f t="shared" si="765"/>
        <v>#N/A</v>
      </c>
      <c r="AP146" s="19" t="e">
        <f t="shared" si="766"/>
        <v>#N/A</v>
      </c>
      <c r="AQ146" s="19" t="e">
        <f t="shared" si="767"/>
        <v>#N/A</v>
      </c>
      <c r="AR146" s="19" t="e">
        <f t="shared" si="768"/>
        <v>#N/A</v>
      </c>
      <c r="AS146" s="19" t="e">
        <f t="shared" si="769"/>
        <v>#N/A</v>
      </c>
      <c r="AT146" s="19" t="e">
        <f t="shared" si="770"/>
        <v>#N/A</v>
      </c>
      <c r="AU146" s="19" t="e">
        <f t="shared" si="771"/>
        <v>#N/A</v>
      </c>
      <c r="AV146" s="19" t="e">
        <f t="shared" si="772"/>
        <v>#N/A</v>
      </c>
      <c r="AW146" s="19" t="e">
        <f t="shared" si="773"/>
        <v>#N/A</v>
      </c>
      <c r="AX146" s="19" t="e">
        <f t="shared" si="774"/>
        <v>#N/A</v>
      </c>
      <c r="AY146" s="19" t="e">
        <f t="shared" si="775"/>
        <v>#N/A</v>
      </c>
      <c r="AZ146" s="19" t="e">
        <f t="shared" si="776"/>
        <v>#N/A</v>
      </c>
      <c r="BA146" s="19" t="e">
        <f t="shared" si="777"/>
        <v>#N/A</v>
      </c>
      <c r="BB146" s="19" t="e">
        <f t="shared" si="778"/>
        <v>#N/A</v>
      </c>
      <c r="BC146" s="19" t="e">
        <f t="shared" si="779"/>
        <v>#N/A</v>
      </c>
      <c r="BD146" s="19" t="e">
        <f t="shared" si="780"/>
        <v>#N/A</v>
      </c>
      <c r="BE146" s="19" t="e">
        <f t="shared" si="781"/>
        <v>#N/A</v>
      </c>
      <c r="BF146" s="19" t="e">
        <f t="shared" si="782"/>
        <v>#N/A</v>
      </c>
      <c r="BG146" s="19" t="e">
        <f t="shared" si="783"/>
        <v>#N/A</v>
      </c>
      <c r="BH146" s="19" t="e">
        <f t="shared" si="784"/>
        <v>#N/A</v>
      </c>
      <c r="BI146" s="19" t="e">
        <f t="shared" si="785"/>
        <v>#N/A</v>
      </c>
    </row>
    <row r="147" spans="1:61" s="19" customFormat="1" ht="12.75" x14ac:dyDescent="0.2">
      <c r="C147" s="19" t="s">
        <v>456</v>
      </c>
      <c r="H147" s="19">
        <f>G141</f>
        <v>35624.649854733834</v>
      </c>
      <c r="I147" s="19">
        <f t="shared" si="733"/>
        <v>29709.166104289619</v>
      </c>
      <c r="J147" s="19">
        <f t="shared" si="734"/>
        <v>23552.849945659374</v>
      </c>
      <c r="K147" s="19">
        <f t="shared" si="735"/>
        <v>17145.896559612815</v>
      </c>
      <c r="L147" s="19">
        <f t="shared" si="736"/>
        <v>10478.101951074272</v>
      </c>
      <c r="M147" s="19">
        <f t="shared" si="737"/>
        <v>3538.846697792414</v>
      </c>
      <c r="N147" s="19" t="e">
        <f t="shared" si="738"/>
        <v>#N/A</v>
      </c>
      <c r="O147" s="19" t="e">
        <f t="shared" si="739"/>
        <v>#N/A</v>
      </c>
      <c r="P147" s="19" t="e">
        <f t="shared" si="740"/>
        <v>#N/A</v>
      </c>
      <c r="Q147" s="19" t="e">
        <f t="shared" si="741"/>
        <v>#N/A</v>
      </c>
      <c r="R147" s="19" t="e">
        <f t="shared" si="742"/>
        <v>#N/A</v>
      </c>
      <c r="S147" s="19" t="e">
        <f t="shared" si="743"/>
        <v>#N/A</v>
      </c>
      <c r="T147" s="19" t="e">
        <f t="shared" si="744"/>
        <v>#N/A</v>
      </c>
      <c r="U147" s="19" t="e">
        <f t="shared" si="745"/>
        <v>#N/A</v>
      </c>
      <c r="V147" s="19" t="e">
        <f t="shared" si="746"/>
        <v>#N/A</v>
      </c>
      <c r="W147" s="19" t="e">
        <f t="shared" si="747"/>
        <v>#N/A</v>
      </c>
      <c r="X147" s="19" t="e">
        <f t="shared" si="748"/>
        <v>#N/A</v>
      </c>
      <c r="Y147" s="19" t="e">
        <f t="shared" si="749"/>
        <v>#N/A</v>
      </c>
      <c r="Z147" s="19" t="e">
        <f t="shared" si="750"/>
        <v>#N/A</v>
      </c>
      <c r="AA147" s="19" t="e">
        <f t="shared" si="751"/>
        <v>#N/A</v>
      </c>
      <c r="AB147" s="19" t="e">
        <f t="shared" si="752"/>
        <v>#N/A</v>
      </c>
      <c r="AC147" s="19" t="e">
        <f t="shared" si="753"/>
        <v>#N/A</v>
      </c>
      <c r="AD147" s="19" t="e">
        <f t="shared" si="754"/>
        <v>#N/A</v>
      </c>
      <c r="AE147" s="19" t="e">
        <f t="shared" si="755"/>
        <v>#N/A</v>
      </c>
      <c r="AF147" s="19" t="e">
        <f t="shared" si="756"/>
        <v>#N/A</v>
      </c>
      <c r="AG147" s="19" t="e">
        <f t="shared" si="757"/>
        <v>#N/A</v>
      </c>
      <c r="AH147" s="19" t="e">
        <f t="shared" si="758"/>
        <v>#N/A</v>
      </c>
      <c r="AI147" s="19" t="e">
        <f t="shared" si="759"/>
        <v>#N/A</v>
      </c>
      <c r="AJ147" s="19" t="e">
        <f t="shared" si="760"/>
        <v>#N/A</v>
      </c>
      <c r="AK147" s="19" t="e">
        <f t="shared" si="761"/>
        <v>#N/A</v>
      </c>
      <c r="AL147" s="19" t="e">
        <f t="shared" si="762"/>
        <v>#N/A</v>
      </c>
      <c r="AM147" s="19" t="e">
        <f t="shared" si="763"/>
        <v>#N/A</v>
      </c>
      <c r="AN147" s="19" t="e">
        <f t="shared" si="764"/>
        <v>#N/A</v>
      </c>
      <c r="AO147" s="19" t="e">
        <f t="shared" si="765"/>
        <v>#N/A</v>
      </c>
      <c r="AP147" s="19" t="e">
        <f t="shared" si="766"/>
        <v>#N/A</v>
      </c>
      <c r="AQ147" s="19" t="e">
        <f t="shared" si="767"/>
        <v>#N/A</v>
      </c>
      <c r="AR147" s="19" t="e">
        <f t="shared" si="768"/>
        <v>#N/A</v>
      </c>
      <c r="AS147" s="19" t="e">
        <f t="shared" si="769"/>
        <v>#N/A</v>
      </c>
      <c r="AT147" s="19" t="e">
        <f t="shared" si="770"/>
        <v>#N/A</v>
      </c>
      <c r="AU147" s="19" t="e">
        <f t="shared" si="771"/>
        <v>#N/A</v>
      </c>
      <c r="AV147" s="19" t="e">
        <f t="shared" si="772"/>
        <v>#N/A</v>
      </c>
      <c r="AW147" s="19" t="e">
        <f t="shared" si="773"/>
        <v>#N/A</v>
      </c>
      <c r="AX147" s="19" t="e">
        <f t="shared" si="774"/>
        <v>#N/A</v>
      </c>
      <c r="AY147" s="19" t="e">
        <f t="shared" si="775"/>
        <v>#N/A</v>
      </c>
      <c r="AZ147" s="19" t="e">
        <f t="shared" si="776"/>
        <v>#N/A</v>
      </c>
      <c r="BA147" s="19" t="e">
        <f t="shared" si="777"/>
        <v>#N/A</v>
      </c>
      <c r="BB147" s="19" t="e">
        <f t="shared" si="778"/>
        <v>#N/A</v>
      </c>
      <c r="BC147" s="19" t="e">
        <f t="shared" si="779"/>
        <v>#N/A</v>
      </c>
      <c r="BD147" s="19" t="e">
        <f t="shared" si="780"/>
        <v>#N/A</v>
      </c>
      <c r="BE147" s="19" t="e">
        <f t="shared" si="781"/>
        <v>#N/A</v>
      </c>
      <c r="BF147" s="19" t="e">
        <f t="shared" si="782"/>
        <v>#N/A</v>
      </c>
      <c r="BG147" s="19" t="e">
        <f t="shared" si="783"/>
        <v>#N/A</v>
      </c>
      <c r="BH147" s="19" t="e">
        <f t="shared" si="784"/>
        <v>#N/A</v>
      </c>
      <c r="BI147" s="19" t="e">
        <f t="shared" si="785"/>
        <v>#N/A</v>
      </c>
    </row>
    <row r="148" spans="1:61" s="19" customFormat="1" ht="12.75" x14ac:dyDescent="0.2">
      <c r="C148" s="19" t="s">
        <v>161</v>
      </c>
      <c r="H148" s="19">
        <f>G142</f>
        <v>180924.64608588337</v>
      </c>
      <c r="I148" s="19">
        <f t="shared" si="733"/>
        <v>180924.64608588337</v>
      </c>
      <c r="J148" s="19">
        <f t="shared" si="734"/>
        <v>180924.64608588337</v>
      </c>
      <c r="K148" s="19">
        <f t="shared" si="735"/>
        <v>180924.64608588337</v>
      </c>
      <c r="L148" s="19">
        <f t="shared" si="736"/>
        <v>180924.64608588337</v>
      </c>
      <c r="M148" s="19">
        <f t="shared" si="737"/>
        <v>180924.64608588337</v>
      </c>
      <c r="N148" s="19" t="e">
        <f t="shared" si="738"/>
        <v>#N/A</v>
      </c>
      <c r="O148" s="19" t="e">
        <f t="shared" si="739"/>
        <v>#N/A</v>
      </c>
      <c r="P148" s="19" t="e">
        <f t="shared" si="740"/>
        <v>#N/A</v>
      </c>
      <c r="Q148" s="19" t="e">
        <f t="shared" si="741"/>
        <v>#N/A</v>
      </c>
      <c r="R148" s="19" t="e">
        <f t="shared" si="742"/>
        <v>#N/A</v>
      </c>
      <c r="S148" s="19" t="e">
        <f t="shared" si="743"/>
        <v>#N/A</v>
      </c>
      <c r="T148" s="19" t="e">
        <f t="shared" si="744"/>
        <v>#N/A</v>
      </c>
      <c r="U148" s="19" t="e">
        <f t="shared" si="745"/>
        <v>#N/A</v>
      </c>
      <c r="V148" s="19" t="e">
        <f t="shared" si="746"/>
        <v>#N/A</v>
      </c>
      <c r="W148" s="19" t="e">
        <f t="shared" si="747"/>
        <v>#N/A</v>
      </c>
      <c r="X148" s="19" t="e">
        <f t="shared" si="748"/>
        <v>#N/A</v>
      </c>
      <c r="Y148" s="19" t="e">
        <f t="shared" si="749"/>
        <v>#N/A</v>
      </c>
      <c r="Z148" s="19" t="e">
        <f t="shared" si="750"/>
        <v>#N/A</v>
      </c>
      <c r="AA148" s="19" t="e">
        <f t="shared" si="751"/>
        <v>#N/A</v>
      </c>
      <c r="AB148" s="19" t="e">
        <f t="shared" si="752"/>
        <v>#N/A</v>
      </c>
      <c r="AC148" s="19" t="e">
        <f t="shared" si="753"/>
        <v>#N/A</v>
      </c>
      <c r="AD148" s="19" t="e">
        <f t="shared" si="754"/>
        <v>#N/A</v>
      </c>
      <c r="AE148" s="19" t="e">
        <f t="shared" si="755"/>
        <v>#N/A</v>
      </c>
      <c r="AF148" s="19" t="e">
        <f t="shared" si="756"/>
        <v>#N/A</v>
      </c>
      <c r="AG148" s="19" t="e">
        <f t="shared" si="757"/>
        <v>#N/A</v>
      </c>
      <c r="AH148" s="19" t="e">
        <f t="shared" si="758"/>
        <v>#N/A</v>
      </c>
      <c r="AI148" s="19" t="e">
        <f t="shared" si="759"/>
        <v>#N/A</v>
      </c>
      <c r="AJ148" s="19" t="e">
        <f t="shared" si="760"/>
        <v>#N/A</v>
      </c>
      <c r="AK148" s="19" t="e">
        <f t="shared" si="761"/>
        <v>#N/A</v>
      </c>
      <c r="AL148" s="19" t="e">
        <f t="shared" si="762"/>
        <v>#N/A</v>
      </c>
      <c r="AM148" s="19" t="e">
        <f t="shared" si="763"/>
        <v>#N/A</v>
      </c>
      <c r="AN148" s="19" t="e">
        <f t="shared" si="764"/>
        <v>#N/A</v>
      </c>
      <c r="AO148" s="19" t="e">
        <f t="shared" si="765"/>
        <v>#N/A</v>
      </c>
      <c r="AP148" s="19" t="e">
        <f t="shared" si="766"/>
        <v>#N/A</v>
      </c>
      <c r="AQ148" s="19" t="e">
        <f t="shared" si="767"/>
        <v>#N/A</v>
      </c>
      <c r="AR148" s="19" t="e">
        <f t="shared" si="768"/>
        <v>#N/A</v>
      </c>
      <c r="AS148" s="19" t="e">
        <f t="shared" si="769"/>
        <v>#N/A</v>
      </c>
      <c r="AT148" s="19" t="e">
        <f t="shared" si="770"/>
        <v>#N/A</v>
      </c>
      <c r="AU148" s="19" t="e">
        <f t="shared" si="771"/>
        <v>#N/A</v>
      </c>
      <c r="AV148" s="19" t="e">
        <f t="shared" si="772"/>
        <v>#N/A</v>
      </c>
      <c r="AW148" s="19" t="e">
        <f t="shared" si="773"/>
        <v>#N/A</v>
      </c>
      <c r="AX148" s="19" t="e">
        <f t="shared" si="774"/>
        <v>#N/A</v>
      </c>
      <c r="AY148" s="19" t="e">
        <f t="shared" si="775"/>
        <v>#N/A</v>
      </c>
      <c r="AZ148" s="19" t="e">
        <f t="shared" si="776"/>
        <v>#N/A</v>
      </c>
      <c r="BA148" s="19" t="e">
        <f t="shared" si="777"/>
        <v>#N/A</v>
      </c>
      <c r="BB148" s="19" t="e">
        <f t="shared" si="778"/>
        <v>#N/A</v>
      </c>
      <c r="BC148" s="19" t="e">
        <f t="shared" si="779"/>
        <v>#N/A</v>
      </c>
      <c r="BD148" s="19" t="e">
        <f t="shared" si="780"/>
        <v>#N/A</v>
      </c>
      <c r="BE148" s="19" t="e">
        <f t="shared" si="781"/>
        <v>#N/A</v>
      </c>
      <c r="BF148" s="19" t="e">
        <f t="shared" si="782"/>
        <v>#N/A</v>
      </c>
      <c r="BG148" s="19" t="e">
        <f t="shared" si="783"/>
        <v>#N/A</v>
      </c>
      <c r="BH148" s="19" t="e">
        <f t="shared" si="784"/>
        <v>#N/A</v>
      </c>
      <c r="BI148" s="19" t="e">
        <f t="shared" si="785"/>
        <v>#N/A</v>
      </c>
    </row>
    <row r="149" spans="1:61" s="19" customFormat="1" ht="12.75" x14ac:dyDescent="0.2">
      <c r="C149" s="19" t="s">
        <v>457</v>
      </c>
      <c r="H149" s="19">
        <f>G143</f>
        <v>820198.36917098833</v>
      </c>
      <c r="I149" s="19">
        <f t="shared" si="733"/>
        <v>668982.88918939454</v>
      </c>
      <c r="J149" s="19">
        <f t="shared" si="734"/>
        <v>511611.09304917057</v>
      </c>
      <c r="K149" s="19">
        <f t="shared" si="735"/>
        <v>347832.34352290002</v>
      </c>
      <c r="L149" s="19">
        <f t="shared" si="736"/>
        <v>177385.79938809091</v>
      </c>
      <c r="M149" s="19">
        <f t="shared" si="737"/>
        <v>0</v>
      </c>
      <c r="N149" s="19" t="e">
        <f t="shared" si="738"/>
        <v>#N/A</v>
      </c>
      <c r="O149" s="19" t="e">
        <f t="shared" si="739"/>
        <v>#N/A</v>
      </c>
      <c r="P149" s="19" t="e">
        <f t="shared" si="740"/>
        <v>#N/A</v>
      </c>
      <c r="Q149" s="19" t="e">
        <f t="shared" si="741"/>
        <v>#N/A</v>
      </c>
      <c r="R149" s="19" t="e">
        <f t="shared" si="742"/>
        <v>#N/A</v>
      </c>
      <c r="S149" s="19" t="e">
        <f t="shared" si="743"/>
        <v>#N/A</v>
      </c>
      <c r="T149" s="19" t="e">
        <f t="shared" si="744"/>
        <v>#N/A</v>
      </c>
      <c r="U149" s="19" t="e">
        <f t="shared" si="745"/>
        <v>#N/A</v>
      </c>
      <c r="V149" s="19" t="e">
        <f t="shared" si="746"/>
        <v>#N/A</v>
      </c>
      <c r="W149" s="19" t="e">
        <f t="shared" si="747"/>
        <v>#N/A</v>
      </c>
      <c r="X149" s="19" t="e">
        <f t="shared" si="748"/>
        <v>#N/A</v>
      </c>
      <c r="Y149" s="19" t="e">
        <f t="shared" si="749"/>
        <v>#N/A</v>
      </c>
      <c r="Z149" s="19" t="e">
        <f t="shared" si="750"/>
        <v>#N/A</v>
      </c>
      <c r="AA149" s="19" t="e">
        <f t="shared" si="751"/>
        <v>#N/A</v>
      </c>
      <c r="AB149" s="19" t="e">
        <f t="shared" si="752"/>
        <v>#N/A</v>
      </c>
      <c r="AC149" s="19" t="e">
        <f t="shared" si="753"/>
        <v>#N/A</v>
      </c>
      <c r="AD149" s="19" t="e">
        <f t="shared" si="754"/>
        <v>#N/A</v>
      </c>
      <c r="AE149" s="19" t="e">
        <f t="shared" si="755"/>
        <v>#N/A</v>
      </c>
      <c r="AF149" s="19" t="e">
        <f t="shared" si="756"/>
        <v>#N/A</v>
      </c>
      <c r="AG149" s="19" t="e">
        <f t="shared" si="757"/>
        <v>#N/A</v>
      </c>
      <c r="AH149" s="19" t="e">
        <f t="shared" si="758"/>
        <v>#N/A</v>
      </c>
      <c r="AI149" s="19" t="e">
        <f t="shared" si="759"/>
        <v>#N/A</v>
      </c>
      <c r="AJ149" s="19" t="e">
        <f t="shared" si="760"/>
        <v>#N/A</v>
      </c>
      <c r="AK149" s="19" t="e">
        <f t="shared" si="761"/>
        <v>#N/A</v>
      </c>
      <c r="AL149" s="19" t="e">
        <f t="shared" si="762"/>
        <v>#N/A</v>
      </c>
      <c r="AM149" s="19" t="e">
        <f t="shared" si="763"/>
        <v>#N/A</v>
      </c>
      <c r="AN149" s="19" t="e">
        <f t="shared" si="764"/>
        <v>#N/A</v>
      </c>
      <c r="AO149" s="19" t="e">
        <f t="shared" si="765"/>
        <v>#N/A</v>
      </c>
      <c r="AP149" s="19" t="e">
        <f t="shared" si="766"/>
        <v>#N/A</v>
      </c>
      <c r="AQ149" s="19" t="e">
        <f t="shared" si="767"/>
        <v>#N/A</v>
      </c>
      <c r="AR149" s="19" t="e">
        <f t="shared" si="768"/>
        <v>#N/A</v>
      </c>
      <c r="AS149" s="19" t="e">
        <f t="shared" si="769"/>
        <v>#N/A</v>
      </c>
      <c r="AT149" s="19" t="e">
        <f t="shared" si="770"/>
        <v>#N/A</v>
      </c>
      <c r="AU149" s="19" t="e">
        <f t="shared" si="771"/>
        <v>#N/A</v>
      </c>
      <c r="AV149" s="19" t="e">
        <f t="shared" si="772"/>
        <v>#N/A</v>
      </c>
      <c r="AW149" s="19" t="e">
        <f t="shared" si="773"/>
        <v>#N/A</v>
      </c>
      <c r="AX149" s="19" t="e">
        <f t="shared" si="774"/>
        <v>#N/A</v>
      </c>
      <c r="AY149" s="19" t="e">
        <f t="shared" si="775"/>
        <v>#N/A</v>
      </c>
      <c r="AZ149" s="19" t="e">
        <f t="shared" si="776"/>
        <v>#N/A</v>
      </c>
      <c r="BA149" s="19" t="e">
        <f t="shared" si="777"/>
        <v>#N/A</v>
      </c>
      <c r="BB149" s="19" t="e">
        <f t="shared" si="778"/>
        <v>#N/A</v>
      </c>
      <c r="BC149" s="19" t="e">
        <f t="shared" si="779"/>
        <v>#N/A</v>
      </c>
      <c r="BD149" s="19" t="e">
        <f t="shared" si="780"/>
        <v>#N/A</v>
      </c>
      <c r="BE149" s="19" t="e">
        <f t="shared" si="781"/>
        <v>#N/A</v>
      </c>
      <c r="BF149" s="19" t="e">
        <f t="shared" si="782"/>
        <v>#N/A</v>
      </c>
      <c r="BG149" s="19" t="e">
        <f t="shared" si="783"/>
        <v>#N/A</v>
      </c>
      <c r="BH149" s="19" t="e">
        <f t="shared" si="784"/>
        <v>#N/A</v>
      </c>
      <c r="BI149" s="19" t="e">
        <f t="shared" si="785"/>
        <v>#N/A</v>
      </c>
    </row>
    <row r="153" spans="1:61" s="19" customFormat="1" ht="12.75" x14ac:dyDescent="0.2">
      <c r="A153" s="48" t="s">
        <v>469</v>
      </c>
    </row>
    <row r="154" spans="1:61" s="19" customFormat="1" ht="12.75" x14ac:dyDescent="0.2">
      <c r="A154" s="19" t="s">
        <v>470</v>
      </c>
      <c r="B154" s="19">
        <f>Inputs!L111</f>
        <v>74196333.803818792</v>
      </c>
      <c r="D154" s="19">
        <f>B155</f>
        <v>7</v>
      </c>
      <c r="E154" s="19">
        <f>IF(D154&gt;0,D154-1,0)</f>
        <v>6</v>
      </c>
      <c r="F154" s="19">
        <f>IF(E154&gt;0,E154-1,0)</f>
        <v>5</v>
      </c>
      <c r="G154" s="19">
        <f>IF(F154&gt;0,F154-1,0)</f>
        <v>4</v>
      </c>
      <c r="H154" s="19">
        <f t="shared" ref="H154" si="786">IF(G154&gt;0,G154-1,0)</f>
        <v>3</v>
      </c>
      <c r="I154" s="19">
        <f t="shared" ref="I154" si="787">IF(H154&gt;0,H154-1,0)</f>
        <v>2</v>
      </c>
      <c r="J154" s="19">
        <f t="shared" ref="J154" si="788">IF(I154&gt;0,I154-1,0)</f>
        <v>1</v>
      </c>
      <c r="K154" s="19">
        <f t="shared" ref="K154" si="789">IF(J154&gt;0,J154-1,0)</f>
        <v>0</v>
      </c>
      <c r="L154" s="19">
        <f t="shared" ref="L154" si="790">IF(K154&gt;0,K154-1,0)</f>
        <v>0</v>
      </c>
      <c r="M154" s="19">
        <f t="shared" ref="M154" si="791">IF(L154&gt;0,L154-1,0)</f>
        <v>0</v>
      </c>
      <c r="N154" s="19">
        <f t="shared" ref="N154" si="792">IF(M154&gt;0,M154-1,0)</f>
        <v>0</v>
      </c>
      <c r="O154" s="19">
        <f t="shared" ref="O154" si="793">IF(N154&gt;0,N154-1,0)</f>
        <v>0</v>
      </c>
      <c r="P154" s="19">
        <f t="shared" ref="P154" si="794">IF(O154&gt;0,O154-1,0)</f>
        <v>0</v>
      </c>
      <c r="Q154" s="19">
        <f t="shared" ref="Q154" si="795">IF(P154&gt;0,P154-1,0)</f>
        <v>0</v>
      </c>
      <c r="R154" s="19">
        <f t="shared" ref="R154" si="796">IF(Q154&gt;0,Q154-1,0)</f>
        <v>0</v>
      </c>
      <c r="S154" s="19">
        <f t="shared" ref="S154" si="797">IF(R154&gt;0,R154-1,0)</f>
        <v>0</v>
      </c>
      <c r="T154" s="19">
        <f t="shared" ref="T154" si="798">IF(S154&gt;0,S154-1,0)</f>
        <v>0</v>
      </c>
      <c r="U154" s="19">
        <f t="shared" ref="U154" si="799">IF(T154&gt;0,T154-1,0)</f>
        <v>0</v>
      </c>
      <c r="V154" s="19">
        <f t="shared" ref="V154" si="800">IF(U154&gt;0,U154-1,0)</f>
        <v>0</v>
      </c>
      <c r="W154" s="19">
        <f t="shared" ref="W154" si="801">IF(V154&gt;0,V154-1,0)</f>
        <v>0</v>
      </c>
      <c r="X154" s="19">
        <f t="shared" ref="X154" si="802">IF(W154&gt;0,W154-1,0)</f>
        <v>0</v>
      </c>
      <c r="Y154" s="19">
        <f t="shared" ref="Y154" si="803">IF(X154&gt;0,X154-1,0)</f>
        <v>0</v>
      </c>
      <c r="Z154" s="19">
        <f t="shared" ref="Z154" si="804">IF(Y154&gt;0,Y154-1,0)</f>
        <v>0</v>
      </c>
      <c r="AA154" s="19">
        <f t="shared" ref="AA154" si="805">IF(Z154&gt;0,Z154-1,0)</f>
        <v>0</v>
      </c>
      <c r="AB154" s="19">
        <f t="shared" ref="AB154" si="806">IF(AA154&gt;0,AA154-1,0)</f>
        <v>0</v>
      </c>
      <c r="AC154" s="19">
        <f t="shared" ref="AC154" si="807">IF(AB154&gt;0,AB154-1,0)</f>
        <v>0</v>
      </c>
      <c r="AD154" s="19">
        <f t="shared" ref="AD154" si="808">IF(AC154&gt;0,AC154-1,0)</f>
        <v>0</v>
      </c>
      <c r="AE154" s="19">
        <f t="shared" ref="AE154" si="809">IF(AD154&gt;0,AD154-1,0)</f>
        <v>0</v>
      </c>
      <c r="AF154" s="19">
        <f t="shared" ref="AF154" si="810">IF(AE154&gt;0,AE154-1,0)</f>
        <v>0</v>
      </c>
      <c r="AG154" s="19">
        <f t="shared" ref="AG154" si="811">IF(AF154&gt;0,AF154-1,0)</f>
        <v>0</v>
      </c>
      <c r="AH154" s="19">
        <f t="shared" ref="AH154" si="812">IF(AG154&gt;0,AG154-1,0)</f>
        <v>0</v>
      </c>
      <c r="AI154" s="19">
        <f t="shared" ref="AI154" si="813">IF(AH154&gt;0,AH154-1,0)</f>
        <v>0</v>
      </c>
      <c r="AJ154" s="19">
        <f t="shared" ref="AJ154" si="814">IF(AI154&gt;0,AI154-1,0)</f>
        <v>0</v>
      </c>
      <c r="AK154" s="19">
        <f t="shared" ref="AK154" si="815">IF(AJ154&gt;0,AJ154-1,0)</f>
        <v>0</v>
      </c>
      <c r="AL154" s="19">
        <f t="shared" ref="AL154" si="816">IF(AK154&gt;0,AK154-1,0)</f>
        <v>0</v>
      </c>
      <c r="AM154" s="19">
        <f t="shared" ref="AM154" si="817">IF(AL154&gt;0,AL154-1,0)</f>
        <v>0</v>
      </c>
      <c r="AN154" s="19">
        <f t="shared" ref="AN154" si="818">IF(AM154&gt;0,AM154-1,0)</f>
        <v>0</v>
      </c>
      <c r="AO154" s="19">
        <f t="shared" ref="AO154" si="819">IF(AN154&gt;0,AN154-1,0)</f>
        <v>0</v>
      </c>
      <c r="AP154" s="19">
        <f t="shared" ref="AP154" si="820">IF(AO154&gt;0,AO154-1,0)</f>
        <v>0</v>
      </c>
      <c r="AQ154" s="19">
        <f t="shared" ref="AQ154" si="821">IF(AP154&gt;0,AP154-1,0)</f>
        <v>0</v>
      </c>
      <c r="AR154" s="19">
        <f t="shared" ref="AR154" si="822">IF(AQ154&gt;0,AQ154-1,0)</f>
        <v>0</v>
      </c>
      <c r="AS154" s="19">
        <f t="shared" ref="AS154" si="823">IF(AR154&gt;0,AR154-1,0)</f>
        <v>0</v>
      </c>
      <c r="AT154" s="19">
        <f t="shared" ref="AT154" si="824">IF(AS154&gt;0,AS154-1,0)</f>
        <v>0</v>
      </c>
      <c r="AU154" s="19">
        <f t="shared" ref="AU154" si="825">IF(AT154&gt;0,AT154-1,0)</f>
        <v>0</v>
      </c>
      <c r="AV154" s="19">
        <f t="shared" ref="AV154" si="826">IF(AU154&gt;0,AU154-1,0)</f>
        <v>0</v>
      </c>
      <c r="AW154" s="19">
        <f t="shared" ref="AW154" si="827">IF(AV154&gt;0,AV154-1,0)</f>
        <v>0</v>
      </c>
      <c r="AX154" s="19">
        <f t="shared" ref="AX154" si="828">IF(AW154&gt;0,AW154-1,0)</f>
        <v>0</v>
      </c>
      <c r="AY154" s="19">
        <f t="shared" ref="AY154" si="829">IF(AX154&gt;0,AX154-1,0)</f>
        <v>0</v>
      </c>
      <c r="AZ154" s="19">
        <f t="shared" ref="AZ154" si="830">IF(AY154&gt;0,AY154-1,0)</f>
        <v>0</v>
      </c>
      <c r="BA154" s="19">
        <f t="shared" ref="BA154" si="831">IF(AZ154&gt;0,AZ154-1,0)</f>
        <v>0</v>
      </c>
      <c r="BB154" s="19">
        <f t="shared" ref="BB154" si="832">IF(BA154&gt;0,BA154-1,0)</f>
        <v>0</v>
      </c>
      <c r="BC154" s="19">
        <f t="shared" ref="BC154" si="833">IF(BB154&gt;0,BB154-1,0)</f>
        <v>0</v>
      </c>
      <c r="BD154" s="19">
        <f t="shared" ref="BD154" si="834">IF(BC154&gt;0,BC154-1,0)</f>
        <v>0</v>
      </c>
      <c r="BE154" s="19">
        <f t="shared" ref="BE154" si="835">IF(BD154&gt;0,BD154-1,0)</f>
        <v>0</v>
      </c>
      <c r="BF154" s="19">
        <f t="shared" ref="BF154" si="836">IF(BE154&gt;0,BE154-1,0)</f>
        <v>0</v>
      </c>
      <c r="BG154" s="19">
        <f t="shared" ref="BG154" si="837">IF(BF154&gt;0,BF154-1,0)</f>
        <v>0</v>
      </c>
      <c r="BH154" s="19">
        <f t="shared" ref="BH154" si="838">IF(BG154&gt;0,BG154-1,0)</f>
        <v>0</v>
      </c>
      <c r="BI154" s="19">
        <f t="shared" ref="BI154" si="839">IF(BH154&gt;0,BH154-1,0)</f>
        <v>0</v>
      </c>
    </row>
    <row r="155" spans="1:61" s="19" customFormat="1" x14ac:dyDescent="0.25">
      <c r="A155" s="15" t="s">
        <v>72</v>
      </c>
      <c r="B155" s="48">
        <v>7</v>
      </c>
      <c r="C155" s="19" t="s">
        <v>454</v>
      </c>
      <c r="D155" s="19">
        <f>IFERROR(D167,0)+IFERROR(D173,0)+IFERROR(D179,0)+IFERROR(D185,0)+IFERROR(D191,0)</f>
        <v>14839266.760763759</v>
      </c>
      <c r="E155" s="19">
        <f t="shared" ref="E155:BI159" si="840">IFERROR(E167,0)+IFERROR(E173,0)+IFERROR(E179,0)+IFERROR(E185,0)+IFERROR(E191,0)</f>
        <v>27803797.16587922</v>
      </c>
      <c r="F155" s="19">
        <f t="shared" si="840"/>
        <v>38817266.557838745</v>
      </c>
      <c r="G155" s="19">
        <f t="shared" si="840"/>
        <v>47800242.933759898</v>
      </c>
      <c r="H155" s="19">
        <f t="shared" si="840"/>
        <v>54670060.438492507</v>
      </c>
      <c r="I155" s="19">
        <f t="shared" si="840"/>
        <v>44501420.946586907</v>
      </c>
      <c r="J155" s="19">
        <f t="shared" si="840"/>
        <v>33918793.682907388</v>
      </c>
      <c r="K155" s="19">
        <f t="shared" si="840"/>
        <v>22905324.290947862</v>
      </c>
      <c r="L155" s="19">
        <f t="shared" si="840"/>
        <v>13922347.915026709</v>
      </c>
      <c r="M155" s="19">
        <f t="shared" si="840"/>
        <v>7052530.4102940988</v>
      </c>
      <c r="N155" s="19">
        <f t="shared" si="840"/>
        <v>2381903.1414359394</v>
      </c>
      <c r="O155" s="19">
        <f t="shared" si="840"/>
        <v>0</v>
      </c>
      <c r="P155" s="19">
        <f t="shared" si="840"/>
        <v>0</v>
      </c>
      <c r="Q155" s="19">
        <f t="shared" si="840"/>
        <v>0</v>
      </c>
      <c r="R155" s="19">
        <f t="shared" si="840"/>
        <v>0</v>
      </c>
      <c r="S155" s="19">
        <f t="shared" si="840"/>
        <v>0</v>
      </c>
      <c r="T155" s="19">
        <f t="shared" si="840"/>
        <v>0</v>
      </c>
      <c r="U155" s="19">
        <f t="shared" si="840"/>
        <v>0</v>
      </c>
      <c r="V155" s="19">
        <f t="shared" si="840"/>
        <v>0</v>
      </c>
      <c r="W155" s="19">
        <f t="shared" si="840"/>
        <v>0</v>
      </c>
      <c r="X155" s="19">
        <f t="shared" si="840"/>
        <v>0</v>
      </c>
      <c r="Y155" s="19">
        <f t="shared" si="840"/>
        <v>0</v>
      </c>
      <c r="Z155" s="19">
        <f t="shared" si="840"/>
        <v>0</v>
      </c>
      <c r="AA155" s="19">
        <f t="shared" si="840"/>
        <v>0</v>
      </c>
      <c r="AB155" s="19">
        <f t="shared" si="840"/>
        <v>0</v>
      </c>
      <c r="AC155" s="19">
        <f t="shared" si="840"/>
        <v>0</v>
      </c>
      <c r="AD155" s="19">
        <f t="shared" si="840"/>
        <v>0</v>
      </c>
      <c r="AE155" s="19">
        <f t="shared" si="840"/>
        <v>0</v>
      </c>
      <c r="AF155" s="19">
        <f t="shared" si="840"/>
        <v>0</v>
      </c>
      <c r="AG155" s="19">
        <f t="shared" si="840"/>
        <v>0</v>
      </c>
      <c r="AH155" s="19">
        <f t="shared" si="840"/>
        <v>0</v>
      </c>
      <c r="AI155" s="19">
        <f t="shared" si="840"/>
        <v>0</v>
      </c>
      <c r="AJ155" s="19">
        <f t="shared" si="840"/>
        <v>0</v>
      </c>
      <c r="AK155" s="19">
        <f t="shared" si="840"/>
        <v>0</v>
      </c>
      <c r="AL155" s="19">
        <f t="shared" si="840"/>
        <v>0</v>
      </c>
      <c r="AM155" s="19">
        <f t="shared" si="840"/>
        <v>0</v>
      </c>
      <c r="AN155" s="19">
        <f t="shared" si="840"/>
        <v>0</v>
      </c>
      <c r="AO155" s="19">
        <f t="shared" si="840"/>
        <v>0</v>
      </c>
      <c r="AP155" s="19">
        <f t="shared" si="840"/>
        <v>0</v>
      </c>
      <c r="AQ155" s="19">
        <f t="shared" si="840"/>
        <v>0</v>
      </c>
      <c r="AR155" s="19">
        <f t="shared" si="840"/>
        <v>0</v>
      </c>
      <c r="AS155" s="19">
        <f t="shared" si="840"/>
        <v>0</v>
      </c>
      <c r="AT155" s="19">
        <f t="shared" si="840"/>
        <v>0</v>
      </c>
      <c r="AU155" s="19">
        <f t="shared" si="840"/>
        <v>0</v>
      </c>
      <c r="AV155" s="19">
        <f t="shared" si="840"/>
        <v>0</v>
      </c>
      <c r="AW155" s="19">
        <f t="shared" si="840"/>
        <v>0</v>
      </c>
      <c r="AX155" s="19">
        <f t="shared" si="840"/>
        <v>0</v>
      </c>
      <c r="AY155" s="19">
        <f t="shared" si="840"/>
        <v>0</v>
      </c>
      <c r="AZ155" s="19">
        <f t="shared" si="840"/>
        <v>0</v>
      </c>
      <c r="BA155" s="19">
        <f t="shared" si="840"/>
        <v>0</v>
      </c>
      <c r="BB155" s="19">
        <f t="shared" si="840"/>
        <v>0</v>
      </c>
      <c r="BC155" s="19">
        <f t="shared" si="840"/>
        <v>0</v>
      </c>
      <c r="BD155" s="19">
        <f t="shared" si="840"/>
        <v>0</v>
      </c>
      <c r="BE155" s="19">
        <f t="shared" si="840"/>
        <v>0</v>
      </c>
      <c r="BF155" s="19">
        <f t="shared" si="840"/>
        <v>0</v>
      </c>
      <c r="BG155" s="19">
        <f t="shared" si="840"/>
        <v>0</v>
      </c>
      <c r="BH155" s="19">
        <f t="shared" si="840"/>
        <v>0</v>
      </c>
      <c r="BI155" s="19">
        <f t="shared" si="840"/>
        <v>0</v>
      </c>
    </row>
    <row r="156" spans="1:61" s="19" customFormat="1" ht="12.75" x14ac:dyDescent="0.2">
      <c r="C156" s="19" t="s">
        <v>471</v>
      </c>
      <c r="D156" s="19">
        <f>IFERROR(D168,0)+IFERROR(D174,0)+IFERROR(D180,0)+IFERROR(D186,0)+IFERROR(D192,0)</f>
        <v>1874736.3556482969</v>
      </c>
      <c r="E156" s="19">
        <f t="shared" si="840"/>
        <v>3825797.3688042387</v>
      </c>
      <c r="F156" s="19">
        <f t="shared" si="840"/>
        <v>5856290.3848426063</v>
      </c>
      <c r="G156" s="19">
        <f t="shared" si="840"/>
        <v>7969449.2560311509</v>
      </c>
      <c r="H156" s="19">
        <f t="shared" si="840"/>
        <v>10168639.491905602</v>
      </c>
      <c r="I156" s="19">
        <f t="shared" si="840"/>
        <v>10582627.263679525</v>
      </c>
      <c r="J156" s="19">
        <f t="shared" si="840"/>
        <v>11013469.391959524</v>
      </c>
      <c r="K156" s="19">
        <f t="shared" si="840"/>
        <v>8982976.3759211563</v>
      </c>
      <c r="L156" s="19">
        <f t="shared" si="840"/>
        <v>6869817.5047326107</v>
      </c>
      <c r="M156" s="19">
        <f t="shared" si="840"/>
        <v>4670627.268858159</v>
      </c>
      <c r="N156" s="19">
        <f t="shared" si="840"/>
        <v>2381903.1414359398</v>
      </c>
      <c r="O156" s="19">
        <f t="shared" si="840"/>
        <v>0</v>
      </c>
      <c r="P156" s="19">
        <f t="shared" si="840"/>
        <v>0</v>
      </c>
      <c r="Q156" s="19">
        <f t="shared" si="840"/>
        <v>0</v>
      </c>
      <c r="R156" s="19">
        <f t="shared" si="840"/>
        <v>0</v>
      </c>
      <c r="S156" s="19">
        <f t="shared" si="840"/>
        <v>0</v>
      </c>
      <c r="T156" s="19">
        <f t="shared" si="840"/>
        <v>0</v>
      </c>
      <c r="U156" s="19">
        <f t="shared" si="840"/>
        <v>0</v>
      </c>
      <c r="V156" s="19">
        <f t="shared" si="840"/>
        <v>0</v>
      </c>
      <c r="W156" s="19">
        <f t="shared" si="840"/>
        <v>0</v>
      </c>
      <c r="X156" s="19">
        <f t="shared" si="840"/>
        <v>0</v>
      </c>
      <c r="Y156" s="19">
        <f t="shared" si="840"/>
        <v>0</v>
      </c>
      <c r="Z156" s="19">
        <f t="shared" si="840"/>
        <v>0</v>
      </c>
      <c r="AA156" s="19">
        <f t="shared" si="840"/>
        <v>0</v>
      </c>
      <c r="AB156" s="19">
        <f t="shared" si="840"/>
        <v>0</v>
      </c>
      <c r="AC156" s="19">
        <f t="shared" si="840"/>
        <v>0</v>
      </c>
      <c r="AD156" s="19">
        <f t="shared" si="840"/>
        <v>0</v>
      </c>
      <c r="AE156" s="19">
        <f t="shared" si="840"/>
        <v>0</v>
      </c>
      <c r="AF156" s="19">
        <f t="shared" si="840"/>
        <v>0</v>
      </c>
      <c r="AG156" s="19">
        <f t="shared" si="840"/>
        <v>0</v>
      </c>
      <c r="AH156" s="19">
        <f t="shared" si="840"/>
        <v>0</v>
      </c>
      <c r="AI156" s="19">
        <f t="shared" si="840"/>
        <v>0</v>
      </c>
      <c r="AJ156" s="19">
        <f t="shared" si="840"/>
        <v>0</v>
      </c>
      <c r="AK156" s="19">
        <f t="shared" si="840"/>
        <v>0</v>
      </c>
      <c r="AL156" s="19">
        <f t="shared" si="840"/>
        <v>0</v>
      </c>
      <c r="AM156" s="19">
        <f t="shared" si="840"/>
        <v>0</v>
      </c>
      <c r="AN156" s="19">
        <f t="shared" si="840"/>
        <v>0</v>
      </c>
      <c r="AO156" s="19">
        <f t="shared" si="840"/>
        <v>0</v>
      </c>
      <c r="AP156" s="19">
        <f t="shared" si="840"/>
        <v>0</v>
      </c>
      <c r="AQ156" s="19">
        <f t="shared" si="840"/>
        <v>0</v>
      </c>
      <c r="AR156" s="19">
        <f t="shared" si="840"/>
        <v>0</v>
      </c>
      <c r="AS156" s="19">
        <f t="shared" si="840"/>
        <v>0</v>
      </c>
      <c r="AT156" s="19">
        <f t="shared" si="840"/>
        <v>0</v>
      </c>
      <c r="AU156" s="19">
        <f t="shared" si="840"/>
        <v>0</v>
      </c>
      <c r="AV156" s="19">
        <f t="shared" si="840"/>
        <v>0</v>
      </c>
      <c r="AW156" s="19">
        <f t="shared" si="840"/>
        <v>0</v>
      </c>
      <c r="AX156" s="19">
        <f t="shared" si="840"/>
        <v>0</v>
      </c>
      <c r="AY156" s="19">
        <f t="shared" si="840"/>
        <v>0</v>
      </c>
      <c r="AZ156" s="19">
        <f t="shared" si="840"/>
        <v>0</v>
      </c>
      <c r="BA156" s="19">
        <f t="shared" si="840"/>
        <v>0</v>
      </c>
      <c r="BB156" s="19">
        <f t="shared" si="840"/>
        <v>0</v>
      </c>
      <c r="BC156" s="19">
        <f t="shared" si="840"/>
        <v>0</v>
      </c>
      <c r="BD156" s="19">
        <f t="shared" si="840"/>
        <v>0</v>
      </c>
      <c r="BE156" s="19">
        <f t="shared" si="840"/>
        <v>0</v>
      </c>
      <c r="BF156" s="19">
        <f t="shared" si="840"/>
        <v>0</v>
      </c>
      <c r="BG156" s="19">
        <f t="shared" si="840"/>
        <v>0</v>
      </c>
      <c r="BH156" s="19">
        <f t="shared" si="840"/>
        <v>0</v>
      </c>
      <c r="BI156" s="19">
        <f t="shared" si="840"/>
        <v>0</v>
      </c>
    </row>
    <row r="157" spans="1:61" s="19" customFormat="1" ht="12.75" x14ac:dyDescent="0.2">
      <c r="C157" s="19" t="s">
        <v>456</v>
      </c>
      <c r="D157" s="19">
        <f>IFERROR(D169,0)+IFERROR(D175,0)+IFERROR(D181,0)+IFERROR(D187,0)+IFERROR(D193,0)</f>
        <v>554685.75345929014</v>
      </c>
      <c r="E157" s="19">
        <f t="shared" si="840"/>
        <v>1033046.8494109358</v>
      </c>
      <c r="F157" s="19">
        <f t="shared" si="840"/>
        <v>1431975.942480155</v>
      </c>
      <c r="G157" s="19">
        <f t="shared" si="840"/>
        <v>1748239.1803991976</v>
      </c>
      <c r="H157" s="19">
        <f t="shared" si="840"/>
        <v>1978471.0536323334</v>
      </c>
      <c r="I157" s="19">
        <f t="shared" si="840"/>
        <v>1564483.2818584107</v>
      </c>
      <c r="J157" s="19">
        <f t="shared" si="840"/>
        <v>1133641.153578412</v>
      </c>
      <c r="K157" s="19">
        <f t="shared" si="840"/>
        <v>734712.06050919276</v>
      </c>
      <c r="L157" s="19">
        <f t="shared" si="840"/>
        <v>418448.82259015023</v>
      </c>
      <c r="M157" s="19">
        <f t="shared" si="840"/>
        <v>188216.94935701429</v>
      </c>
      <c r="N157" s="19">
        <f t="shared" si="840"/>
        <v>47518.967671646998</v>
      </c>
      <c r="O157" s="19">
        <f t="shared" si="840"/>
        <v>0</v>
      </c>
      <c r="P157" s="19">
        <f t="shared" si="840"/>
        <v>0</v>
      </c>
      <c r="Q157" s="19">
        <f t="shared" si="840"/>
        <v>0</v>
      </c>
      <c r="R157" s="19">
        <f t="shared" si="840"/>
        <v>0</v>
      </c>
      <c r="S157" s="19">
        <f t="shared" si="840"/>
        <v>0</v>
      </c>
      <c r="T157" s="19">
        <f t="shared" si="840"/>
        <v>0</v>
      </c>
      <c r="U157" s="19">
        <f t="shared" si="840"/>
        <v>0</v>
      </c>
      <c r="V157" s="19">
        <f t="shared" si="840"/>
        <v>0</v>
      </c>
      <c r="W157" s="19">
        <f t="shared" si="840"/>
        <v>0</v>
      </c>
      <c r="X157" s="19">
        <f t="shared" si="840"/>
        <v>0</v>
      </c>
      <c r="Y157" s="19">
        <f t="shared" si="840"/>
        <v>0</v>
      </c>
      <c r="Z157" s="19">
        <f t="shared" si="840"/>
        <v>0</v>
      </c>
      <c r="AA157" s="19">
        <f t="shared" si="840"/>
        <v>0</v>
      </c>
      <c r="AB157" s="19">
        <f t="shared" si="840"/>
        <v>0</v>
      </c>
      <c r="AC157" s="19">
        <f t="shared" si="840"/>
        <v>0</v>
      </c>
      <c r="AD157" s="19">
        <f t="shared" si="840"/>
        <v>0</v>
      </c>
      <c r="AE157" s="19">
        <f t="shared" si="840"/>
        <v>0</v>
      </c>
      <c r="AF157" s="19">
        <f t="shared" si="840"/>
        <v>0</v>
      </c>
      <c r="AG157" s="19">
        <f t="shared" si="840"/>
        <v>0</v>
      </c>
      <c r="AH157" s="19">
        <f t="shared" si="840"/>
        <v>0</v>
      </c>
      <c r="AI157" s="19">
        <f t="shared" si="840"/>
        <v>0</v>
      </c>
      <c r="AJ157" s="19">
        <f t="shared" si="840"/>
        <v>0</v>
      </c>
      <c r="AK157" s="19">
        <f t="shared" si="840"/>
        <v>0</v>
      </c>
      <c r="AL157" s="19">
        <f t="shared" si="840"/>
        <v>0</v>
      </c>
      <c r="AM157" s="19">
        <f t="shared" si="840"/>
        <v>0</v>
      </c>
      <c r="AN157" s="19">
        <f t="shared" si="840"/>
        <v>0</v>
      </c>
      <c r="AO157" s="19">
        <f t="shared" si="840"/>
        <v>0</v>
      </c>
      <c r="AP157" s="19">
        <f t="shared" si="840"/>
        <v>0</v>
      </c>
      <c r="AQ157" s="19">
        <f t="shared" si="840"/>
        <v>0</v>
      </c>
      <c r="AR157" s="19">
        <f t="shared" si="840"/>
        <v>0</v>
      </c>
      <c r="AS157" s="19">
        <f t="shared" si="840"/>
        <v>0</v>
      </c>
      <c r="AT157" s="19">
        <f t="shared" si="840"/>
        <v>0</v>
      </c>
      <c r="AU157" s="19">
        <f t="shared" si="840"/>
        <v>0</v>
      </c>
      <c r="AV157" s="19">
        <f t="shared" si="840"/>
        <v>0</v>
      </c>
      <c r="AW157" s="19">
        <f t="shared" si="840"/>
        <v>0</v>
      </c>
      <c r="AX157" s="19">
        <f t="shared" si="840"/>
        <v>0</v>
      </c>
      <c r="AY157" s="19">
        <f t="shared" si="840"/>
        <v>0</v>
      </c>
      <c r="AZ157" s="19">
        <f t="shared" si="840"/>
        <v>0</v>
      </c>
      <c r="BA157" s="19">
        <f t="shared" si="840"/>
        <v>0</v>
      </c>
      <c r="BB157" s="19">
        <f t="shared" si="840"/>
        <v>0</v>
      </c>
      <c r="BC157" s="19">
        <f t="shared" si="840"/>
        <v>0</v>
      </c>
      <c r="BD157" s="19">
        <f t="shared" si="840"/>
        <v>0</v>
      </c>
      <c r="BE157" s="19">
        <f t="shared" si="840"/>
        <v>0</v>
      </c>
      <c r="BF157" s="19">
        <f t="shared" si="840"/>
        <v>0</v>
      </c>
      <c r="BG157" s="19">
        <f t="shared" si="840"/>
        <v>0</v>
      </c>
      <c r="BH157" s="19">
        <f t="shared" si="840"/>
        <v>0</v>
      </c>
      <c r="BI157" s="19">
        <f t="shared" si="840"/>
        <v>0</v>
      </c>
    </row>
    <row r="158" spans="1:61" s="19" customFormat="1" ht="12.75" x14ac:dyDescent="0.2">
      <c r="C158" s="19" t="s">
        <v>472</v>
      </c>
      <c r="D158" s="19">
        <f>IFERROR(D170,0)+IFERROR(D176,0)+IFERROR(D182,0)+IFERROR(D188,0)+IFERROR(D194,0)</f>
        <v>2429422.109107587</v>
      </c>
      <c r="E158" s="19">
        <f t="shared" si="840"/>
        <v>4858844.218215174</v>
      </c>
      <c r="F158" s="19">
        <f t="shared" si="840"/>
        <v>7288266.3273227606</v>
      </c>
      <c r="G158" s="19">
        <f t="shared" si="840"/>
        <v>9717688.4364303481</v>
      </c>
      <c r="H158" s="19">
        <f t="shared" si="840"/>
        <v>12147110.545537936</v>
      </c>
      <c r="I158" s="19">
        <f t="shared" si="840"/>
        <v>12147110.545537936</v>
      </c>
      <c r="J158" s="19">
        <f t="shared" si="840"/>
        <v>12147110.545537936</v>
      </c>
      <c r="K158" s="19">
        <f t="shared" si="840"/>
        <v>9717688.4364303481</v>
      </c>
      <c r="L158" s="19">
        <f t="shared" si="840"/>
        <v>7288266.3273227606</v>
      </c>
      <c r="M158" s="19">
        <f t="shared" si="840"/>
        <v>4858844.218215174</v>
      </c>
      <c r="N158" s="19">
        <f t="shared" si="840"/>
        <v>2429422.109107587</v>
      </c>
      <c r="O158" s="19">
        <f t="shared" si="840"/>
        <v>0</v>
      </c>
      <c r="P158" s="19">
        <f t="shared" si="840"/>
        <v>0</v>
      </c>
      <c r="Q158" s="19">
        <f t="shared" si="840"/>
        <v>0</v>
      </c>
      <c r="R158" s="19">
        <f t="shared" si="840"/>
        <v>0</v>
      </c>
      <c r="S158" s="19">
        <f t="shared" si="840"/>
        <v>0</v>
      </c>
      <c r="T158" s="19">
        <f t="shared" si="840"/>
        <v>0</v>
      </c>
      <c r="U158" s="19">
        <f t="shared" si="840"/>
        <v>0</v>
      </c>
      <c r="V158" s="19">
        <f t="shared" si="840"/>
        <v>0</v>
      </c>
      <c r="W158" s="19">
        <f t="shared" si="840"/>
        <v>0</v>
      </c>
      <c r="X158" s="19">
        <f t="shared" si="840"/>
        <v>0</v>
      </c>
      <c r="Y158" s="19">
        <f t="shared" si="840"/>
        <v>0</v>
      </c>
      <c r="Z158" s="19">
        <f t="shared" si="840"/>
        <v>0</v>
      </c>
      <c r="AA158" s="19">
        <f t="shared" si="840"/>
        <v>0</v>
      </c>
      <c r="AB158" s="19">
        <f t="shared" si="840"/>
        <v>0</v>
      </c>
      <c r="AC158" s="19">
        <f t="shared" si="840"/>
        <v>0</v>
      </c>
      <c r="AD158" s="19">
        <f t="shared" si="840"/>
        <v>0</v>
      </c>
      <c r="AE158" s="19">
        <f t="shared" si="840"/>
        <v>0</v>
      </c>
      <c r="AF158" s="19">
        <f t="shared" si="840"/>
        <v>0</v>
      </c>
      <c r="AG158" s="19">
        <f t="shared" si="840"/>
        <v>0</v>
      </c>
      <c r="AH158" s="19">
        <f t="shared" si="840"/>
        <v>0</v>
      </c>
      <c r="AI158" s="19">
        <f t="shared" si="840"/>
        <v>0</v>
      </c>
      <c r="AJ158" s="19">
        <f t="shared" si="840"/>
        <v>0</v>
      </c>
      <c r="AK158" s="19">
        <f t="shared" si="840"/>
        <v>0</v>
      </c>
      <c r="AL158" s="19">
        <f t="shared" si="840"/>
        <v>0</v>
      </c>
      <c r="AM158" s="19">
        <f t="shared" si="840"/>
        <v>0</v>
      </c>
      <c r="AN158" s="19">
        <f t="shared" si="840"/>
        <v>0</v>
      </c>
      <c r="AO158" s="19">
        <f t="shared" si="840"/>
        <v>0</v>
      </c>
      <c r="AP158" s="19">
        <f t="shared" si="840"/>
        <v>0</v>
      </c>
      <c r="AQ158" s="19">
        <f t="shared" si="840"/>
        <v>0</v>
      </c>
      <c r="AR158" s="19">
        <f t="shared" si="840"/>
        <v>0</v>
      </c>
      <c r="AS158" s="19">
        <f t="shared" si="840"/>
        <v>0</v>
      </c>
      <c r="AT158" s="19">
        <f t="shared" si="840"/>
        <v>0</v>
      </c>
      <c r="AU158" s="19">
        <f t="shared" si="840"/>
        <v>0</v>
      </c>
      <c r="AV158" s="19">
        <f t="shared" si="840"/>
        <v>0</v>
      </c>
      <c r="AW158" s="19">
        <f t="shared" si="840"/>
        <v>0</v>
      </c>
      <c r="AX158" s="19">
        <f t="shared" si="840"/>
        <v>0</v>
      </c>
      <c r="AY158" s="19">
        <f t="shared" si="840"/>
        <v>0</v>
      </c>
      <c r="AZ158" s="19">
        <f t="shared" si="840"/>
        <v>0</v>
      </c>
      <c r="BA158" s="19">
        <f t="shared" si="840"/>
        <v>0</v>
      </c>
      <c r="BB158" s="19">
        <f t="shared" si="840"/>
        <v>0</v>
      </c>
      <c r="BC158" s="19">
        <f t="shared" si="840"/>
        <v>0</v>
      </c>
      <c r="BD158" s="19">
        <f t="shared" si="840"/>
        <v>0</v>
      </c>
      <c r="BE158" s="19">
        <f t="shared" si="840"/>
        <v>0</v>
      </c>
      <c r="BF158" s="19">
        <f t="shared" si="840"/>
        <v>0</v>
      </c>
      <c r="BG158" s="19">
        <f t="shared" si="840"/>
        <v>0</v>
      </c>
      <c r="BH158" s="19">
        <f t="shared" si="840"/>
        <v>0</v>
      </c>
      <c r="BI158" s="19">
        <f t="shared" si="840"/>
        <v>0</v>
      </c>
    </row>
    <row r="159" spans="1:61" s="19" customFormat="1" ht="12.75" x14ac:dyDescent="0.2">
      <c r="C159" s="19" t="s">
        <v>457</v>
      </c>
      <c r="D159" s="19">
        <f>IFERROR(D171,0)+IFERROR(D177,0)+IFERROR(D183,0)+IFERROR(D189,0)+IFERROR(D195,0)</f>
        <v>12964530.405115463</v>
      </c>
      <c r="E159" s="19">
        <f t="shared" si="840"/>
        <v>23977999.797074985</v>
      </c>
      <c r="F159" s="19">
        <f t="shared" si="840"/>
        <v>32960976.172996141</v>
      </c>
      <c r="G159" s="19">
        <f t="shared" si="840"/>
        <v>39830793.67772875</v>
      </c>
      <c r="H159" s="19">
        <f t="shared" si="840"/>
        <v>44501420.946586907</v>
      </c>
      <c r="I159" s="19">
        <f t="shared" si="840"/>
        <v>33918793.682907388</v>
      </c>
      <c r="J159" s="19">
        <f t="shared" si="840"/>
        <v>22905324.290947862</v>
      </c>
      <c r="K159" s="19">
        <f t="shared" si="840"/>
        <v>13922347.915026709</v>
      </c>
      <c r="L159" s="19">
        <f t="shared" si="840"/>
        <v>7052530.4102940988</v>
      </c>
      <c r="M159" s="19">
        <f t="shared" si="840"/>
        <v>2381903.1414359394</v>
      </c>
      <c r="N159" s="19">
        <f t="shared" si="840"/>
        <v>0</v>
      </c>
      <c r="O159" s="19">
        <f t="shared" si="840"/>
        <v>0</v>
      </c>
      <c r="P159" s="19">
        <f t="shared" si="840"/>
        <v>0</v>
      </c>
      <c r="Q159" s="19">
        <f t="shared" si="840"/>
        <v>0</v>
      </c>
      <c r="R159" s="19">
        <f t="shared" si="840"/>
        <v>0</v>
      </c>
      <c r="S159" s="19">
        <f t="shared" si="840"/>
        <v>0</v>
      </c>
      <c r="T159" s="19">
        <f t="shared" si="840"/>
        <v>0</v>
      </c>
      <c r="U159" s="19">
        <f t="shared" si="840"/>
        <v>0</v>
      </c>
      <c r="V159" s="19">
        <f t="shared" si="840"/>
        <v>0</v>
      </c>
      <c r="W159" s="19">
        <f t="shared" si="840"/>
        <v>0</v>
      </c>
      <c r="X159" s="19">
        <f t="shared" si="840"/>
        <v>0</v>
      </c>
      <c r="Y159" s="19">
        <f t="shared" si="840"/>
        <v>0</v>
      </c>
      <c r="Z159" s="19">
        <f t="shared" si="840"/>
        <v>0</v>
      </c>
      <c r="AA159" s="19">
        <f t="shared" si="840"/>
        <v>0</v>
      </c>
      <c r="AB159" s="19">
        <f t="shared" si="840"/>
        <v>0</v>
      </c>
      <c r="AC159" s="19">
        <f t="shared" si="840"/>
        <v>0</v>
      </c>
      <c r="AD159" s="19">
        <f t="shared" si="840"/>
        <v>0</v>
      </c>
      <c r="AE159" s="19">
        <f t="shared" si="840"/>
        <v>0</v>
      </c>
      <c r="AF159" s="19">
        <f t="shared" ref="AF159:BI159" si="841">IFERROR(AF171,0)+IFERROR(AF177,0)+IFERROR(AF183,0)+IFERROR(AF189,0)+IFERROR(AF195,0)</f>
        <v>0</v>
      </c>
      <c r="AG159" s="19">
        <f t="shared" si="841"/>
        <v>0</v>
      </c>
      <c r="AH159" s="19">
        <f t="shared" si="841"/>
        <v>0</v>
      </c>
      <c r="AI159" s="19">
        <f t="shared" si="841"/>
        <v>0</v>
      </c>
      <c r="AJ159" s="19">
        <f t="shared" si="841"/>
        <v>0</v>
      </c>
      <c r="AK159" s="19">
        <f t="shared" si="841"/>
        <v>0</v>
      </c>
      <c r="AL159" s="19">
        <f t="shared" si="841"/>
        <v>0</v>
      </c>
      <c r="AM159" s="19">
        <f t="shared" si="841"/>
        <v>0</v>
      </c>
      <c r="AN159" s="19">
        <f t="shared" si="841"/>
        <v>0</v>
      </c>
      <c r="AO159" s="19">
        <f t="shared" si="841"/>
        <v>0</v>
      </c>
      <c r="AP159" s="19">
        <f t="shared" si="841"/>
        <v>0</v>
      </c>
      <c r="AQ159" s="19">
        <f t="shared" si="841"/>
        <v>0</v>
      </c>
      <c r="AR159" s="19">
        <f t="shared" si="841"/>
        <v>0</v>
      </c>
      <c r="AS159" s="19">
        <f t="shared" si="841"/>
        <v>0</v>
      </c>
      <c r="AT159" s="19">
        <f t="shared" si="841"/>
        <v>0</v>
      </c>
      <c r="AU159" s="19">
        <f t="shared" si="841"/>
        <v>0</v>
      </c>
      <c r="AV159" s="19">
        <f t="shared" si="841"/>
        <v>0</v>
      </c>
      <c r="AW159" s="19">
        <f t="shared" si="841"/>
        <v>0</v>
      </c>
      <c r="AX159" s="19">
        <f t="shared" si="841"/>
        <v>0</v>
      </c>
      <c r="AY159" s="19">
        <f t="shared" si="841"/>
        <v>0</v>
      </c>
      <c r="AZ159" s="19">
        <f t="shared" si="841"/>
        <v>0</v>
      </c>
      <c r="BA159" s="19">
        <f t="shared" si="841"/>
        <v>0</v>
      </c>
      <c r="BB159" s="19">
        <f t="shared" si="841"/>
        <v>0</v>
      </c>
      <c r="BC159" s="19">
        <f t="shared" si="841"/>
        <v>0</v>
      </c>
      <c r="BD159" s="19">
        <f t="shared" si="841"/>
        <v>0</v>
      </c>
      <c r="BE159" s="19">
        <f t="shared" si="841"/>
        <v>0</v>
      </c>
      <c r="BF159" s="19">
        <f t="shared" si="841"/>
        <v>0</v>
      </c>
      <c r="BG159" s="19">
        <f t="shared" si="841"/>
        <v>0</v>
      </c>
      <c r="BH159" s="19">
        <f t="shared" si="841"/>
        <v>0</v>
      </c>
      <c r="BI159" s="19">
        <f t="shared" si="841"/>
        <v>0</v>
      </c>
    </row>
    <row r="160" spans="1:61" s="19" customFormat="1" ht="12.75" x14ac:dyDescent="0.2"/>
    <row r="161" spans="1:61" s="19" customFormat="1" ht="12.75" x14ac:dyDescent="0.2"/>
    <row r="162" spans="1:61" s="19" customFormat="1" ht="12.75" x14ac:dyDescent="0.2"/>
    <row r="163" spans="1:61" s="19" customFormat="1" ht="12.75" x14ac:dyDescent="0.2"/>
    <row r="164" spans="1:61" s="19" customFormat="1" ht="12.75" x14ac:dyDescent="0.2"/>
    <row r="165" spans="1:61" s="19" customFormat="1" ht="12.75" x14ac:dyDescent="0.2">
      <c r="A165" s="19" t="s">
        <v>458</v>
      </c>
      <c r="B165" s="19">
        <f>B154/5</f>
        <v>14839266.760763759</v>
      </c>
      <c r="D165" s="19">
        <v>2020</v>
      </c>
      <c r="E165" s="19">
        <v>2021</v>
      </c>
      <c r="F165" s="19">
        <v>2022</v>
      </c>
      <c r="G165" s="19">
        <v>2023</v>
      </c>
      <c r="H165" s="19">
        <v>2024</v>
      </c>
      <c r="I165" s="19">
        <v>2025</v>
      </c>
      <c r="J165" s="19">
        <v>2026</v>
      </c>
      <c r="K165" s="19">
        <v>2027</v>
      </c>
      <c r="L165" s="19">
        <v>2028</v>
      </c>
      <c r="M165" s="19">
        <v>2029</v>
      </c>
      <c r="N165" s="19">
        <v>2030</v>
      </c>
      <c r="O165" s="19">
        <v>2031</v>
      </c>
      <c r="P165" s="19">
        <v>2032</v>
      </c>
      <c r="Q165" s="19">
        <v>2033</v>
      </c>
      <c r="R165" s="19">
        <v>2034</v>
      </c>
      <c r="S165" s="19">
        <v>2035</v>
      </c>
      <c r="T165" s="19">
        <v>2036</v>
      </c>
      <c r="U165" s="19">
        <v>2037</v>
      </c>
      <c r="V165" s="19">
        <v>2038</v>
      </c>
      <c r="W165" s="19">
        <v>2039</v>
      </c>
      <c r="X165" s="19">
        <v>2040</v>
      </c>
      <c r="Y165" s="19">
        <v>2041</v>
      </c>
      <c r="Z165" s="19">
        <v>2042</v>
      </c>
      <c r="AA165" s="19">
        <v>2043</v>
      </c>
      <c r="AB165" s="19">
        <v>2044</v>
      </c>
      <c r="AC165" s="19">
        <v>2045</v>
      </c>
      <c r="AD165" s="19">
        <v>2046</v>
      </c>
      <c r="AE165" s="19">
        <v>2047</v>
      </c>
      <c r="AF165" s="19">
        <v>2048</v>
      </c>
      <c r="AG165" s="19">
        <v>2049</v>
      </c>
      <c r="AH165" s="19">
        <v>2050</v>
      </c>
      <c r="AI165" s="19">
        <v>2051</v>
      </c>
      <c r="AJ165" s="19">
        <v>2052</v>
      </c>
      <c r="AK165" s="19">
        <v>2053</v>
      </c>
      <c r="AL165" s="19">
        <v>2054</v>
      </c>
      <c r="AM165" s="19">
        <v>2055</v>
      </c>
      <c r="AN165" s="19">
        <v>2056</v>
      </c>
      <c r="AO165" s="19">
        <v>2057</v>
      </c>
      <c r="AP165" s="19">
        <v>2058</v>
      </c>
      <c r="AQ165" s="19">
        <v>2059</v>
      </c>
      <c r="AR165" s="19">
        <v>2060</v>
      </c>
      <c r="AS165" s="19">
        <v>2061</v>
      </c>
      <c r="AT165" s="19">
        <v>2062</v>
      </c>
      <c r="AU165" s="19">
        <v>2063</v>
      </c>
      <c r="AV165" s="19">
        <v>2064</v>
      </c>
      <c r="AW165" s="19">
        <v>2065</v>
      </c>
      <c r="AX165" s="19">
        <v>2066</v>
      </c>
      <c r="AY165" s="19">
        <v>2067</v>
      </c>
      <c r="AZ165" s="19">
        <v>2068</v>
      </c>
      <c r="BA165" s="19">
        <v>2069</v>
      </c>
      <c r="BB165" s="19">
        <v>2070</v>
      </c>
      <c r="BC165" s="19">
        <v>2071</v>
      </c>
      <c r="BD165" s="19">
        <v>2072</v>
      </c>
      <c r="BE165" s="19">
        <v>2073</v>
      </c>
      <c r="BF165" s="19">
        <v>2074</v>
      </c>
      <c r="BG165" s="19">
        <v>2075</v>
      </c>
      <c r="BH165" s="19">
        <v>2076</v>
      </c>
      <c r="BI165" s="19">
        <v>2077</v>
      </c>
    </row>
    <row r="166" spans="1:61" s="19" customFormat="1" ht="12.75" x14ac:dyDescent="0.2">
      <c r="A166" s="19" t="s">
        <v>72</v>
      </c>
      <c r="B166" s="19">
        <f>B155</f>
        <v>7</v>
      </c>
      <c r="D166" s="19">
        <f>B166</f>
        <v>7</v>
      </c>
      <c r="E166" s="19">
        <f>IF(D166&gt;0,D166-1,0)</f>
        <v>6</v>
      </c>
      <c r="F166" s="19">
        <f t="shared" ref="F166" si="842">IF(E166&gt;0,E166-1,0)</f>
        <v>5</v>
      </c>
      <c r="G166" s="19">
        <f t="shared" ref="G166" si="843">IF(F166&gt;0,F166-1,0)</f>
        <v>4</v>
      </c>
      <c r="H166" s="19">
        <f t="shared" ref="H166" si="844">IF(G166&gt;0,G166-1,0)</f>
        <v>3</v>
      </c>
      <c r="I166" s="19">
        <f t="shared" ref="I166" si="845">IF(H166&gt;0,H166-1,0)</f>
        <v>2</v>
      </c>
      <c r="J166" s="19">
        <f t="shared" ref="J166" si="846">IF(I166&gt;0,I166-1,0)</f>
        <v>1</v>
      </c>
      <c r="K166" s="19">
        <f t="shared" ref="K166" si="847">IF(J166&gt;0,J166-1,0)</f>
        <v>0</v>
      </c>
      <c r="L166" s="19">
        <f t="shared" ref="L166" si="848">IF(K166&gt;0,K166-1,0)</f>
        <v>0</v>
      </c>
      <c r="M166" s="19">
        <f t="shared" ref="M166" si="849">IF(L166&gt;0,L166-1,0)</f>
        <v>0</v>
      </c>
      <c r="N166" s="19">
        <f t="shared" ref="N166" si="850">IF(M166&gt;0,M166-1,0)</f>
        <v>0</v>
      </c>
      <c r="O166" s="19">
        <f t="shared" ref="O166" si="851">IF(N166&gt;0,N166-1,0)</f>
        <v>0</v>
      </c>
      <c r="P166" s="19">
        <f t="shared" ref="P166" si="852">IF(O166&gt;0,O166-1,0)</f>
        <v>0</v>
      </c>
      <c r="Q166" s="19">
        <f t="shared" ref="Q166" si="853">IF(P166&gt;0,P166-1,0)</f>
        <v>0</v>
      </c>
      <c r="R166" s="19">
        <f t="shared" ref="R166" si="854">IF(Q166&gt;0,Q166-1,0)</f>
        <v>0</v>
      </c>
      <c r="S166" s="19">
        <f t="shared" ref="S166" si="855">IF(R166&gt;0,R166-1,0)</f>
        <v>0</v>
      </c>
      <c r="T166" s="19">
        <f t="shared" ref="T166" si="856">IF(S166&gt;0,S166-1,0)</f>
        <v>0</v>
      </c>
      <c r="U166" s="19">
        <f t="shared" ref="U166" si="857">IF(T166&gt;0,T166-1,0)</f>
        <v>0</v>
      </c>
      <c r="V166" s="19">
        <f t="shared" ref="V166" si="858">IF(U166&gt;0,U166-1,0)</f>
        <v>0</v>
      </c>
      <c r="W166" s="19">
        <f t="shared" ref="W166" si="859">IF(V166&gt;0,V166-1,0)</f>
        <v>0</v>
      </c>
      <c r="X166" s="19">
        <f t="shared" ref="X166" si="860">IF(W166&gt;0,W166-1,0)</f>
        <v>0</v>
      </c>
      <c r="Y166" s="19">
        <f t="shared" ref="Y166" si="861">IF(X166&gt;0,X166-1,0)</f>
        <v>0</v>
      </c>
      <c r="Z166" s="19">
        <f t="shared" ref="Z166" si="862">IF(Y166&gt;0,Y166-1,0)</f>
        <v>0</v>
      </c>
      <c r="AA166" s="19">
        <f t="shared" ref="AA166" si="863">IF(Z166&gt;0,Z166-1,0)</f>
        <v>0</v>
      </c>
      <c r="AB166" s="19">
        <f t="shared" ref="AB166" si="864">IF(AA166&gt;0,AA166-1,0)</f>
        <v>0</v>
      </c>
      <c r="AC166" s="19">
        <f t="shared" ref="AC166" si="865">IF(AB166&gt;0,AB166-1,0)</f>
        <v>0</v>
      </c>
      <c r="AD166" s="19">
        <f t="shared" ref="AD166" si="866">IF(AC166&gt;0,AC166-1,0)</f>
        <v>0</v>
      </c>
      <c r="AE166" s="19">
        <f t="shared" ref="AE166" si="867">IF(AD166&gt;0,AD166-1,0)</f>
        <v>0</v>
      </c>
      <c r="AF166" s="19">
        <f t="shared" ref="AF166" si="868">IF(AE166&gt;0,AE166-1,0)</f>
        <v>0</v>
      </c>
      <c r="AG166" s="19">
        <f t="shared" ref="AG166" si="869">IF(AF166&gt;0,AF166-1,0)</f>
        <v>0</v>
      </c>
      <c r="AH166" s="19">
        <f t="shared" ref="AH166" si="870">IF(AG166&gt;0,AG166-1,0)</f>
        <v>0</v>
      </c>
      <c r="AI166" s="19">
        <f t="shared" ref="AI166" si="871">IF(AH166&gt;0,AH166-1,0)</f>
        <v>0</v>
      </c>
      <c r="AJ166" s="19">
        <f t="shared" ref="AJ166" si="872">IF(AI166&gt;0,AI166-1,0)</f>
        <v>0</v>
      </c>
      <c r="AK166" s="19">
        <f t="shared" ref="AK166" si="873">IF(AJ166&gt;0,AJ166-1,0)</f>
        <v>0</v>
      </c>
      <c r="AL166" s="19">
        <f t="shared" ref="AL166" si="874">IF(AK166&gt;0,AK166-1,0)</f>
        <v>0</v>
      </c>
      <c r="AM166" s="19">
        <f t="shared" ref="AM166" si="875">IF(AL166&gt;0,AL166-1,0)</f>
        <v>0</v>
      </c>
      <c r="AN166" s="19">
        <f t="shared" ref="AN166" si="876">IF(AM166&gt;0,AM166-1,0)</f>
        <v>0</v>
      </c>
      <c r="AO166" s="19">
        <f t="shared" ref="AO166" si="877">IF(AN166&gt;0,AN166-1,0)</f>
        <v>0</v>
      </c>
      <c r="AP166" s="19">
        <f t="shared" ref="AP166" si="878">IF(AO166&gt;0,AO166-1,0)</f>
        <v>0</v>
      </c>
      <c r="AQ166" s="19">
        <f t="shared" ref="AQ166" si="879">IF(AP166&gt;0,AP166-1,0)</f>
        <v>0</v>
      </c>
      <c r="AR166" s="19">
        <f t="shared" ref="AR166" si="880">IF(AQ166&gt;0,AQ166-1,0)</f>
        <v>0</v>
      </c>
      <c r="AS166" s="19">
        <f t="shared" ref="AS166" si="881">IF(AR166&gt;0,AR166-1,0)</f>
        <v>0</v>
      </c>
      <c r="AT166" s="19">
        <f t="shared" ref="AT166" si="882">IF(AS166&gt;0,AS166-1,0)</f>
        <v>0</v>
      </c>
      <c r="AU166" s="19">
        <f t="shared" ref="AU166" si="883">IF(AT166&gt;0,AT166-1,0)</f>
        <v>0</v>
      </c>
      <c r="AV166" s="19">
        <f t="shared" ref="AV166" si="884">IF(AU166&gt;0,AU166-1,0)</f>
        <v>0</v>
      </c>
      <c r="AW166" s="19">
        <f t="shared" ref="AW166" si="885">IF(AV166&gt;0,AV166-1,0)</f>
        <v>0</v>
      </c>
      <c r="AX166" s="19">
        <f t="shared" ref="AX166" si="886">IF(AW166&gt;0,AW166-1,0)</f>
        <v>0</v>
      </c>
      <c r="AY166" s="19">
        <f t="shared" ref="AY166" si="887">IF(AX166&gt;0,AX166-1,0)</f>
        <v>0</v>
      </c>
      <c r="AZ166" s="19">
        <f t="shared" ref="AZ166" si="888">IF(AY166&gt;0,AY166-1,0)</f>
        <v>0</v>
      </c>
      <c r="BA166" s="19">
        <f t="shared" ref="BA166" si="889">IF(AZ166&gt;0,AZ166-1,0)</f>
        <v>0</v>
      </c>
      <c r="BB166" s="19">
        <f t="shared" ref="BB166" si="890">IF(BA166&gt;0,BA166-1,0)</f>
        <v>0</v>
      </c>
      <c r="BC166" s="19">
        <f t="shared" ref="BC166" si="891">IF(BB166&gt;0,BB166-1,0)</f>
        <v>0</v>
      </c>
      <c r="BD166" s="19">
        <f t="shared" ref="BD166" si="892">IF(BC166&gt;0,BC166-1,0)</f>
        <v>0</v>
      </c>
      <c r="BE166" s="19">
        <f t="shared" ref="BE166" si="893">IF(BD166&gt;0,BD166-1,0)</f>
        <v>0</v>
      </c>
      <c r="BF166" s="19">
        <f t="shared" ref="BF166" si="894">IF(BE166&gt;0,BE166-1,0)</f>
        <v>0</v>
      </c>
      <c r="BG166" s="19">
        <f t="shared" ref="BG166" si="895">IF(BF166&gt;0,BF166-1,0)</f>
        <v>0</v>
      </c>
      <c r="BH166" s="19">
        <f t="shared" ref="BH166" si="896">IF(BG166&gt;0,BG166-1,0)</f>
        <v>0</v>
      </c>
      <c r="BI166" s="19">
        <f t="shared" ref="BI166" si="897">IF(BH166&gt;0,BH166-1,0)</f>
        <v>0</v>
      </c>
    </row>
    <row r="167" spans="1:61" s="19" customFormat="1" ht="12.75" x14ac:dyDescent="0.2">
      <c r="D167" s="19">
        <f>B165</f>
        <v>14839266.760763759</v>
      </c>
      <c r="E167" s="19">
        <f>D171</f>
        <v>12964530.405115463</v>
      </c>
      <c r="F167" s="19">
        <f>E171</f>
        <v>11013469.391959522</v>
      </c>
      <c r="G167" s="19">
        <f t="shared" ref="G167" si="898">F171</f>
        <v>8982976.3759211544</v>
      </c>
      <c r="H167" s="19">
        <f t="shared" ref="H167" si="899">G171</f>
        <v>6869817.5047326097</v>
      </c>
      <c r="I167" s="19">
        <f t="shared" ref="I167" si="900">H171</f>
        <v>4670627.268858159</v>
      </c>
      <c r="J167" s="19">
        <f t="shared" ref="J167" si="901">I171</f>
        <v>2381903.1414359394</v>
      </c>
      <c r="K167" s="19">
        <f t="shared" ref="K167" si="902">J171</f>
        <v>0</v>
      </c>
      <c r="L167" s="19" t="e">
        <f t="shared" ref="L167" si="903">K171</f>
        <v>#N/A</v>
      </c>
      <c r="M167" s="19" t="e">
        <f t="shared" ref="M167" si="904">L171</f>
        <v>#N/A</v>
      </c>
      <c r="N167" s="19" t="e">
        <f t="shared" ref="N167" si="905">M171</f>
        <v>#N/A</v>
      </c>
      <c r="O167" s="19" t="e">
        <f t="shared" ref="O167" si="906">N171</f>
        <v>#N/A</v>
      </c>
      <c r="P167" s="19" t="e">
        <f t="shared" ref="P167" si="907">O171</f>
        <v>#N/A</v>
      </c>
      <c r="Q167" s="19" t="e">
        <f t="shared" ref="Q167" si="908">P171</f>
        <v>#N/A</v>
      </c>
      <c r="R167" s="19" t="e">
        <f t="shared" ref="R167" si="909">Q171</f>
        <v>#N/A</v>
      </c>
      <c r="S167" s="19" t="e">
        <f t="shared" ref="S167" si="910">R171</f>
        <v>#N/A</v>
      </c>
      <c r="T167" s="19" t="e">
        <f t="shared" ref="T167" si="911">S171</f>
        <v>#N/A</v>
      </c>
      <c r="U167" s="19" t="e">
        <f t="shared" ref="U167" si="912">T171</f>
        <v>#N/A</v>
      </c>
      <c r="V167" s="19" t="e">
        <f t="shared" ref="V167" si="913">U171</f>
        <v>#N/A</v>
      </c>
      <c r="W167" s="19" t="e">
        <f t="shared" ref="W167" si="914">V171</f>
        <v>#N/A</v>
      </c>
      <c r="X167" s="19" t="e">
        <f t="shared" ref="X167" si="915">W171</f>
        <v>#N/A</v>
      </c>
      <c r="Y167" s="19" t="e">
        <f t="shared" ref="Y167" si="916">X171</f>
        <v>#N/A</v>
      </c>
      <c r="Z167" s="19" t="e">
        <f t="shared" ref="Z167" si="917">Y171</f>
        <v>#N/A</v>
      </c>
      <c r="AA167" s="19" t="e">
        <f t="shared" ref="AA167" si="918">Z171</f>
        <v>#N/A</v>
      </c>
      <c r="AB167" s="19" t="e">
        <f t="shared" ref="AB167" si="919">AA171</f>
        <v>#N/A</v>
      </c>
      <c r="AC167" s="19" t="e">
        <f t="shared" ref="AC167" si="920">AB171</f>
        <v>#N/A</v>
      </c>
      <c r="AD167" s="19" t="e">
        <f t="shared" ref="AD167" si="921">AC171</f>
        <v>#N/A</v>
      </c>
      <c r="AE167" s="19" t="e">
        <f t="shared" ref="AE167" si="922">AD171</f>
        <v>#N/A</v>
      </c>
      <c r="AF167" s="19" t="e">
        <f t="shared" ref="AF167" si="923">AE171</f>
        <v>#N/A</v>
      </c>
      <c r="AG167" s="19" t="e">
        <f t="shared" ref="AG167" si="924">AF171</f>
        <v>#N/A</v>
      </c>
      <c r="AH167" s="19" t="e">
        <f t="shared" ref="AH167" si="925">AG171</f>
        <v>#N/A</v>
      </c>
      <c r="AI167" s="19" t="e">
        <f t="shared" ref="AI167" si="926">AH171</f>
        <v>#N/A</v>
      </c>
      <c r="AJ167" s="19" t="e">
        <f t="shared" ref="AJ167" si="927">AI171</f>
        <v>#N/A</v>
      </c>
      <c r="AK167" s="19" t="e">
        <f t="shared" ref="AK167" si="928">AJ171</f>
        <v>#N/A</v>
      </c>
      <c r="AL167" s="19" t="e">
        <f t="shared" ref="AL167" si="929">AK171</f>
        <v>#N/A</v>
      </c>
      <c r="AM167" s="19" t="e">
        <f t="shared" ref="AM167" si="930">AL171</f>
        <v>#N/A</v>
      </c>
      <c r="AN167" s="19" t="e">
        <f t="shared" ref="AN167" si="931">AM171</f>
        <v>#N/A</v>
      </c>
      <c r="AO167" s="19" t="e">
        <f t="shared" ref="AO167" si="932">AN171</f>
        <v>#N/A</v>
      </c>
      <c r="AP167" s="19" t="e">
        <f t="shared" ref="AP167" si="933">AO171</f>
        <v>#N/A</v>
      </c>
      <c r="AQ167" s="19" t="e">
        <f t="shared" ref="AQ167" si="934">AP171</f>
        <v>#N/A</v>
      </c>
      <c r="AR167" s="19" t="e">
        <f t="shared" ref="AR167" si="935">AQ171</f>
        <v>#N/A</v>
      </c>
      <c r="AS167" s="19" t="e">
        <f t="shared" ref="AS167" si="936">AR171</f>
        <v>#N/A</v>
      </c>
      <c r="AT167" s="19" t="e">
        <f t="shared" ref="AT167" si="937">AS171</f>
        <v>#N/A</v>
      </c>
      <c r="AU167" s="19" t="e">
        <f t="shared" ref="AU167" si="938">AT171</f>
        <v>#N/A</v>
      </c>
      <c r="AV167" s="19" t="e">
        <f t="shared" ref="AV167" si="939">AU171</f>
        <v>#N/A</v>
      </c>
      <c r="AW167" s="19" t="e">
        <f t="shared" ref="AW167" si="940">AV171</f>
        <v>#N/A</v>
      </c>
      <c r="AX167" s="19" t="e">
        <f t="shared" ref="AX167" si="941">AW171</f>
        <v>#N/A</v>
      </c>
      <c r="AY167" s="19" t="e">
        <f t="shared" ref="AY167" si="942">AX171</f>
        <v>#N/A</v>
      </c>
      <c r="AZ167" s="19" t="e">
        <f t="shared" ref="AZ167" si="943">AY171</f>
        <v>#N/A</v>
      </c>
      <c r="BA167" s="19" t="e">
        <f t="shared" ref="BA167" si="944">AZ171</f>
        <v>#N/A</v>
      </c>
      <c r="BB167" s="19" t="e">
        <f t="shared" ref="BB167" si="945">BA171</f>
        <v>#N/A</v>
      </c>
      <c r="BC167" s="19" t="e">
        <f t="shared" ref="BC167" si="946">BB171</f>
        <v>#N/A</v>
      </c>
      <c r="BD167" s="19" t="e">
        <f t="shared" ref="BD167" si="947">BC171</f>
        <v>#N/A</v>
      </c>
      <c r="BE167" s="19" t="e">
        <f t="shared" ref="BE167" si="948">BD171</f>
        <v>#N/A</v>
      </c>
      <c r="BF167" s="19" t="e">
        <f t="shared" ref="BF167" si="949">BE171</f>
        <v>#N/A</v>
      </c>
      <c r="BG167" s="19" t="e">
        <f t="shared" ref="BG167" si="950">BF171</f>
        <v>#N/A</v>
      </c>
      <c r="BH167" s="19" t="e">
        <f t="shared" ref="BH167" si="951">BG171</f>
        <v>#N/A</v>
      </c>
      <c r="BI167" s="19" t="e">
        <f t="shared" ref="BI167" si="952">BH171</f>
        <v>#N/A</v>
      </c>
    </row>
    <row r="168" spans="1:61" s="19" customFormat="1" ht="12.75" x14ac:dyDescent="0.2">
      <c r="C168" s="19" t="s">
        <v>455</v>
      </c>
      <c r="D168" s="163">
        <f>IF($D166&gt;=1,($B165/HLOOKUP($D166,'Annuity Calc'!$H$7:$BE$11,2,FALSE))*HLOOKUP(D166,'Annuity Calc'!$H$7:$BE$11,3,FALSE),(IF(D166&lt;=(-1),D166,0)))</f>
        <v>1874736.3556482969</v>
      </c>
      <c r="E168" s="163">
        <f>IF($D166&gt;=1,($B165/HLOOKUP($D166,'Annuity Calc'!$H$7:$BE$11,2,FALSE))*HLOOKUP(E166,'Annuity Calc'!$H$7:$BE$11,3,FALSE),(IF(E166&lt;=(-1),E166,0)))</f>
        <v>1951061.0131559416</v>
      </c>
      <c r="F168" s="163">
        <f>IF($D166&gt;=1,($B165/HLOOKUP($D166,'Annuity Calc'!$H$7:$BE$11,2,FALSE))*HLOOKUP(F166,'Annuity Calc'!$H$7:$BE$11,3,FALSE),(IF(F166&lt;=(-1),F166,0)))</f>
        <v>2030493.0160383678</v>
      </c>
      <c r="G168" s="163">
        <f>IF($D166&gt;=1,($B165/HLOOKUP($D166,'Annuity Calc'!$H$7:$BE$11,2,FALSE))*HLOOKUP(G166,'Annuity Calc'!$H$7:$BE$11,3,FALSE),(IF(G166&lt;=(-1),G166,0)))</f>
        <v>2113158.8711885447</v>
      </c>
      <c r="H168" s="163">
        <f>IF($D166&gt;=1,($B165/HLOOKUP($D166,'Annuity Calc'!$H$7:$BE$11,2,FALSE))*HLOOKUP(H166,'Annuity Calc'!$H$7:$BE$11,3,FALSE),(IF(H166&lt;=(-1),H166,0)))</f>
        <v>2199190.2358744512</v>
      </c>
      <c r="I168" s="163">
        <f>IF($D166&gt;=1,($B165/HLOOKUP($D166,'Annuity Calc'!$H$7:$BE$11,2,FALSE))*HLOOKUP(I166,'Annuity Calc'!$H$7:$BE$11,3,FALSE),(IF(I166&lt;=(-1),I166,0)))</f>
        <v>2288724.1274222196</v>
      </c>
      <c r="J168" s="163">
        <f>IF($D166&gt;=1,($B165/HLOOKUP($D166,'Annuity Calc'!$H$7:$BE$11,2,FALSE))*HLOOKUP(J166,'Annuity Calc'!$H$7:$BE$11,3,FALSE),(IF(J166&lt;=(-1),J166,0)))</f>
        <v>2381903.1414359398</v>
      </c>
      <c r="K168" s="163" t="e">
        <f>IF($D166&gt;=1,($B165/HLOOKUP($D166,'Annuity Calc'!$H$7:$BE$11,2,FALSE))*HLOOKUP(K166,'Annuity Calc'!$H$7:$BE$11,3,FALSE),(IF(K166&lt;=(-1),K166,0)))</f>
        <v>#N/A</v>
      </c>
      <c r="L168" s="163" t="e">
        <f>IF($D166&gt;=1,($B165/HLOOKUP($D166,'Annuity Calc'!$H$7:$BE$11,2,FALSE))*HLOOKUP(L166,'Annuity Calc'!$H$7:$BE$11,3,FALSE),(IF(L166&lt;=(-1),L166,0)))</f>
        <v>#N/A</v>
      </c>
      <c r="M168" s="163" t="e">
        <f>IF($D166&gt;=1,($B165/HLOOKUP($D166,'Annuity Calc'!$H$7:$BE$11,2,FALSE))*HLOOKUP(M166,'Annuity Calc'!$H$7:$BE$11,3,FALSE),(IF(M166&lt;=(-1),M166,0)))</f>
        <v>#N/A</v>
      </c>
      <c r="N168" s="163" t="e">
        <f>IF($D166&gt;=1,($B165/HLOOKUP($D166,'Annuity Calc'!$H$7:$BE$11,2,FALSE))*HLOOKUP(N166,'Annuity Calc'!$H$7:$BE$11,3,FALSE),(IF(N166&lt;=(-1),N166,0)))</f>
        <v>#N/A</v>
      </c>
      <c r="O168" s="163" t="e">
        <f>IF($D166&gt;=1,($B165/HLOOKUP($D166,'Annuity Calc'!$H$7:$BE$11,2,FALSE))*HLOOKUP(O166,'Annuity Calc'!$H$7:$BE$11,3,FALSE),(IF(O166&lt;=(-1),O166,0)))</f>
        <v>#N/A</v>
      </c>
      <c r="P168" s="163" t="e">
        <f>IF($D166&gt;=1,($B165/HLOOKUP($D166,'Annuity Calc'!$H$7:$BE$11,2,FALSE))*HLOOKUP(P166,'Annuity Calc'!$H$7:$BE$11,3,FALSE),(IF(P166&lt;=(-1),P166,0)))</f>
        <v>#N/A</v>
      </c>
      <c r="Q168" s="163" t="e">
        <f>IF($D166&gt;=1,($B165/HLOOKUP($D166,'Annuity Calc'!$H$7:$BE$11,2,FALSE))*HLOOKUP(Q166,'Annuity Calc'!$H$7:$BE$11,3,FALSE),(IF(Q166&lt;=(-1),Q166,0)))</f>
        <v>#N/A</v>
      </c>
      <c r="R168" s="163" t="e">
        <f>IF($D166&gt;=1,($B165/HLOOKUP($D166,'Annuity Calc'!$H$7:$BE$11,2,FALSE))*HLOOKUP(R166,'Annuity Calc'!$H$7:$BE$11,3,FALSE),(IF(R166&lt;=(-1),R166,0)))</f>
        <v>#N/A</v>
      </c>
      <c r="S168" s="163" t="e">
        <f>IF($D166&gt;=1,($B165/HLOOKUP($D166,'Annuity Calc'!$H$7:$BE$11,2,FALSE))*HLOOKUP(S166,'Annuity Calc'!$H$7:$BE$11,3,FALSE),(IF(S166&lt;=(-1),S166,0)))</f>
        <v>#N/A</v>
      </c>
      <c r="T168" s="163" t="e">
        <f>IF($D166&gt;=1,($B165/HLOOKUP($D166,'Annuity Calc'!$H$7:$BE$11,2,FALSE))*HLOOKUP(T166,'Annuity Calc'!$H$7:$BE$11,3,FALSE),(IF(T166&lt;=(-1),T166,0)))</f>
        <v>#N/A</v>
      </c>
      <c r="U168" s="163" t="e">
        <f>IF($D166&gt;=1,($B165/HLOOKUP($D166,'Annuity Calc'!$H$7:$BE$11,2,FALSE))*HLOOKUP(U166,'Annuity Calc'!$H$7:$BE$11,3,FALSE),(IF(U166&lt;=(-1),U166,0)))</f>
        <v>#N/A</v>
      </c>
      <c r="V168" s="163" t="e">
        <f>IF($D166&gt;=1,($B165/HLOOKUP($D166,'Annuity Calc'!$H$7:$BE$11,2,FALSE))*HLOOKUP(V166,'Annuity Calc'!$H$7:$BE$11,3,FALSE),(IF(V166&lt;=(-1),V166,0)))</f>
        <v>#N/A</v>
      </c>
      <c r="W168" s="163" t="e">
        <f>IF($D166&gt;=1,($B165/HLOOKUP($D166,'Annuity Calc'!$H$7:$BE$11,2,FALSE))*HLOOKUP(W166,'Annuity Calc'!$H$7:$BE$11,3,FALSE),(IF(W166&lt;=(-1),W166,0)))</f>
        <v>#N/A</v>
      </c>
      <c r="X168" s="163" t="e">
        <f>IF($D166&gt;=1,($B165/HLOOKUP($D166,'Annuity Calc'!$H$7:$BE$11,2,FALSE))*HLOOKUP(X166,'Annuity Calc'!$H$7:$BE$11,3,FALSE),(IF(X166&lt;=(-1),X166,0)))</f>
        <v>#N/A</v>
      </c>
      <c r="Y168" s="163" t="e">
        <f>IF($D166&gt;=1,($B165/HLOOKUP($D166,'Annuity Calc'!$H$7:$BE$11,2,FALSE))*HLOOKUP(Y166,'Annuity Calc'!$H$7:$BE$11,3,FALSE),(IF(Y166&lt;=(-1),Y166,0)))</f>
        <v>#N/A</v>
      </c>
      <c r="Z168" s="163" t="e">
        <f>IF($D166&gt;=1,($B165/HLOOKUP($D166,'Annuity Calc'!$H$7:$BE$11,2,FALSE))*HLOOKUP(Z166,'Annuity Calc'!$H$7:$BE$11,3,FALSE),(IF(Z166&lt;=(-1),Z166,0)))</f>
        <v>#N/A</v>
      </c>
      <c r="AA168" s="163" t="e">
        <f>IF($D166&gt;=1,($B165/HLOOKUP($D166,'Annuity Calc'!$H$7:$BE$11,2,FALSE))*HLOOKUP(AA166,'Annuity Calc'!$H$7:$BE$11,3,FALSE),(IF(AA166&lt;=(-1),AA166,0)))</f>
        <v>#N/A</v>
      </c>
      <c r="AB168" s="163" t="e">
        <f>IF($D166&gt;=1,($B165/HLOOKUP($D166,'Annuity Calc'!$H$7:$BE$11,2,FALSE))*HLOOKUP(AB166,'Annuity Calc'!$H$7:$BE$11,3,FALSE),(IF(AB166&lt;=(-1),AB166,0)))</f>
        <v>#N/A</v>
      </c>
      <c r="AC168" s="163" t="e">
        <f>IF($D166&gt;=1,($B165/HLOOKUP($D166,'Annuity Calc'!$H$7:$BE$11,2,FALSE))*HLOOKUP(AC166,'Annuity Calc'!$H$7:$BE$11,3,FALSE),(IF(AC166&lt;=(-1),AC166,0)))</f>
        <v>#N/A</v>
      </c>
      <c r="AD168" s="163" t="e">
        <f>IF($D166&gt;=1,($B165/HLOOKUP($D166,'Annuity Calc'!$H$7:$BE$11,2,FALSE))*HLOOKUP(AD166,'Annuity Calc'!$H$7:$BE$11,3,FALSE),(IF(AD166&lt;=(-1),AD166,0)))</f>
        <v>#N/A</v>
      </c>
      <c r="AE168" s="163" t="e">
        <f>IF($D166&gt;=1,($B165/HLOOKUP($D166,'Annuity Calc'!$H$7:$BE$11,2,FALSE))*HLOOKUP(AE166,'Annuity Calc'!$H$7:$BE$11,3,FALSE),(IF(AE166&lt;=(-1),AE166,0)))</f>
        <v>#N/A</v>
      </c>
      <c r="AF168" s="163" t="e">
        <f>IF($D166&gt;=1,($B165/HLOOKUP($D166,'Annuity Calc'!$H$7:$BE$11,2,FALSE))*HLOOKUP(AF166,'Annuity Calc'!$H$7:$BE$11,3,FALSE),(IF(AF166&lt;=(-1),AF166,0)))</f>
        <v>#N/A</v>
      </c>
      <c r="AG168" s="163" t="e">
        <f>IF($D166&gt;=1,($B165/HLOOKUP($D166,'Annuity Calc'!$H$7:$BE$11,2,FALSE))*HLOOKUP(AG166,'Annuity Calc'!$H$7:$BE$11,3,FALSE),(IF(AG166&lt;=(-1),AG166,0)))</f>
        <v>#N/A</v>
      </c>
      <c r="AH168" s="163" t="e">
        <f>IF($D166&gt;=1,($B165/HLOOKUP($D166,'Annuity Calc'!$H$7:$BE$11,2,FALSE))*HLOOKUP(AH166,'Annuity Calc'!$H$7:$BE$11,3,FALSE),(IF(AH166&lt;=(-1),AH166,0)))</f>
        <v>#N/A</v>
      </c>
      <c r="AI168" s="163" t="e">
        <f>IF($D166&gt;=1,($B165/HLOOKUP($D166,'Annuity Calc'!$H$7:$BE$11,2,FALSE))*HLOOKUP(AI166,'Annuity Calc'!$H$7:$BE$11,3,FALSE),(IF(AI166&lt;=(-1),AI166,0)))</f>
        <v>#N/A</v>
      </c>
      <c r="AJ168" s="163" t="e">
        <f>IF($D166&gt;=1,($B165/HLOOKUP($D166,'Annuity Calc'!$H$7:$BE$11,2,FALSE))*HLOOKUP(AJ166,'Annuity Calc'!$H$7:$BE$11,3,FALSE),(IF(AJ166&lt;=(-1),AJ166,0)))</f>
        <v>#N/A</v>
      </c>
      <c r="AK168" s="163" t="e">
        <f>IF($D166&gt;=1,($B165/HLOOKUP($D166,'Annuity Calc'!$H$7:$BE$11,2,FALSE))*HLOOKUP(AK166,'Annuity Calc'!$H$7:$BE$11,3,FALSE),(IF(AK166&lt;=(-1),AK166,0)))</f>
        <v>#N/A</v>
      </c>
      <c r="AL168" s="163" t="e">
        <f>IF($D166&gt;=1,($B165/HLOOKUP($D166,'Annuity Calc'!$H$7:$BE$11,2,FALSE))*HLOOKUP(AL166,'Annuity Calc'!$H$7:$BE$11,3,FALSE),(IF(AL166&lt;=(-1),AL166,0)))</f>
        <v>#N/A</v>
      </c>
      <c r="AM168" s="163" t="e">
        <f>IF($D166&gt;=1,($B165/HLOOKUP($D166,'Annuity Calc'!$H$7:$BE$11,2,FALSE))*HLOOKUP(AM166,'Annuity Calc'!$H$7:$BE$11,3,FALSE),(IF(AM166&lt;=(-1),AM166,0)))</f>
        <v>#N/A</v>
      </c>
      <c r="AN168" s="163" t="e">
        <f>IF($D166&gt;=1,($B165/HLOOKUP($D166,'Annuity Calc'!$H$7:$BE$11,2,FALSE))*HLOOKUP(AN166,'Annuity Calc'!$H$7:$BE$11,3,FALSE),(IF(AN166&lt;=(-1),AN166,0)))</f>
        <v>#N/A</v>
      </c>
      <c r="AO168" s="163" t="e">
        <f>IF($D166&gt;=1,($B165/HLOOKUP($D166,'Annuity Calc'!$H$7:$BE$11,2,FALSE))*HLOOKUP(AO166,'Annuity Calc'!$H$7:$BE$11,3,FALSE),(IF(AO166&lt;=(-1),AO166,0)))</f>
        <v>#N/A</v>
      </c>
      <c r="AP168" s="163" t="e">
        <f>IF($D166&gt;=1,($B165/HLOOKUP($D166,'Annuity Calc'!$H$7:$BE$11,2,FALSE))*HLOOKUP(AP166,'Annuity Calc'!$H$7:$BE$11,3,FALSE),(IF(AP166&lt;=(-1),AP166,0)))</f>
        <v>#N/A</v>
      </c>
      <c r="AQ168" s="163" t="e">
        <f>IF($D166&gt;=1,($B165/HLOOKUP($D166,'Annuity Calc'!$H$7:$BE$11,2,FALSE))*HLOOKUP(AQ166,'Annuity Calc'!$H$7:$BE$11,3,FALSE),(IF(AQ166&lt;=(-1),AQ166,0)))</f>
        <v>#N/A</v>
      </c>
      <c r="AR168" s="163" t="e">
        <f>IF($D166&gt;=1,($B165/HLOOKUP($D166,'Annuity Calc'!$H$7:$BE$11,2,FALSE))*HLOOKUP(AR166,'Annuity Calc'!$H$7:$BE$11,3,FALSE),(IF(AR166&lt;=(-1),AR166,0)))</f>
        <v>#N/A</v>
      </c>
      <c r="AS168" s="163" t="e">
        <f>IF($D166&gt;=1,($B165/HLOOKUP($D166,'Annuity Calc'!$H$7:$BE$11,2,FALSE))*HLOOKUP(AS166,'Annuity Calc'!$H$7:$BE$11,3,FALSE),(IF(AS166&lt;=(-1),AS166,0)))</f>
        <v>#N/A</v>
      </c>
      <c r="AT168" s="163" t="e">
        <f>IF($D166&gt;=1,($B165/HLOOKUP($D166,'Annuity Calc'!$H$7:$BE$11,2,FALSE))*HLOOKUP(AT166,'Annuity Calc'!$H$7:$BE$11,3,FALSE),(IF(AT166&lt;=(-1),AT166,0)))</f>
        <v>#N/A</v>
      </c>
      <c r="AU168" s="163" t="e">
        <f>IF($D166&gt;=1,($B165/HLOOKUP($D166,'Annuity Calc'!$H$7:$BE$11,2,FALSE))*HLOOKUP(AU166,'Annuity Calc'!$H$7:$BE$11,3,FALSE),(IF(AU166&lt;=(-1),AU166,0)))</f>
        <v>#N/A</v>
      </c>
      <c r="AV168" s="163" t="e">
        <f>IF($D166&gt;=1,($B165/HLOOKUP($D166,'Annuity Calc'!$H$7:$BE$11,2,FALSE))*HLOOKUP(AV166,'Annuity Calc'!$H$7:$BE$11,3,FALSE),(IF(AV166&lt;=(-1),AV166,0)))</f>
        <v>#N/A</v>
      </c>
      <c r="AW168" s="163" t="e">
        <f>IF($D166&gt;=1,($B165/HLOOKUP($D166,'Annuity Calc'!$H$7:$BE$11,2,FALSE))*HLOOKUP(AW166,'Annuity Calc'!$H$7:$BE$11,3,FALSE),(IF(AW166&lt;=(-1),AW166,0)))</f>
        <v>#N/A</v>
      </c>
      <c r="AX168" s="163" t="e">
        <f>IF($D166&gt;=1,($B165/HLOOKUP($D166,'Annuity Calc'!$H$7:$BE$11,2,FALSE))*HLOOKUP(AX166,'Annuity Calc'!$H$7:$BE$11,3,FALSE),(IF(AX166&lt;=(-1),AX166,0)))</f>
        <v>#N/A</v>
      </c>
      <c r="AY168" s="163" t="e">
        <f>IF($D166&gt;=1,($B165/HLOOKUP($D166,'Annuity Calc'!$H$7:$BE$11,2,FALSE))*HLOOKUP(AY166,'Annuity Calc'!$H$7:$BE$11,3,FALSE),(IF(AY166&lt;=(-1),AY166,0)))</f>
        <v>#N/A</v>
      </c>
      <c r="AZ168" s="163" t="e">
        <f>IF($D166&gt;=1,($B165/HLOOKUP($D166,'Annuity Calc'!$H$7:$BE$11,2,FALSE))*HLOOKUP(AZ166,'Annuity Calc'!$H$7:$BE$11,3,FALSE),(IF(AZ166&lt;=(-1),AZ166,0)))</f>
        <v>#N/A</v>
      </c>
      <c r="BA168" s="163" t="e">
        <f>IF($D166&gt;=1,($B165/HLOOKUP($D166,'Annuity Calc'!$H$7:$BE$11,2,FALSE))*HLOOKUP(BA166,'Annuity Calc'!$H$7:$BE$11,3,FALSE),(IF(BA166&lt;=(-1),BA166,0)))</f>
        <v>#N/A</v>
      </c>
      <c r="BB168" s="163" t="e">
        <f>IF($D166&gt;=1,($B165/HLOOKUP($D166,'Annuity Calc'!$H$7:$BE$11,2,FALSE))*HLOOKUP(BB166,'Annuity Calc'!$H$7:$BE$11,3,FALSE),(IF(BB166&lt;=(-1),BB166,0)))</f>
        <v>#N/A</v>
      </c>
      <c r="BC168" s="163" t="e">
        <f>IF($D166&gt;=1,($B165/HLOOKUP($D166,'Annuity Calc'!$H$7:$BE$11,2,FALSE))*HLOOKUP(BC166,'Annuity Calc'!$H$7:$BE$11,3,FALSE),(IF(BC166&lt;=(-1),BC166,0)))</f>
        <v>#N/A</v>
      </c>
      <c r="BD168" s="163" t="e">
        <f>IF($D166&gt;=1,($B165/HLOOKUP($D166,'Annuity Calc'!$H$7:$BE$11,2,FALSE))*HLOOKUP(BD166,'Annuity Calc'!$H$7:$BE$11,3,FALSE),(IF(BD166&lt;=(-1),BD166,0)))</f>
        <v>#N/A</v>
      </c>
      <c r="BE168" s="163" t="e">
        <f>IF($D166&gt;=1,($B165/HLOOKUP($D166,'Annuity Calc'!$H$7:$BE$11,2,FALSE))*HLOOKUP(BE166,'Annuity Calc'!$H$7:$BE$11,3,FALSE),(IF(BE166&lt;=(-1),BE166,0)))</f>
        <v>#N/A</v>
      </c>
      <c r="BF168" s="163" t="e">
        <f>IF($D166&gt;=1,($B165/HLOOKUP($D166,'Annuity Calc'!$H$7:$BE$11,2,FALSE))*HLOOKUP(BF166,'Annuity Calc'!$H$7:$BE$11,3,FALSE),(IF(BF166&lt;=(-1),BF166,0)))</f>
        <v>#N/A</v>
      </c>
      <c r="BG168" s="163" t="e">
        <f>IF($D166&gt;=1,($B165/HLOOKUP($D166,'Annuity Calc'!$H$7:$BE$11,2,FALSE))*HLOOKUP(BG166,'Annuity Calc'!$H$7:$BE$11,3,FALSE),(IF(BG166&lt;=(-1),BG166,0)))</f>
        <v>#N/A</v>
      </c>
      <c r="BH168" s="163" t="e">
        <f>IF($D166&gt;=1,($B165/HLOOKUP($D166,'Annuity Calc'!$H$7:$BE$11,2,FALSE))*HLOOKUP(BH166,'Annuity Calc'!$H$7:$BE$11,3,FALSE),(IF(BH166&lt;=(-1),BH166,0)))</f>
        <v>#N/A</v>
      </c>
      <c r="BI168" s="163" t="e">
        <f>IF($D166&gt;=1,($B165/HLOOKUP($D166,'Annuity Calc'!$H$7:$BE$11,2,FALSE))*HLOOKUP(BI166,'Annuity Calc'!$H$7:$BE$11,3,FALSE),(IF(BI166&lt;=(-1),BI166,0)))</f>
        <v>#N/A</v>
      </c>
    </row>
    <row r="169" spans="1:61" s="19" customFormat="1" ht="12.75" x14ac:dyDescent="0.2">
      <c r="C169" s="19" t="s">
        <v>456</v>
      </c>
      <c r="D169" s="163">
        <f>IF($D166&gt;=1,($B165/HLOOKUP($D166,'Annuity Calc'!$H$7:$BE$11,2,FALSE))*HLOOKUP(D166,'Annuity Calc'!$H$7:$BE$11,4,FALSE),(IF(D166&lt;=(-1),D166,0)))</f>
        <v>554685.75345929014</v>
      </c>
      <c r="E169" s="163">
        <f>IF($D166&gt;=1,($B165/HLOOKUP($D166,'Annuity Calc'!$H$7:$BE$11,2,FALSE))*HLOOKUP(E166,'Annuity Calc'!$H$7:$BE$11,4,FALSE),(IF(E166&lt;=(-1),E166,0)))</f>
        <v>478361.09595164558</v>
      </c>
      <c r="F169" s="163">
        <f>IF($D166&gt;=1,($B165/HLOOKUP($D166,'Annuity Calc'!$H$7:$BE$11,2,FALSE))*HLOOKUP(F166,'Annuity Calc'!$H$7:$BE$11,4,FALSE),(IF(F166&lt;=(-1),F166,0)))</f>
        <v>398929.09306921926</v>
      </c>
      <c r="G169" s="163">
        <f>IF($D166&gt;=1,($B165/HLOOKUP($D166,'Annuity Calc'!$H$7:$BE$11,2,FALSE))*HLOOKUP(G166,'Annuity Calc'!$H$7:$BE$11,4,FALSE),(IF(G166&lt;=(-1),G166,0)))</f>
        <v>316263.23791904259</v>
      </c>
      <c r="H169" s="163">
        <f>IF($D166&gt;=1,($B165/HLOOKUP($D166,'Annuity Calc'!$H$7:$BE$11,2,FALSE))*HLOOKUP(H166,'Annuity Calc'!$H$7:$BE$11,4,FALSE),(IF(H166&lt;=(-1),H166,0)))</f>
        <v>230231.87323313594</v>
      </c>
      <c r="I169" s="163">
        <f>IF($D166&gt;=1,($B165/HLOOKUP($D166,'Annuity Calc'!$H$7:$BE$11,2,FALSE))*HLOOKUP(I166,'Annuity Calc'!$H$7:$BE$11,4,FALSE),(IF(I166&lt;=(-1),I166,0)))</f>
        <v>140697.9816853673</v>
      </c>
      <c r="J169" s="163">
        <f>IF($D166&gt;=1,($B165/HLOOKUP($D166,'Annuity Calc'!$H$7:$BE$11,2,FALSE))*HLOOKUP(J166,'Annuity Calc'!$H$7:$BE$11,4,FALSE),(IF(J166&lt;=(-1),J166,0)))</f>
        <v>47518.967671646998</v>
      </c>
      <c r="K169" s="163" t="e">
        <f>IF($D166&gt;=1,($B165/HLOOKUP($D166,'Annuity Calc'!$H$7:$BE$11,2,FALSE))*HLOOKUP(K166,'Annuity Calc'!$H$7:$BE$11,4,FALSE),(IF(K166&lt;=(-1),K166,0)))</f>
        <v>#N/A</v>
      </c>
      <c r="L169" s="163" t="e">
        <f>IF($D166&gt;=1,($B165/HLOOKUP($D166,'Annuity Calc'!$H$7:$BE$11,2,FALSE))*HLOOKUP(L166,'Annuity Calc'!$H$7:$BE$11,4,FALSE),(IF(L166&lt;=(-1),L166,0)))</f>
        <v>#N/A</v>
      </c>
      <c r="M169" s="163" t="e">
        <f>IF($D166&gt;=1,($B165/HLOOKUP($D166,'Annuity Calc'!$H$7:$BE$11,2,FALSE))*HLOOKUP(M166,'Annuity Calc'!$H$7:$BE$11,4,FALSE),(IF(M166&lt;=(-1),M166,0)))</f>
        <v>#N/A</v>
      </c>
      <c r="N169" s="163" t="e">
        <f>IF($D166&gt;=1,($B165/HLOOKUP($D166,'Annuity Calc'!$H$7:$BE$11,2,FALSE))*HLOOKUP(N166,'Annuity Calc'!$H$7:$BE$11,4,FALSE),(IF(N166&lt;=(-1),N166,0)))</f>
        <v>#N/A</v>
      </c>
      <c r="O169" s="163" t="e">
        <f>IF($D166&gt;=1,($B165/HLOOKUP($D166,'Annuity Calc'!$H$7:$BE$11,2,FALSE))*HLOOKUP(O166,'Annuity Calc'!$H$7:$BE$11,4,FALSE),(IF(O166&lt;=(-1),O166,0)))</f>
        <v>#N/A</v>
      </c>
      <c r="P169" s="163" t="e">
        <f>IF($D166&gt;=1,($B165/HLOOKUP($D166,'Annuity Calc'!$H$7:$BE$11,2,FALSE))*HLOOKUP(P166,'Annuity Calc'!$H$7:$BE$11,4,FALSE),(IF(P166&lt;=(-1),P166,0)))</f>
        <v>#N/A</v>
      </c>
      <c r="Q169" s="163" t="e">
        <f>IF($D166&gt;=1,($B165/HLOOKUP($D166,'Annuity Calc'!$H$7:$BE$11,2,FALSE))*HLOOKUP(Q166,'Annuity Calc'!$H$7:$BE$11,4,FALSE),(IF(Q166&lt;=(-1),Q166,0)))</f>
        <v>#N/A</v>
      </c>
      <c r="R169" s="163" t="e">
        <f>IF($D166&gt;=1,($B165/HLOOKUP($D166,'Annuity Calc'!$H$7:$BE$11,2,FALSE))*HLOOKUP(R166,'Annuity Calc'!$H$7:$BE$11,4,FALSE),(IF(R166&lt;=(-1),R166,0)))</f>
        <v>#N/A</v>
      </c>
      <c r="S169" s="163" t="e">
        <f>IF($D166&gt;=1,($B165/HLOOKUP($D166,'Annuity Calc'!$H$7:$BE$11,2,FALSE))*HLOOKUP(S166,'Annuity Calc'!$H$7:$BE$11,4,FALSE),(IF(S166&lt;=(-1),S166,0)))</f>
        <v>#N/A</v>
      </c>
      <c r="T169" s="163" t="e">
        <f>IF($D166&gt;=1,($B165/HLOOKUP($D166,'Annuity Calc'!$H$7:$BE$11,2,FALSE))*HLOOKUP(T166,'Annuity Calc'!$H$7:$BE$11,4,FALSE),(IF(T166&lt;=(-1),T166,0)))</f>
        <v>#N/A</v>
      </c>
      <c r="U169" s="163" t="e">
        <f>IF($D166&gt;=1,($B165/HLOOKUP($D166,'Annuity Calc'!$H$7:$BE$11,2,FALSE))*HLOOKUP(U166,'Annuity Calc'!$H$7:$BE$11,4,FALSE),(IF(U166&lt;=(-1),U166,0)))</f>
        <v>#N/A</v>
      </c>
      <c r="V169" s="163" t="e">
        <f>IF($D166&gt;=1,($B165/HLOOKUP($D166,'Annuity Calc'!$H$7:$BE$11,2,FALSE))*HLOOKUP(V166,'Annuity Calc'!$H$7:$BE$11,4,FALSE),(IF(V166&lt;=(-1),V166,0)))</f>
        <v>#N/A</v>
      </c>
      <c r="W169" s="163" t="e">
        <f>IF($D166&gt;=1,($B165/HLOOKUP($D166,'Annuity Calc'!$H$7:$BE$11,2,FALSE))*HLOOKUP(W166,'Annuity Calc'!$H$7:$BE$11,4,FALSE),(IF(W166&lt;=(-1),W166,0)))</f>
        <v>#N/A</v>
      </c>
      <c r="X169" s="163" t="e">
        <f>IF($D166&gt;=1,($B165/HLOOKUP($D166,'Annuity Calc'!$H$7:$BE$11,2,FALSE))*HLOOKUP(X166,'Annuity Calc'!$H$7:$BE$11,4,FALSE),(IF(X166&lt;=(-1),X166,0)))</f>
        <v>#N/A</v>
      </c>
      <c r="Y169" s="163" t="e">
        <f>IF($D166&gt;=1,($B165/HLOOKUP($D166,'Annuity Calc'!$H$7:$BE$11,2,FALSE))*HLOOKUP(Y166,'Annuity Calc'!$H$7:$BE$11,4,FALSE),(IF(Y166&lt;=(-1),Y166,0)))</f>
        <v>#N/A</v>
      </c>
      <c r="Z169" s="163" t="e">
        <f>IF($D166&gt;=1,($B165/HLOOKUP($D166,'Annuity Calc'!$H$7:$BE$11,2,FALSE))*HLOOKUP(Z166,'Annuity Calc'!$H$7:$BE$11,4,FALSE),(IF(Z166&lt;=(-1),Z166,0)))</f>
        <v>#N/A</v>
      </c>
      <c r="AA169" s="163" t="e">
        <f>IF($D166&gt;=1,($B165/HLOOKUP($D166,'Annuity Calc'!$H$7:$BE$11,2,FALSE))*HLOOKUP(AA166,'Annuity Calc'!$H$7:$BE$11,4,FALSE),(IF(AA166&lt;=(-1),AA166,0)))</f>
        <v>#N/A</v>
      </c>
      <c r="AB169" s="163" t="e">
        <f>IF($D166&gt;=1,($B165/HLOOKUP($D166,'Annuity Calc'!$H$7:$BE$11,2,FALSE))*HLOOKUP(AB166,'Annuity Calc'!$H$7:$BE$11,4,FALSE),(IF(AB166&lt;=(-1),AB166,0)))</f>
        <v>#N/A</v>
      </c>
      <c r="AC169" s="163" t="e">
        <f>IF($D166&gt;=1,($B165/HLOOKUP($D166,'Annuity Calc'!$H$7:$BE$11,2,FALSE))*HLOOKUP(AC166,'Annuity Calc'!$H$7:$BE$11,4,FALSE),(IF(AC166&lt;=(-1),AC166,0)))</f>
        <v>#N/A</v>
      </c>
      <c r="AD169" s="163" t="e">
        <f>IF($D166&gt;=1,($B165/HLOOKUP($D166,'Annuity Calc'!$H$7:$BE$11,2,FALSE))*HLOOKUP(AD166,'Annuity Calc'!$H$7:$BE$11,4,FALSE),(IF(AD166&lt;=(-1),AD166,0)))</f>
        <v>#N/A</v>
      </c>
      <c r="AE169" s="163" t="e">
        <f>IF($D166&gt;=1,($B165/HLOOKUP($D166,'Annuity Calc'!$H$7:$BE$11,2,FALSE))*HLOOKUP(AE166,'Annuity Calc'!$H$7:$BE$11,4,FALSE),(IF(AE166&lt;=(-1),AE166,0)))</f>
        <v>#N/A</v>
      </c>
      <c r="AF169" s="163" t="e">
        <f>IF($D166&gt;=1,($B165/HLOOKUP($D166,'Annuity Calc'!$H$7:$BE$11,2,FALSE))*HLOOKUP(AF166,'Annuity Calc'!$H$7:$BE$11,4,FALSE),(IF(AF166&lt;=(-1),AF166,0)))</f>
        <v>#N/A</v>
      </c>
      <c r="AG169" s="163" t="e">
        <f>IF($D166&gt;=1,($B165/HLOOKUP($D166,'Annuity Calc'!$H$7:$BE$11,2,FALSE))*HLOOKUP(AG166,'Annuity Calc'!$H$7:$BE$11,4,FALSE),(IF(AG166&lt;=(-1),AG166,0)))</f>
        <v>#N/A</v>
      </c>
      <c r="AH169" s="163" t="e">
        <f>IF($D166&gt;=1,($B165/HLOOKUP($D166,'Annuity Calc'!$H$7:$BE$11,2,FALSE))*HLOOKUP(AH166,'Annuity Calc'!$H$7:$BE$11,4,FALSE),(IF(AH166&lt;=(-1),AH166,0)))</f>
        <v>#N/A</v>
      </c>
      <c r="AI169" s="163" t="e">
        <f>IF($D166&gt;=1,($B165/HLOOKUP($D166,'Annuity Calc'!$H$7:$BE$11,2,FALSE))*HLOOKUP(AI166,'Annuity Calc'!$H$7:$BE$11,4,FALSE),(IF(AI166&lt;=(-1),AI166,0)))</f>
        <v>#N/A</v>
      </c>
      <c r="AJ169" s="163" t="e">
        <f>IF($D166&gt;=1,($B165/HLOOKUP($D166,'Annuity Calc'!$H$7:$BE$11,2,FALSE))*HLOOKUP(AJ166,'Annuity Calc'!$H$7:$BE$11,4,FALSE),(IF(AJ166&lt;=(-1),AJ166,0)))</f>
        <v>#N/A</v>
      </c>
      <c r="AK169" s="163" t="e">
        <f>IF($D166&gt;=1,($B165/HLOOKUP($D166,'Annuity Calc'!$H$7:$BE$11,2,FALSE))*HLOOKUP(AK166,'Annuity Calc'!$H$7:$BE$11,4,FALSE),(IF(AK166&lt;=(-1),AK166,0)))</f>
        <v>#N/A</v>
      </c>
      <c r="AL169" s="163" t="e">
        <f>IF($D166&gt;=1,($B165/HLOOKUP($D166,'Annuity Calc'!$H$7:$BE$11,2,FALSE))*HLOOKUP(AL166,'Annuity Calc'!$H$7:$BE$11,4,FALSE),(IF(AL166&lt;=(-1),AL166,0)))</f>
        <v>#N/A</v>
      </c>
      <c r="AM169" s="163" t="e">
        <f>IF($D166&gt;=1,($B165/HLOOKUP($D166,'Annuity Calc'!$H$7:$BE$11,2,FALSE))*HLOOKUP(AM166,'Annuity Calc'!$H$7:$BE$11,4,FALSE),(IF(AM166&lt;=(-1),AM166,0)))</f>
        <v>#N/A</v>
      </c>
      <c r="AN169" s="163" t="e">
        <f>IF($D166&gt;=1,($B165/HLOOKUP($D166,'Annuity Calc'!$H$7:$BE$11,2,FALSE))*HLOOKUP(AN166,'Annuity Calc'!$H$7:$BE$11,4,FALSE),(IF(AN166&lt;=(-1),AN166,0)))</f>
        <v>#N/A</v>
      </c>
      <c r="AO169" s="163" t="e">
        <f>IF($D166&gt;=1,($B165/HLOOKUP($D166,'Annuity Calc'!$H$7:$BE$11,2,FALSE))*HLOOKUP(AO166,'Annuity Calc'!$H$7:$BE$11,4,FALSE),(IF(AO166&lt;=(-1),AO166,0)))</f>
        <v>#N/A</v>
      </c>
      <c r="AP169" s="163" t="e">
        <f>IF($D166&gt;=1,($B165/HLOOKUP($D166,'Annuity Calc'!$H$7:$BE$11,2,FALSE))*HLOOKUP(AP166,'Annuity Calc'!$H$7:$BE$11,4,FALSE),(IF(AP166&lt;=(-1),AP166,0)))</f>
        <v>#N/A</v>
      </c>
      <c r="AQ169" s="163" t="e">
        <f>IF($D166&gt;=1,($B165/HLOOKUP($D166,'Annuity Calc'!$H$7:$BE$11,2,FALSE))*HLOOKUP(AQ166,'Annuity Calc'!$H$7:$BE$11,4,FALSE),(IF(AQ166&lt;=(-1),AQ166,0)))</f>
        <v>#N/A</v>
      </c>
      <c r="AR169" s="163" t="e">
        <f>IF($D166&gt;=1,($B165/HLOOKUP($D166,'Annuity Calc'!$H$7:$BE$11,2,FALSE))*HLOOKUP(AR166,'Annuity Calc'!$H$7:$BE$11,4,FALSE),(IF(AR166&lt;=(-1),AR166,0)))</f>
        <v>#N/A</v>
      </c>
      <c r="AS169" s="163" t="e">
        <f>IF($D166&gt;=1,($B165/HLOOKUP($D166,'Annuity Calc'!$H$7:$BE$11,2,FALSE))*HLOOKUP(AS166,'Annuity Calc'!$H$7:$BE$11,4,FALSE),(IF(AS166&lt;=(-1),AS166,0)))</f>
        <v>#N/A</v>
      </c>
      <c r="AT169" s="163" t="e">
        <f>IF($D166&gt;=1,($B165/HLOOKUP($D166,'Annuity Calc'!$H$7:$BE$11,2,FALSE))*HLOOKUP(AT166,'Annuity Calc'!$H$7:$BE$11,4,FALSE),(IF(AT166&lt;=(-1),AT166,0)))</f>
        <v>#N/A</v>
      </c>
      <c r="AU169" s="163" t="e">
        <f>IF($D166&gt;=1,($B165/HLOOKUP($D166,'Annuity Calc'!$H$7:$BE$11,2,FALSE))*HLOOKUP(AU166,'Annuity Calc'!$H$7:$BE$11,4,FALSE),(IF(AU166&lt;=(-1),AU166,0)))</f>
        <v>#N/A</v>
      </c>
      <c r="AV169" s="163" t="e">
        <f>IF($D166&gt;=1,($B165/HLOOKUP($D166,'Annuity Calc'!$H$7:$BE$11,2,FALSE))*HLOOKUP(AV166,'Annuity Calc'!$H$7:$BE$11,4,FALSE),(IF(AV166&lt;=(-1),AV166,0)))</f>
        <v>#N/A</v>
      </c>
      <c r="AW169" s="163" t="e">
        <f>IF($D166&gt;=1,($B165/HLOOKUP($D166,'Annuity Calc'!$H$7:$BE$11,2,FALSE))*HLOOKUP(AW166,'Annuity Calc'!$H$7:$BE$11,4,FALSE),(IF(AW166&lt;=(-1),AW166,0)))</f>
        <v>#N/A</v>
      </c>
      <c r="AX169" s="163" t="e">
        <f>IF($D166&gt;=1,($B165/HLOOKUP($D166,'Annuity Calc'!$H$7:$BE$11,2,FALSE))*HLOOKUP(AX166,'Annuity Calc'!$H$7:$BE$11,4,FALSE),(IF(AX166&lt;=(-1),AX166,0)))</f>
        <v>#N/A</v>
      </c>
      <c r="AY169" s="163" t="e">
        <f>IF($D166&gt;=1,($B165/HLOOKUP($D166,'Annuity Calc'!$H$7:$BE$11,2,FALSE))*HLOOKUP(AY166,'Annuity Calc'!$H$7:$BE$11,4,FALSE),(IF(AY166&lt;=(-1),AY166,0)))</f>
        <v>#N/A</v>
      </c>
      <c r="AZ169" s="163" t="e">
        <f>IF($D166&gt;=1,($B165/HLOOKUP($D166,'Annuity Calc'!$H$7:$BE$11,2,FALSE))*HLOOKUP(AZ166,'Annuity Calc'!$H$7:$BE$11,4,FALSE),(IF(AZ166&lt;=(-1),AZ166,0)))</f>
        <v>#N/A</v>
      </c>
      <c r="BA169" s="163" t="e">
        <f>IF($D166&gt;=1,($B165/HLOOKUP($D166,'Annuity Calc'!$H$7:$BE$11,2,FALSE))*HLOOKUP(BA166,'Annuity Calc'!$H$7:$BE$11,4,FALSE),(IF(BA166&lt;=(-1),BA166,0)))</f>
        <v>#N/A</v>
      </c>
      <c r="BB169" s="163" t="e">
        <f>IF($D166&gt;=1,($B165/HLOOKUP($D166,'Annuity Calc'!$H$7:$BE$11,2,FALSE))*HLOOKUP(BB166,'Annuity Calc'!$H$7:$BE$11,4,FALSE),(IF(BB166&lt;=(-1),BB166,0)))</f>
        <v>#N/A</v>
      </c>
      <c r="BC169" s="163" t="e">
        <f>IF($D166&gt;=1,($B165/HLOOKUP($D166,'Annuity Calc'!$H$7:$BE$11,2,FALSE))*HLOOKUP(BC166,'Annuity Calc'!$H$7:$BE$11,4,FALSE),(IF(BC166&lt;=(-1),BC166,0)))</f>
        <v>#N/A</v>
      </c>
      <c r="BD169" s="163" t="e">
        <f>IF($D166&gt;=1,($B165/HLOOKUP($D166,'Annuity Calc'!$H$7:$BE$11,2,FALSE))*HLOOKUP(BD166,'Annuity Calc'!$H$7:$BE$11,4,FALSE),(IF(BD166&lt;=(-1),BD166,0)))</f>
        <v>#N/A</v>
      </c>
      <c r="BE169" s="163" t="e">
        <f>IF($D166&gt;=1,($B165/HLOOKUP($D166,'Annuity Calc'!$H$7:$BE$11,2,FALSE))*HLOOKUP(BE166,'Annuity Calc'!$H$7:$BE$11,4,FALSE),(IF(BE166&lt;=(-1),BE166,0)))</f>
        <v>#N/A</v>
      </c>
      <c r="BF169" s="163" t="e">
        <f>IF($D166&gt;=1,($B165/HLOOKUP($D166,'Annuity Calc'!$H$7:$BE$11,2,FALSE))*HLOOKUP(BF166,'Annuity Calc'!$H$7:$BE$11,4,FALSE),(IF(BF166&lt;=(-1),BF166,0)))</f>
        <v>#N/A</v>
      </c>
      <c r="BG169" s="163" t="e">
        <f>IF($D166&gt;=1,($B165/HLOOKUP($D166,'Annuity Calc'!$H$7:$BE$11,2,FALSE))*HLOOKUP(BG166,'Annuity Calc'!$H$7:$BE$11,4,FALSE),(IF(BG166&lt;=(-1),BG166,0)))</f>
        <v>#N/A</v>
      </c>
      <c r="BH169" s="163" t="e">
        <f>IF($D166&gt;=1,($B165/HLOOKUP($D166,'Annuity Calc'!$H$7:$BE$11,2,FALSE))*HLOOKUP(BH166,'Annuity Calc'!$H$7:$BE$11,4,FALSE),(IF(BH166&lt;=(-1),BH166,0)))</f>
        <v>#N/A</v>
      </c>
      <c r="BI169" s="163" t="e">
        <f>IF($D166&gt;=1,($B165/HLOOKUP($D166,'Annuity Calc'!$H$7:$BE$11,2,FALSE))*HLOOKUP(BI166,'Annuity Calc'!$H$7:$BE$11,4,FALSE),(IF(BI166&lt;=(-1),BI166,0)))</f>
        <v>#N/A</v>
      </c>
    </row>
    <row r="170" spans="1:61" s="19" customFormat="1" ht="12.75" x14ac:dyDescent="0.2">
      <c r="C170" s="19" t="s">
        <v>161</v>
      </c>
      <c r="D170" s="163">
        <f>IF($D166&gt;=1,($B165/HLOOKUP($D166,'Annuity Calc'!$H$7:$BE$11,2,FALSE))*HLOOKUP(D166,'Annuity Calc'!$H$7:$BE$11,5,FALSE),(IF(D166&lt;=(-1),D166,0)))</f>
        <v>2429422.109107587</v>
      </c>
      <c r="E170" s="163">
        <f>IF($D166&gt;=1,($B165/HLOOKUP($D166,'Annuity Calc'!$H$7:$BE$11,2,FALSE))*HLOOKUP(E166,'Annuity Calc'!$H$7:$BE$11,5,FALSE),(IF(E166&lt;=(-1),E166,0)))</f>
        <v>2429422.109107587</v>
      </c>
      <c r="F170" s="163">
        <f>IF($D166&gt;=1,($B165/HLOOKUP($D166,'Annuity Calc'!$H$7:$BE$11,2,FALSE))*HLOOKUP(F166,'Annuity Calc'!$H$7:$BE$11,5,FALSE),(IF(F166&lt;=(-1),F166,0)))</f>
        <v>2429422.109107587</v>
      </c>
      <c r="G170" s="163">
        <f>IF($D166&gt;=1,($B165/HLOOKUP($D166,'Annuity Calc'!$H$7:$BE$11,2,FALSE))*HLOOKUP(G166,'Annuity Calc'!$H$7:$BE$11,5,FALSE),(IF(G166&lt;=(-1),G166,0)))</f>
        <v>2429422.109107587</v>
      </c>
      <c r="H170" s="163">
        <f>IF($D166&gt;=1,($B165/HLOOKUP($D166,'Annuity Calc'!$H$7:$BE$11,2,FALSE))*HLOOKUP(H166,'Annuity Calc'!$H$7:$BE$11,5,FALSE),(IF(H166&lt;=(-1),H166,0)))</f>
        <v>2429422.109107587</v>
      </c>
      <c r="I170" s="163">
        <f>IF($D166&gt;=1,($B165/HLOOKUP($D166,'Annuity Calc'!$H$7:$BE$11,2,FALSE))*HLOOKUP(I166,'Annuity Calc'!$H$7:$BE$11,5,FALSE),(IF(I166&lt;=(-1),I166,0)))</f>
        <v>2429422.109107587</v>
      </c>
      <c r="J170" s="163">
        <f>IF($D166&gt;=1,($B165/HLOOKUP($D166,'Annuity Calc'!$H$7:$BE$11,2,FALSE))*HLOOKUP(J166,'Annuity Calc'!$H$7:$BE$11,5,FALSE),(IF(J166&lt;=(-1),J166,0)))</f>
        <v>2429422.109107587</v>
      </c>
      <c r="K170" s="163" t="e">
        <f>IF($D166&gt;=1,($B165/HLOOKUP($D166,'Annuity Calc'!$H$7:$BE$11,2,FALSE))*HLOOKUP(K166,'Annuity Calc'!$H$7:$BE$11,5,FALSE),(IF(K166&lt;=(-1),K166,0)))</f>
        <v>#N/A</v>
      </c>
      <c r="L170" s="163" t="e">
        <f>IF($D166&gt;=1,($B165/HLOOKUP($D166,'Annuity Calc'!$H$7:$BE$11,2,FALSE))*HLOOKUP(L166,'Annuity Calc'!$H$7:$BE$11,5,FALSE),(IF(L166&lt;=(-1),L166,0)))</f>
        <v>#N/A</v>
      </c>
      <c r="M170" s="163" t="e">
        <f>IF($D166&gt;=1,($B165/HLOOKUP($D166,'Annuity Calc'!$H$7:$BE$11,2,FALSE))*HLOOKUP(M166,'Annuity Calc'!$H$7:$BE$11,5,FALSE),(IF(M166&lt;=(-1),M166,0)))</f>
        <v>#N/A</v>
      </c>
      <c r="N170" s="163" t="e">
        <f>IF($D166&gt;=1,($B165/HLOOKUP($D166,'Annuity Calc'!$H$7:$BE$11,2,FALSE))*HLOOKUP(N166,'Annuity Calc'!$H$7:$BE$11,5,FALSE),(IF(N166&lt;=(-1),N166,0)))</f>
        <v>#N/A</v>
      </c>
      <c r="O170" s="163" t="e">
        <f>IF($D166&gt;=1,($B165/HLOOKUP($D166,'Annuity Calc'!$H$7:$BE$11,2,FALSE))*HLOOKUP(O166,'Annuity Calc'!$H$7:$BE$11,5,FALSE),(IF(O166&lt;=(-1),O166,0)))</f>
        <v>#N/A</v>
      </c>
      <c r="P170" s="163" t="e">
        <f>IF($D166&gt;=1,($B165/HLOOKUP($D166,'Annuity Calc'!$H$7:$BE$11,2,FALSE))*HLOOKUP(P166,'Annuity Calc'!$H$7:$BE$11,5,FALSE),(IF(P166&lt;=(-1),P166,0)))</f>
        <v>#N/A</v>
      </c>
      <c r="Q170" s="163" t="e">
        <f>IF($D166&gt;=1,($B165/HLOOKUP($D166,'Annuity Calc'!$H$7:$BE$11,2,FALSE))*HLOOKUP(Q166,'Annuity Calc'!$H$7:$BE$11,5,FALSE),(IF(Q166&lt;=(-1),Q166,0)))</f>
        <v>#N/A</v>
      </c>
      <c r="R170" s="163" t="e">
        <f>IF($D166&gt;=1,($B165/HLOOKUP($D166,'Annuity Calc'!$H$7:$BE$11,2,FALSE))*HLOOKUP(R166,'Annuity Calc'!$H$7:$BE$11,5,FALSE),(IF(R166&lt;=(-1),R166,0)))</f>
        <v>#N/A</v>
      </c>
      <c r="S170" s="163" t="e">
        <f>IF($D166&gt;=1,($B165/HLOOKUP($D166,'Annuity Calc'!$H$7:$BE$11,2,FALSE))*HLOOKUP(S166,'Annuity Calc'!$H$7:$BE$11,5,FALSE),(IF(S166&lt;=(-1),S166,0)))</f>
        <v>#N/A</v>
      </c>
      <c r="T170" s="163" t="e">
        <f>IF($D166&gt;=1,($B165/HLOOKUP($D166,'Annuity Calc'!$H$7:$BE$11,2,FALSE))*HLOOKUP(T166,'Annuity Calc'!$H$7:$BE$11,5,FALSE),(IF(T166&lt;=(-1),T166,0)))</f>
        <v>#N/A</v>
      </c>
      <c r="U170" s="163" t="e">
        <f>IF($D166&gt;=1,($B165/HLOOKUP($D166,'Annuity Calc'!$H$7:$BE$11,2,FALSE))*HLOOKUP(U166,'Annuity Calc'!$H$7:$BE$11,5,FALSE),(IF(U166&lt;=(-1),U166,0)))</f>
        <v>#N/A</v>
      </c>
      <c r="V170" s="163" t="e">
        <f>IF($D166&gt;=1,($B165/HLOOKUP($D166,'Annuity Calc'!$H$7:$BE$11,2,FALSE))*HLOOKUP(V166,'Annuity Calc'!$H$7:$BE$11,5,FALSE),(IF(V166&lt;=(-1),V166,0)))</f>
        <v>#N/A</v>
      </c>
      <c r="W170" s="163" t="e">
        <f>IF($D166&gt;=1,($B165/HLOOKUP($D166,'Annuity Calc'!$H$7:$BE$11,2,FALSE))*HLOOKUP(W166,'Annuity Calc'!$H$7:$BE$11,5,FALSE),(IF(W166&lt;=(-1),W166,0)))</f>
        <v>#N/A</v>
      </c>
      <c r="X170" s="163" t="e">
        <f>IF($D166&gt;=1,($B165/HLOOKUP($D166,'Annuity Calc'!$H$7:$BE$11,2,FALSE))*HLOOKUP(X166,'Annuity Calc'!$H$7:$BE$11,5,FALSE),(IF(X166&lt;=(-1),X166,0)))</f>
        <v>#N/A</v>
      </c>
      <c r="Y170" s="163" t="e">
        <f>IF($D166&gt;=1,($B165/HLOOKUP($D166,'Annuity Calc'!$H$7:$BE$11,2,FALSE))*HLOOKUP(Y166,'Annuity Calc'!$H$7:$BE$11,5,FALSE),(IF(Y166&lt;=(-1),Y166,0)))</f>
        <v>#N/A</v>
      </c>
      <c r="Z170" s="163" t="e">
        <f>IF($D166&gt;=1,($B165/HLOOKUP($D166,'Annuity Calc'!$H$7:$BE$11,2,FALSE))*HLOOKUP(Z166,'Annuity Calc'!$H$7:$BE$11,5,FALSE),(IF(Z166&lt;=(-1),Z166,0)))</f>
        <v>#N/A</v>
      </c>
      <c r="AA170" s="163" t="e">
        <f>IF($D166&gt;=1,($B165/HLOOKUP($D166,'Annuity Calc'!$H$7:$BE$11,2,FALSE))*HLOOKUP(AA166,'Annuity Calc'!$H$7:$BE$11,5,FALSE),(IF(AA166&lt;=(-1),AA166,0)))</f>
        <v>#N/A</v>
      </c>
      <c r="AB170" s="163" t="e">
        <f>IF($D166&gt;=1,($B165/HLOOKUP($D166,'Annuity Calc'!$H$7:$BE$11,2,FALSE))*HLOOKUP(AB166,'Annuity Calc'!$H$7:$BE$11,5,FALSE),(IF(AB166&lt;=(-1),AB166,0)))</f>
        <v>#N/A</v>
      </c>
      <c r="AC170" s="163" t="e">
        <f>IF($D166&gt;=1,($B165/HLOOKUP($D166,'Annuity Calc'!$H$7:$BE$11,2,FALSE))*HLOOKUP(AC166,'Annuity Calc'!$H$7:$BE$11,5,FALSE),(IF(AC166&lt;=(-1),AC166,0)))</f>
        <v>#N/A</v>
      </c>
      <c r="AD170" s="163" t="e">
        <f>IF($D166&gt;=1,($B165/HLOOKUP($D166,'Annuity Calc'!$H$7:$BE$11,2,FALSE))*HLOOKUP(AD166,'Annuity Calc'!$H$7:$BE$11,5,FALSE),(IF(AD166&lt;=(-1),AD166,0)))</f>
        <v>#N/A</v>
      </c>
      <c r="AE170" s="163" t="e">
        <f>IF($D166&gt;=1,($B165/HLOOKUP($D166,'Annuity Calc'!$H$7:$BE$11,2,FALSE))*HLOOKUP(AE166,'Annuity Calc'!$H$7:$BE$11,5,FALSE),(IF(AE166&lt;=(-1),AE166,0)))</f>
        <v>#N/A</v>
      </c>
      <c r="AF170" s="163" t="e">
        <f>IF($D166&gt;=1,($B165/HLOOKUP($D166,'Annuity Calc'!$H$7:$BE$11,2,FALSE))*HLOOKUP(AF166,'Annuity Calc'!$H$7:$BE$11,5,FALSE),(IF(AF166&lt;=(-1),AF166,0)))</f>
        <v>#N/A</v>
      </c>
      <c r="AG170" s="163" t="e">
        <f>IF($D166&gt;=1,($B165/HLOOKUP($D166,'Annuity Calc'!$H$7:$BE$11,2,FALSE))*HLOOKUP(AG166,'Annuity Calc'!$H$7:$BE$11,5,FALSE),(IF(AG166&lt;=(-1),AG166,0)))</f>
        <v>#N/A</v>
      </c>
      <c r="AH170" s="163" t="e">
        <f>IF($D166&gt;=1,($B165/HLOOKUP($D166,'Annuity Calc'!$H$7:$BE$11,2,FALSE))*HLOOKUP(AH166,'Annuity Calc'!$H$7:$BE$11,5,FALSE),(IF(AH166&lt;=(-1),AH166,0)))</f>
        <v>#N/A</v>
      </c>
      <c r="AI170" s="163" t="e">
        <f>IF($D166&gt;=1,($B165/HLOOKUP($D166,'Annuity Calc'!$H$7:$BE$11,2,FALSE))*HLOOKUP(AI166,'Annuity Calc'!$H$7:$BE$11,5,FALSE),(IF(AI166&lt;=(-1),AI166,0)))</f>
        <v>#N/A</v>
      </c>
      <c r="AJ170" s="163" t="e">
        <f>IF($D166&gt;=1,($B165/HLOOKUP($D166,'Annuity Calc'!$H$7:$BE$11,2,FALSE))*HLOOKUP(AJ166,'Annuity Calc'!$H$7:$BE$11,5,FALSE),(IF(AJ166&lt;=(-1),AJ166,0)))</f>
        <v>#N/A</v>
      </c>
      <c r="AK170" s="163" t="e">
        <f>IF($D166&gt;=1,($B165/HLOOKUP($D166,'Annuity Calc'!$H$7:$BE$11,2,FALSE))*HLOOKUP(AK166,'Annuity Calc'!$H$7:$BE$11,5,FALSE),(IF(AK166&lt;=(-1),AK166,0)))</f>
        <v>#N/A</v>
      </c>
      <c r="AL170" s="163" t="e">
        <f>IF($D166&gt;=1,($B165/HLOOKUP($D166,'Annuity Calc'!$H$7:$BE$11,2,FALSE))*HLOOKUP(AL166,'Annuity Calc'!$H$7:$BE$11,5,FALSE),(IF(AL166&lt;=(-1),AL166,0)))</f>
        <v>#N/A</v>
      </c>
      <c r="AM170" s="163" t="e">
        <f>IF($D166&gt;=1,($B165/HLOOKUP($D166,'Annuity Calc'!$H$7:$BE$11,2,FALSE))*HLOOKUP(AM166,'Annuity Calc'!$H$7:$BE$11,5,FALSE),(IF(AM166&lt;=(-1),AM166,0)))</f>
        <v>#N/A</v>
      </c>
      <c r="AN170" s="163" t="e">
        <f>IF($D166&gt;=1,($B165/HLOOKUP($D166,'Annuity Calc'!$H$7:$BE$11,2,FALSE))*HLOOKUP(AN166,'Annuity Calc'!$H$7:$BE$11,5,FALSE),(IF(AN166&lt;=(-1),AN166,0)))</f>
        <v>#N/A</v>
      </c>
      <c r="AO170" s="163" t="e">
        <f>IF($D166&gt;=1,($B165/HLOOKUP($D166,'Annuity Calc'!$H$7:$BE$11,2,FALSE))*HLOOKUP(AO166,'Annuity Calc'!$H$7:$BE$11,5,FALSE),(IF(AO166&lt;=(-1),AO166,0)))</f>
        <v>#N/A</v>
      </c>
      <c r="AP170" s="163" t="e">
        <f>IF($D166&gt;=1,($B165/HLOOKUP($D166,'Annuity Calc'!$H$7:$BE$11,2,FALSE))*HLOOKUP(AP166,'Annuity Calc'!$H$7:$BE$11,5,FALSE),(IF(AP166&lt;=(-1),AP166,0)))</f>
        <v>#N/A</v>
      </c>
      <c r="AQ170" s="163" t="e">
        <f>IF($D166&gt;=1,($B165/HLOOKUP($D166,'Annuity Calc'!$H$7:$BE$11,2,FALSE))*HLOOKUP(AQ166,'Annuity Calc'!$H$7:$BE$11,5,FALSE),(IF(AQ166&lt;=(-1),AQ166,0)))</f>
        <v>#N/A</v>
      </c>
      <c r="AR170" s="163" t="e">
        <f>IF($D166&gt;=1,($B165/HLOOKUP($D166,'Annuity Calc'!$H$7:$BE$11,2,FALSE))*HLOOKUP(AR166,'Annuity Calc'!$H$7:$BE$11,5,FALSE),(IF(AR166&lt;=(-1),AR166,0)))</f>
        <v>#N/A</v>
      </c>
      <c r="AS170" s="163" t="e">
        <f>IF($D166&gt;=1,($B165/HLOOKUP($D166,'Annuity Calc'!$H$7:$BE$11,2,FALSE))*HLOOKUP(AS166,'Annuity Calc'!$H$7:$BE$11,5,FALSE),(IF(AS166&lt;=(-1),AS166,0)))</f>
        <v>#N/A</v>
      </c>
      <c r="AT170" s="163" t="e">
        <f>IF($D166&gt;=1,($B165/HLOOKUP($D166,'Annuity Calc'!$H$7:$BE$11,2,FALSE))*HLOOKUP(AT166,'Annuity Calc'!$H$7:$BE$11,5,FALSE),(IF(AT166&lt;=(-1),AT166,0)))</f>
        <v>#N/A</v>
      </c>
      <c r="AU170" s="163" t="e">
        <f>IF($D166&gt;=1,($B165/HLOOKUP($D166,'Annuity Calc'!$H$7:$BE$11,2,FALSE))*HLOOKUP(AU166,'Annuity Calc'!$H$7:$BE$11,5,FALSE),(IF(AU166&lt;=(-1),AU166,0)))</f>
        <v>#N/A</v>
      </c>
      <c r="AV170" s="163" t="e">
        <f>IF($D166&gt;=1,($B165/HLOOKUP($D166,'Annuity Calc'!$H$7:$BE$11,2,FALSE))*HLOOKUP(AV166,'Annuity Calc'!$H$7:$BE$11,5,FALSE),(IF(AV166&lt;=(-1),AV166,0)))</f>
        <v>#N/A</v>
      </c>
      <c r="AW170" s="163" t="e">
        <f>IF($D166&gt;=1,($B165/HLOOKUP($D166,'Annuity Calc'!$H$7:$BE$11,2,FALSE))*HLOOKUP(AW166,'Annuity Calc'!$H$7:$BE$11,5,FALSE),(IF(AW166&lt;=(-1),AW166,0)))</f>
        <v>#N/A</v>
      </c>
      <c r="AX170" s="163" t="e">
        <f>IF($D166&gt;=1,($B165/HLOOKUP($D166,'Annuity Calc'!$H$7:$BE$11,2,FALSE))*HLOOKUP(AX166,'Annuity Calc'!$H$7:$BE$11,5,FALSE),(IF(AX166&lt;=(-1),AX166,0)))</f>
        <v>#N/A</v>
      </c>
      <c r="AY170" s="163" t="e">
        <f>IF($D166&gt;=1,($B165/HLOOKUP($D166,'Annuity Calc'!$H$7:$BE$11,2,FALSE))*HLOOKUP(AY166,'Annuity Calc'!$H$7:$BE$11,5,FALSE),(IF(AY166&lt;=(-1),AY166,0)))</f>
        <v>#N/A</v>
      </c>
      <c r="AZ170" s="163" t="e">
        <f>IF($D166&gt;=1,($B165/HLOOKUP($D166,'Annuity Calc'!$H$7:$BE$11,2,FALSE))*HLOOKUP(AZ166,'Annuity Calc'!$H$7:$BE$11,5,FALSE),(IF(AZ166&lt;=(-1),AZ166,0)))</f>
        <v>#N/A</v>
      </c>
      <c r="BA170" s="163" t="e">
        <f>IF($D166&gt;=1,($B165/HLOOKUP($D166,'Annuity Calc'!$H$7:$BE$11,2,FALSE))*HLOOKUP(BA166,'Annuity Calc'!$H$7:$BE$11,5,FALSE),(IF(BA166&lt;=(-1),BA166,0)))</f>
        <v>#N/A</v>
      </c>
      <c r="BB170" s="163" t="e">
        <f>IF($D166&gt;=1,($B165/HLOOKUP($D166,'Annuity Calc'!$H$7:$BE$11,2,FALSE))*HLOOKUP(BB166,'Annuity Calc'!$H$7:$BE$11,5,FALSE),(IF(BB166&lt;=(-1),BB166,0)))</f>
        <v>#N/A</v>
      </c>
      <c r="BC170" s="163" t="e">
        <f>IF($D166&gt;=1,($B165/HLOOKUP($D166,'Annuity Calc'!$H$7:$BE$11,2,FALSE))*HLOOKUP(BC166,'Annuity Calc'!$H$7:$BE$11,5,FALSE),(IF(BC166&lt;=(-1),BC166,0)))</f>
        <v>#N/A</v>
      </c>
      <c r="BD170" s="163" t="e">
        <f>IF($D166&gt;=1,($B165/HLOOKUP($D166,'Annuity Calc'!$H$7:$BE$11,2,FALSE))*HLOOKUP(BD166,'Annuity Calc'!$H$7:$BE$11,5,FALSE),(IF(BD166&lt;=(-1),BD166,0)))</f>
        <v>#N/A</v>
      </c>
      <c r="BE170" s="163" t="e">
        <f>IF($D166&gt;=1,($B165/HLOOKUP($D166,'Annuity Calc'!$H$7:$BE$11,2,FALSE))*HLOOKUP(BE166,'Annuity Calc'!$H$7:$BE$11,5,FALSE),(IF(BE166&lt;=(-1),BE166,0)))</f>
        <v>#N/A</v>
      </c>
      <c r="BF170" s="163" t="e">
        <f>IF($D166&gt;=1,($B165/HLOOKUP($D166,'Annuity Calc'!$H$7:$BE$11,2,FALSE))*HLOOKUP(BF166,'Annuity Calc'!$H$7:$BE$11,5,FALSE),(IF(BF166&lt;=(-1),BF166,0)))</f>
        <v>#N/A</v>
      </c>
      <c r="BG170" s="163" t="e">
        <f>IF($D166&gt;=1,($B165/HLOOKUP($D166,'Annuity Calc'!$H$7:$BE$11,2,FALSE))*HLOOKUP(BG166,'Annuity Calc'!$H$7:$BE$11,5,FALSE),(IF(BG166&lt;=(-1),BG166,0)))</f>
        <v>#N/A</v>
      </c>
      <c r="BH170" s="163" t="e">
        <f>IF($D166&gt;=1,($B165/HLOOKUP($D166,'Annuity Calc'!$H$7:$BE$11,2,FALSE))*HLOOKUP(BH166,'Annuity Calc'!$H$7:$BE$11,5,FALSE),(IF(BH166&lt;=(-1),BH166,0)))</f>
        <v>#N/A</v>
      </c>
      <c r="BI170" s="163" t="e">
        <f>IF($D166&gt;=1,($B165/HLOOKUP($D166,'Annuity Calc'!$H$7:$BE$11,2,FALSE))*HLOOKUP(BI166,'Annuity Calc'!$H$7:$BE$11,5,FALSE),(IF(BI166&lt;=(-1),BI166,0)))</f>
        <v>#N/A</v>
      </c>
    </row>
    <row r="171" spans="1:61" s="19" customFormat="1" ht="12.75" x14ac:dyDescent="0.2">
      <c r="D171" s="19">
        <f>D167-D168</f>
        <v>12964530.405115463</v>
      </c>
      <c r="E171" s="19">
        <f t="shared" ref="E171:BI171" si="953">E167-E168</f>
        <v>11013469.391959522</v>
      </c>
      <c r="F171" s="19">
        <f t="shared" si="953"/>
        <v>8982976.3759211544</v>
      </c>
      <c r="G171" s="19">
        <f t="shared" si="953"/>
        <v>6869817.5047326097</v>
      </c>
      <c r="H171" s="19">
        <f t="shared" si="953"/>
        <v>4670627.268858159</v>
      </c>
      <c r="I171" s="19">
        <f t="shared" si="953"/>
        <v>2381903.1414359394</v>
      </c>
      <c r="J171" s="19">
        <f t="shared" si="953"/>
        <v>0</v>
      </c>
      <c r="K171" s="19" t="e">
        <f t="shared" si="953"/>
        <v>#N/A</v>
      </c>
      <c r="L171" s="19" t="e">
        <f t="shared" si="953"/>
        <v>#N/A</v>
      </c>
      <c r="M171" s="19" t="e">
        <f t="shared" si="953"/>
        <v>#N/A</v>
      </c>
      <c r="N171" s="19" t="e">
        <f t="shared" si="953"/>
        <v>#N/A</v>
      </c>
      <c r="O171" s="19" t="e">
        <f t="shared" si="953"/>
        <v>#N/A</v>
      </c>
      <c r="P171" s="19" t="e">
        <f t="shared" si="953"/>
        <v>#N/A</v>
      </c>
      <c r="Q171" s="19" t="e">
        <f t="shared" si="953"/>
        <v>#N/A</v>
      </c>
      <c r="R171" s="19" t="e">
        <f t="shared" si="953"/>
        <v>#N/A</v>
      </c>
      <c r="S171" s="19" t="e">
        <f t="shared" si="953"/>
        <v>#N/A</v>
      </c>
      <c r="T171" s="19" t="e">
        <f t="shared" si="953"/>
        <v>#N/A</v>
      </c>
      <c r="U171" s="19" t="e">
        <f t="shared" si="953"/>
        <v>#N/A</v>
      </c>
      <c r="V171" s="19" t="e">
        <f t="shared" si="953"/>
        <v>#N/A</v>
      </c>
      <c r="W171" s="19" t="e">
        <f t="shared" si="953"/>
        <v>#N/A</v>
      </c>
      <c r="X171" s="19" t="e">
        <f t="shared" si="953"/>
        <v>#N/A</v>
      </c>
      <c r="Y171" s="19" t="e">
        <f t="shared" si="953"/>
        <v>#N/A</v>
      </c>
      <c r="Z171" s="19" t="e">
        <f t="shared" si="953"/>
        <v>#N/A</v>
      </c>
      <c r="AA171" s="19" t="e">
        <f t="shared" si="953"/>
        <v>#N/A</v>
      </c>
      <c r="AB171" s="19" t="e">
        <f t="shared" si="953"/>
        <v>#N/A</v>
      </c>
      <c r="AC171" s="19" t="e">
        <f t="shared" si="953"/>
        <v>#N/A</v>
      </c>
      <c r="AD171" s="19" t="e">
        <f t="shared" si="953"/>
        <v>#N/A</v>
      </c>
      <c r="AE171" s="19" t="e">
        <f t="shared" si="953"/>
        <v>#N/A</v>
      </c>
      <c r="AF171" s="19" t="e">
        <f t="shared" si="953"/>
        <v>#N/A</v>
      </c>
      <c r="AG171" s="19" t="e">
        <f t="shared" si="953"/>
        <v>#N/A</v>
      </c>
      <c r="AH171" s="19" t="e">
        <f t="shared" si="953"/>
        <v>#N/A</v>
      </c>
      <c r="AI171" s="19" t="e">
        <f t="shared" si="953"/>
        <v>#N/A</v>
      </c>
      <c r="AJ171" s="19" t="e">
        <f t="shared" si="953"/>
        <v>#N/A</v>
      </c>
      <c r="AK171" s="19" t="e">
        <f t="shared" si="953"/>
        <v>#N/A</v>
      </c>
      <c r="AL171" s="19" t="e">
        <f t="shared" si="953"/>
        <v>#N/A</v>
      </c>
      <c r="AM171" s="19" t="e">
        <f t="shared" si="953"/>
        <v>#N/A</v>
      </c>
      <c r="AN171" s="19" t="e">
        <f t="shared" si="953"/>
        <v>#N/A</v>
      </c>
      <c r="AO171" s="19" t="e">
        <f t="shared" si="953"/>
        <v>#N/A</v>
      </c>
      <c r="AP171" s="19" t="e">
        <f t="shared" si="953"/>
        <v>#N/A</v>
      </c>
      <c r="AQ171" s="19" t="e">
        <f t="shared" si="953"/>
        <v>#N/A</v>
      </c>
      <c r="AR171" s="19" t="e">
        <f t="shared" si="953"/>
        <v>#N/A</v>
      </c>
      <c r="AS171" s="19" t="e">
        <f t="shared" si="953"/>
        <v>#N/A</v>
      </c>
      <c r="AT171" s="19" t="e">
        <f t="shared" si="953"/>
        <v>#N/A</v>
      </c>
      <c r="AU171" s="19" t="e">
        <f t="shared" si="953"/>
        <v>#N/A</v>
      </c>
      <c r="AV171" s="19" t="e">
        <f t="shared" si="953"/>
        <v>#N/A</v>
      </c>
      <c r="AW171" s="19" t="e">
        <f t="shared" si="953"/>
        <v>#N/A</v>
      </c>
      <c r="AX171" s="19" t="e">
        <f t="shared" si="953"/>
        <v>#N/A</v>
      </c>
      <c r="AY171" s="19" t="e">
        <f t="shared" si="953"/>
        <v>#N/A</v>
      </c>
      <c r="AZ171" s="19" t="e">
        <f t="shared" si="953"/>
        <v>#N/A</v>
      </c>
      <c r="BA171" s="19" t="e">
        <f t="shared" si="953"/>
        <v>#N/A</v>
      </c>
      <c r="BB171" s="19" t="e">
        <f t="shared" si="953"/>
        <v>#N/A</v>
      </c>
      <c r="BC171" s="19" t="e">
        <f t="shared" si="953"/>
        <v>#N/A</v>
      </c>
      <c r="BD171" s="19" t="e">
        <f t="shared" si="953"/>
        <v>#N/A</v>
      </c>
      <c r="BE171" s="19" t="e">
        <f t="shared" si="953"/>
        <v>#N/A</v>
      </c>
      <c r="BF171" s="19" t="e">
        <f t="shared" si="953"/>
        <v>#N/A</v>
      </c>
      <c r="BG171" s="19" t="e">
        <f t="shared" si="953"/>
        <v>#N/A</v>
      </c>
      <c r="BH171" s="19" t="e">
        <f t="shared" si="953"/>
        <v>#N/A</v>
      </c>
      <c r="BI171" s="19" t="e">
        <f t="shared" si="953"/>
        <v>#N/A</v>
      </c>
    </row>
    <row r="172" spans="1:61" s="19" customFormat="1" ht="12.75" x14ac:dyDescent="0.2"/>
    <row r="173" spans="1:61" s="19" customFormat="1" ht="12.75" x14ac:dyDescent="0.2">
      <c r="C173" s="19" t="s">
        <v>473</v>
      </c>
      <c r="E173" s="19">
        <f>D167</f>
        <v>14839266.760763759</v>
      </c>
      <c r="F173" s="19">
        <f t="shared" ref="F173:F177" si="954">E167</f>
        <v>12964530.405115463</v>
      </c>
      <c r="G173" s="19">
        <f t="shared" ref="G173:G177" si="955">F167</f>
        <v>11013469.391959522</v>
      </c>
      <c r="H173" s="19">
        <f t="shared" ref="H173:H177" si="956">G167</f>
        <v>8982976.3759211544</v>
      </c>
      <c r="I173" s="19">
        <f t="shared" ref="I173:I177" si="957">H167</f>
        <v>6869817.5047326097</v>
      </c>
      <c r="J173" s="19">
        <f t="shared" ref="J173:J177" si="958">I167</f>
        <v>4670627.268858159</v>
      </c>
      <c r="K173" s="19">
        <f t="shared" ref="K173:K177" si="959">J167</f>
        <v>2381903.1414359394</v>
      </c>
      <c r="L173" s="19">
        <f t="shared" ref="L173:L177" si="960">K167</f>
        <v>0</v>
      </c>
      <c r="M173" s="19" t="e">
        <f t="shared" ref="M173:M177" si="961">L167</f>
        <v>#N/A</v>
      </c>
      <c r="N173" s="19" t="e">
        <f t="shared" ref="N173:N177" si="962">M167</f>
        <v>#N/A</v>
      </c>
      <c r="O173" s="19" t="e">
        <f t="shared" ref="O173:O177" si="963">N167</f>
        <v>#N/A</v>
      </c>
      <c r="P173" s="19" t="e">
        <f t="shared" ref="P173:P177" si="964">O167</f>
        <v>#N/A</v>
      </c>
      <c r="Q173" s="19" t="e">
        <f t="shared" ref="Q173:Q177" si="965">P167</f>
        <v>#N/A</v>
      </c>
      <c r="R173" s="19" t="e">
        <f t="shared" ref="R173:R177" si="966">Q167</f>
        <v>#N/A</v>
      </c>
      <c r="S173" s="19" t="e">
        <f t="shared" ref="S173:S177" si="967">R167</f>
        <v>#N/A</v>
      </c>
      <c r="T173" s="19" t="e">
        <f t="shared" ref="T173:T177" si="968">S167</f>
        <v>#N/A</v>
      </c>
      <c r="U173" s="19" t="e">
        <f t="shared" ref="U173:U177" si="969">T167</f>
        <v>#N/A</v>
      </c>
      <c r="V173" s="19" t="e">
        <f t="shared" ref="V173:V177" si="970">U167</f>
        <v>#N/A</v>
      </c>
      <c r="W173" s="19" t="e">
        <f t="shared" ref="W173:W177" si="971">V167</f>
        <v>#N/A</v>
      </c>
      <c r="X173" s="19" t="e">
        <f t="shared" ref="X173:X177" si="972">W167</f>
        <v>#N/A</v>
      </c>
      <c r="Y173" s="19" t="e">
        <f t="shared" ref="Y173:Y177" si="973">X167</f>
        <v>#N/A</v>
      </c>
      <c r="Z173" s="19" t="e">
        <f t="shared" ref="Z173:Z177" si="974">Y167</f>
        <v>#N/A</v>
      </c>
      <c r="AA173" s="19" t="e">
        <f t="shared" ref="AA173:AA177" si="975">Z167</f>
        <v>#N/A</v>
      </c>
      <c r="AB173" s="19" t="e">
        <f t="shared" ref="AB173:AB177" si="976">AA167</f>
        <v>#N/A</v>
      </c>
      <c r="AC173" s="19" t="e">
        <f t="shared" ref="AC173:AC177" si="977">AB167</f>
        <v>#N/A</v>
      </c>
      <c r="AD173" s="19" t="e">
        <f t="shared" ref="AD173:AD177" si="978">AC167</f>
        <v>#N/A</v>
      </c>
      <c r="AE173" s="19" t="e">
        <f t="shared" ref="AE173:AE177" si="979">AD167</f>
        <v>#N/A</v>
      </c>
      <c r="AF173" s="19" t="e">
        <f t="shared" ref="AF173:AF177" si="980">AE167</f>
        <v>#N/A</v>
      </c>
      <c r="AG173" s="19" t="e">
        <f t="shared" ref="AG173:AG177" si="981">AF167</f>
        <v>#N/A</v>
      </c>
      <c r="AH173" s="19" t="e">
        <f t="shared" ref="AH173:AH177" si="982">AG167</f>
        <v>#N/A</v>
      </c>
      <c r="AI173" s="19" t="e">
        <f t="shared" ref="AI173:AI177" si="983">AH167</f>
        <v>#N/A</v>
      </c>
      <c r="AJ173" s="19" t="e">
        <f t="shared" ref="AJ173:AJ177" si="984">AI167</f>
        <v>#N/A</v>
      </c>
      <c r="AK173" s="19" t="e">
        <f t="shared" ref="AK173:AK177" si="985">AJ167</f>
        <v>#N/A</v>
      </c>
      <c r="AL173" s="19" t="e">
        <f t="shared" ref="AL173:AL177" si="986">AK167</f>
        <v>#N/A</v>
      </c>
      <c r="AM173" s="19" t="e">
        <f t="shared" ref="AM173:AM177" si="987">AL167</f>
        <v>#N/A</v>
      </c>
      <c r="AN173" s="19" t="e">
        <f t="shared" ref="AN173:AN177" si="988">AM167</f>
        <v>#N/A</v>
      </c>
      <c r="AO173" s="19" t="e">
        <f t="shared" ref="AO173:AO177" si="989">AN167</f>
        <v>#N/A</v>
      </c>
      <c r="AP173" s="19" t="e">
        <f t="shared" ref="AP173:AP177" si="990">AO167</f>
        <v>#N/A</v>
      </c>
      <c r="AQ173" s="19" t="e">
        <f t="shared" ref="AQ173:AQ177" si="991">AP167</f>
        <v>#N/A</v>
      </c>
      <c r="AR173" s="19" t="e">
        <f t="shared" ref="AR173:AR177" si="992">AQ167</f>
        <v>#N/A</v>
      </c>
      <c r="AS173" s="19" t="e">
        <f t="shared" ref="AS173:AS177" si="993">AR167</f>
        <v>#N/A</v>
      </c>
      <c r="AT173" s="19" t="e">
        <f t="shared" ref="AT173:AT177" si="994">AS167</f>
        <v>#N/A</v>
      </c>
      <c r="AU173" s="19" t="e">
        <f t="shared" ref="AU173:AU177" si="995">AT167</f>
        <v>#N/A</v>
      </c>
      <c r="AV173" s="19" t="e">
        <f t="shared" ref="AV173:AV177" si="996">AU167</f>
        <v>#N/A</v>
      </c>
      <c r="AW173" s="19" t="e">
        <f t="shared" ref="AW173:AW177" si="997">AV167</f>
        <v>#N/A</v>
      </c>
      <c r="AX173" s="19" t="e">
        <f t="shared" ref="AX173:AX177" si="998">AW167</f>
        <v>#N/A</v>
      </c>
      <c r="AY173" s="19" t="e">
        <f t="shared" ref="AY173:AY177" si="999">AX167</f>
        <v>#N/A</v>
      </c>
      <c r="AZ173" s="19" t="e">
        <f t="shared" ref="AZ173:AZ177" si="1000">AY167</f>
        <v>#N/A</v>
      </c>
      <c r="BA173" s="19" t="e">
        <f t="shared" ref="BA173:BA177" si="1001">AZ167</f>
        <v>#N/A</v>
      </c>
      <c r="BB173" s="19" t="e">
        <f t="shared" ref="BB173:BB177" si="1002">BA167</f>
        <v>#N/A</v>
      </c>
      <c r="BC173" s="19" t="e">
        <f t="shared" ref="BC173:BC177" si="1003">BB167</f>
        <v>#N/A</v>
      </c>
      <c r="BD173" s="19" t="e">
        <f t="shared" ref="BD173:BD177" si="1004">BC167</f>
        <v>#N/A</v>
      </c>
      <c r="BE173" s="19" t="e">
        <f t="shared" ref="BE173:BE177" si="1005">BD167</f>
        <v>#N/A</v>
      </c>
      <c r="BF173" s="19" t="e">
        <f t="shared" ref="BF173:BF177" si="1006">BE167</f>
        <v>#N/A</v>
      </c>
      <c r="BG173" s="19" t="e">
        <f t="shared" ref="BG173:BG177" si="1007">BF167</f>
        <v>#N/A</v>
      </c>
      <c r="BH173" s="19" t="e">
        <f t="shared" ref="BH173:BH177" si="1008">BG167</f>
        <v>#N/A</v>
      </c>
      <c r="BI173" s="19" t="e">
        <f t="shared" ref="BI173:BI177" si="1009">BH167</f>
        <v>#N/A</v>
      </c>
    </row>
    <row r="174" spans="1:61" s="19" customFormat="1" ht="12.75" x14ac:dyDescent="0.2">
      <c r="C174" s="19" t="s">
        <v>455</v>
      </c>
      <c r="E174" s="19">
        <f>D168</f>
        <v>1874736.3556482969</v>
      </c>
      <c r="F174" s="19">
        <f t="shared" si="954"/>
        <v>1951061.0131559416</v>
      </c>
      <c r="G174" s="19">
        <f t="shared" si="955"/>
        <v>2030493.0160383678</v>
      </c>
      <c r="H174" s="19">
        <f t="shared" si="956"/>
        <v>2113158.8711885447</v>
      </c>
      <c r="I174" s="19">
        <f t="shared" si="957"/>
        <v>2199190.2358744512</v>
      </c>
      <c r="J174" s="19">
        <f t="shared" si="958"/>
        <v>2288724.1274222196</v>
      </c>
      <c r="K174" s="19">
        <f t="shared" si="959"/>
        <v>2381903.1414359398</v>
      </c>
      <c r="L174" s="19" t="e">
        <f t="shared" si="960"/>
        <v>#N/A</v>
      </c>
      <c r="M174" s="19" t="e">
        <f t="shared" si="961"/>
        <v>#N/A</v>
      </c>
      <c r="N174" s="19" t="e">
        <f t="shared" si="962"/>
        <v>#N/A</v>
      </c>
      <c r="O174" s="19" t="e">
        <f t="shared" si="963"/>
        <v>#N/A</v>
      </c>
      <c r="P174" s="19" t="e">
        <f t="shared" si="964"/>
        <v>#N/A</v>
      </c>
      <c r="Q174" s="19" t="e">
        <f t="shared" si="965"/>
        <v>#N/A</v>
      </c>
      <c r="R174" s="19" t="e">
        <f t="shared" si="966"/>
        <v>#N/A</v>
      </c>
      <c r="S174" s="19" t="e">
        <f t="shared" si="967"/>
        <v>#N/A</v>
      </c>
      <c r="T174" s="19" t="e">
        <f t="shared" si="968"/>
        <v>#N/A</v>
      </c>
      <c r="U174" s="19" t="e">
        <f t="shared" si="969"/>
        <v>#N/A</v>
      </c>
      <c r="V174" s="19" t="e">
        <f t="shared" si="970"/>
        <v>#N/A</v>
      </c>
      <c r="W174" s="19" t="e">
        <f t="shared" si="971"/>
        <v>#N/A</v>
      </c>
      <c r="X174" s="19" t="e">
        <f t="shared" si="972"/>
        <v>#N/A</v>
      </c>
      <c r="Y174" s="19" t="e">
        <f t="shared" si="973"/>
        <v>#N/A</v>
      </c>
      <c r="Z174" s="19" t="e">
        <f t="shared" si="974"/>
        <v>#N/A</v>
      </c>
      <c r="AA174" s="19" t="e">
        <f t="shared" si="975"/>
        <v>#N/A</v>
      </c>
      <c r="AB174" s="19" t="e">
        <f t="shared" si="976"/>
        <v>#N/A</v>
      </c>
      <c r="AC174" s="19" t="e">
        <f t="shared" si="977"/>
        <v>#N/A</v>
      </c>
      <c r="AD174" s="19" t="e">
        <f t="shared" si="978"/>
        <v>#N/A</v>
      </c>
      <c r="AE174" s="19" t="e">
        <f t="shared" si="979"/>
        <v>#N/A</v>
      </c>
      <c r="AF174" s="19" t="e">
        <f t="shared" si="980"/>
        <v>#N/A</v>
      </c>
      <c r="AG174" s="19" t="e">
        <f t="shared" si="981"/>
        <v>#N/A</v>
      </c>
      <c r="AH174" s="19" t="e">
        <f t="shared" si="982"/>
        <v>#N/A</v>
      </c>
      <c r="AI174" s="19" t="e">
        <f t="shared" si="983"/>
        <v>#N/A</v>
      </c>
      <c r="AJ174" s="19" t="e">
        <f t="shared" si="984"/>
        <v>#N/A</v>
      </c>
      <c r="AK174" s="19" t="e">
        <f t="shared" si="985"/>
        <v>#N/A</v>
      </c>
      <c r="AL174" s="19" t="e">
        <f t="shared" si="986"/>
        <v>#N/A</v>
      </c>
      <c r="AM174" s="19" t="e">
        <f t="shared" si="987"/>
        <v>#N/A</v>
      </c>
      <c r="AN174" s="19" t="e">
        <f t="shared" si="988"/>
        <v>#N/A</v>
      </c>
      <c r="AO174" s="19" t="e">
        <f t="shared" si="989"/>
        <v>#N/A</v>
      </c>
      <c r="AP174" s="19" t="e">
        <f t="shared" si="990"/>
        <v>#N/A</v>
      </c>
      <c r="AQ174" s="19" t="e">
        <f t="shared" si="991"/>
        <v>#N/A</v>
      </c>
      <c r="AR174" s="19" t="e">
        <f t="shared" si="992"/>
        <v>#N/A</v>
      </c>
      <c r="AS174" s="19" t="e">
        <f t="shared" si="993"/>
        <v>#N/A</v>
      </c>
      <c r="AT174" s="19" t="e">
        <f t="shared" si="994"/>
        <v>#N/A</v>
      </c>
      <c r="AU174" s="19" t="e">
        <f t="shared" si="995"/>
        <v>#N/A</v>
      </c>
      <c r="AV174" s="19" t="e">
        <f t="shared" si="996"/>
        <v>#N/A</v>
      </c>
      <c r="AW174" s="19" t="e">
        <f t="shared" si="997"/>
        <v>#N/A</v>
      </c>
      <c r="AX174" s="19" t="e">
        <f t="shared" si="998"/>
        <v>#N/A</v>
      </c>
      <c r="AY174" s="19" t="e">
        <f t="shared" si="999"/>
        <v>#N/A</v>
      </c>
      <c r="AZ174" s="19" t="e">
        <f t="shared" si="1000"/>
        <v>#N/A</v>
      </c>
      <c r="BA174" s="19" t="e">
        <f t="shared" si="1001"/>
        <v>#N/A</v>
      </c>
      <c r="BB174" s="19" t="e">
        <f t="shared" si="1002"/>
        <v>#N/A</v>
      </c>
      <c r="BC174" s="19" t="e">
        <f t="shared" si="1003"/>
        <v>#N/A</v>
      </c>
      <c r="BD174" s="19" t="e">
        <f t="shared" si="1004"/>
        <v>#N/A</v>
      </c>
      <c r="BE174" s="19" t="e">
        <f t="shared" si="1005"/>
        <v>#N/A</v>
      </c>
      <c r="BF174" s="19" t="e">
        <f t="shared" si="1006"/>
        <v>#N/A</v>
      </c>
      <c r="BG174" s="19" t="e">
        <f t="shared" si="1007"/>
        <v>#N/A</v>
      </c>
      <c r="BH174" s="19" t="e">
        <f t="shared" si="1008"/>
        <v>#N/A</v>
      </c>
      <c r="BI174" s="19" t="e">
        <f t="shared" si="1009"/>
        <v>#N/A</v>
      </c>
    </row>
    <row r="175" spans="1:61" s="19" customFormat="1" ht="12.75" x14ac:dyDescent="0.2">
      <c r="C175" s="19" t="s">
        <v>456</v>
      </c>
      <c r="E175" s="19">
        <f>D169</f>
        <v>554685.75345929014</v>
      </c>
      <c r="F175" s="19">
        <f t="shared" si="954"/>
        <v>478361.09595164558</v>
      </c>
      <c r="G175" s="19">
        <f t="shared" si="955"/>
        <v>398929.09306921926</v>
      </c>
      <c r="H175" s="19">
        <f t="shared" si="956"/>
        <v>316263.23791904259</v>
      </c>
      <c r="I175" s="19">
        <f t="shared" si="957"/>
        <v>230231.87323313594</v>
      </c>
      <c r="J175" s="19">
        <f t="shared" si="958"/>
        <v>140697.9816853673</v>
      </c>
      <c r="K175" s="19">
        <f t="shared" si="959"/>
        <v>47518.967671646998</v>
      </c>
      <c r="L175" s="19" t="e">
        <f t="shared" si="960"/>
        <v>#N/A</v>
      </c>
      <c r="M175" s="19" t="e">
        <f t="shared" si="961"/>
        <v>#N/A</v>
      </c>
      <c r="N175" s="19" t="e">
        <f t="shared" si="962"/>
        <v>#N/A</v>
      </c>
      <c r="O175" s="19" t="e">
        <f t="shared" si="963"/>
        <v>#N/A</v>
      </c>
      <c r="P175" s="19" t="e">
        <f t="shared" si="964"/>
        <v>#N/A</v>
      </c>
      <c r="Q175" s="19" t="e">
        <f t="shared" si="965"/>
        <v>#N/A</v>
      </c>
      <c r="R175" s="19" t="e">
        <f t="shared" si="966"/>
        <v>#N/A</v>
      </c>
      <c r="S175" s="19" t="e">
        <f t="shared" si="967"/>
        <v>#N/A</v>
      </c>
      <c r="T175" s="19" t="e">
        <f t="shared" si="968"/>
        <v>#N/A</v>
      </c>
      <c r="U175" s="19" t="e">
        <f t="shared" si="969"/>
        <v>#N/A</v>
      </c>
      <c r="V175" s="19" t="e">
        <f t="shared" si="970"/>
        <v>#N/A</v>
      </c>
      <c r="W175" s="19" t="e">
        <f t="shared" si="971"/>
        <v>#N/A</v>
      </c>
      <c r="X175" s="19" t="e">
        <f t="shared" si="972"/>
        <v>#N/A</v>
      </c>
      <c r="Y175" s="19" t="e">
        <f t="shared" si="973"/>
        <v>#N/A</v>
      </c>
      <c r="Z175" s="19" t="e">
        <f t="shared" si="974"/>
        <v>#N/A</v>
      </c>
      <c r="AA175" s="19" t="e">
        <f t="shared" si="975"/>
        <v>#N/A</v>
      </c>
      <c r="AB175" s="19" t="e">
        <f t="shared" si="976"/>
        <v>#N/A</v>
      </c>
      <c r="AC175" s="19" t="e">
        <f t="shared" si="977"/>
        <v>#N/A</v>
      </c>
      <c r="AD175" s="19" t="e">
        <f t="shared" si="978"/>
        <v>#N/A</v>
      </c>
      <c r="AE175" s="19" t="e">
        <f t="shared" si="979"/>
        <v>#N/A</v>
      </c>
      <c r="AF175" s="19" t="e">
        <f t="shared" si="980"/>
        <v>#N/A</v>
      </c>
      <c r="AG175" s="19" t="e">
        <f t="shared" si="981"/>
        <v>#N/A</v>
      </c>
      <c r="AH175" s="19" t="e">
        <f t="shared" si="982"/>
        <v>#N/A</v>
      </c>
      <c r="AI175" s="19" t="e">
        <f t="shared" si="983"/>
        <v>#N/A</v>
      </c>
      <c r="AJ175" s="19" t="e">
        <f t="shared" si="984"/>
        <v>#N/A</v>
      </c>
      <c r="AK175" s="19" t="e">
        <f t="shared" si="985"/>
        <v>#N/A</v>
      </c>
      <c r="AL175" s="19" t="e">
        <f t="shared" si="986"/>
        <v>#N/A</v>
      </c>
      <c r="AM175" s="19" t="e">
        <f t="shared" si="987"/>
        <v>#N/A</v>
      </c>
      <c r="AN175" s="19" t="e">
        <f t="shared" si="988"/>
        <v>#N/A</v>
      </c>
      <c r="AO175" s="19" t="e">
        <f t="shared" si="989"/>
        <v>#N/A</v>
      </c>
      <c r="AP175" s="19" t="e">
        <f t="shared" si="990"/>
        <v>#N/A</v>
      </c>
      <c r="AQ175" s="19" t="e">
        <f t="shared" si="991"/>
        <v>#N/A</v>
      </c>
      <c r="AR175" s="19" t="e">
        <f t="shared" si="992"/>
        <v>#N/A</v>
      </c>
      <c r="AS175" s="19" t="e">
        <f t="shared" si="993"/>
        <v>#N/A</v>
      </c>
      <c r="AT175" s="19" t="e">
        <f t="shared" si="994"/>
        <v>#N/A</v>
      </c>
      <c r="AU175" s="19" t="e">
        <f t="shared" si="995"/>
        <v>#N/A</v>
      </c>
      <c r="AV175" s="19" t="e">
        <f t="shared" si="996"/>
        <v>#N/A</v>
      </c>
      <c r="AW175" s="19" t="e">
        <f t="shared" si="997"/>
        <v>#N/A</v>
      </c>
      <c r="AX175" s="19" t="e">
        <f t="shared" si="998"/>
        <v>#N/A</v>
      </c>
      <c r="AY175" s="19" t="e">
        <f t="shared" si="999"/>
        <v>#N/A</v>
      </c>
      <c r="AZ175" s="19" t="e">
        <f t="shared" si="1000"/>
        <v>#N/A</v>
      </c>
      <c r="BA175" s="19" t="e">
        <f t="shared" si="1001"/>
        <v>#N/A</v>
      </c>
      <c r="BB175" s="19" t="e">
        <f t="shared" si="1002"/>
        <v>#N/A</v>
      </c>
      <c r="BC175" s="19" t="e">
        <f t="shared" si="1003"/>
        <v>#N/A</v>
      </c>
      <c r="BD175" s="19" t="e">
        <f t="shared" si="1004"/>
        <v>#N/A</v>
      </c>
      <c r="BE175" s="19" t="e">
        <f t="shared" si="1005"/>
        <v>#N/A</v>
      </c>
      <c r="BF175" s="19" t="e">
        <f t="shared" si="1006"/>
        <v>#N/A</v>
      </c>
      <c r="BG175" s="19" t="e">
        <f t="shared" si="1007"/>
        <v>#N/A</v>
      </c>
      <c r="BH175" s="19" t="e">
        <f t="shared" si="1008"/>
        <v>#N/A</v>
      </c>
      <c r="BI175" s="19" t="e">
        <f t="shared" si="1009"/>
        <v>#N/A</v>
      </c>
    </row>
    <row r="176" spans="1:61" s="19" customFormat="1" ht="12.75" x14ac:dyDescent="0.2">
      <c r="C176" s="19" t="s">
        <v>161</v>
      </c>
      <c r="E176" s="19">
        <f>D170</f>
        <v>2429422.109107587</v>
      </c>
      <c r="F176" s="19">
        <f t="shared" si="954"/>
        <v>2429422.109107587</v>
      </c>
      <c r="G176" s="19">
        <f t="shared" si="955"/>
        <v>2429422.109107587</v>
      </c>
      <c r="H176" s="19">
        <f t="shared" si="956"/>
        <v>2429422.109107587</v>
      </c>
      <c r="I176" s="19">
        <f t="shared" si="957"/>
        <v>2429422.109107587</v>
      </c>
      <c r="J176" s="19">
        <f t="shared" si="958"/>
        <v>2429422.109107587</v>
      </c>
      <c r="K176" s="19">
        <f t="shared" si="959"/>
        <v>2429422.109107587</v>
      </c>
      <c r="L176" s="19" t="e">
        <f t="shared" si="960"/>
        <v>#N/A</v>
      </c>
      <c r="M176" s="19" t="e">
        <f t="shared" si="961"/>
        <v>#N/A</v>
      </c>
      <c r="N176" s="19" t="e">
        <f t="shared" si="962"/>
        <v>#N/A</v>
      </c>
      <c r="O176" s="19" t="e">
        <f t="shared" si="963"/>
        <v>#N/A</v>
      </c>
      <c r="P176" s="19" t="e">
        <f t="shared" si="964"/>
        <v>#N/A</v>
      </c>
      <c r="Q176" s="19" t="e">
        <f t="shared" si="965"/>
        <v>#N/A</v>
      </c>
      <c r="R176" s="19" t="e">
        <f t="shared" si="966"/>
        <v>#N/A</v>
      </c>
      <c r="S176" s="19" t="e">
        <f t="shared" si="967"/>
        <v>#N/A</v>
      </c>
      <c r="T176" s="19" t="e">
        <f t="shared" si="968"/>
        <v>#N/A</v>
      </c>
      <c r="U176" s="19" t="e">
        <f t="shared" si="969"/>
        <v>#N/A</v>
      </c>
      <c r="V176" s="19" t="e">
        <f t="shared" si="970"/>
        <v>#N/A</v>
      </c>
      <c r="W176" s="19" t="e">
        <f t="shared" si="971"/>
        <v>#N/A</v>
      </c>
      <c r="X176" s="19" t="e">
        <f t="shared" si="972"/>
        <v>#N/A</v>
      </c>
      <c r="Y176" s="19" t="e">
        <f t="shared" si="973"/>
        <v>#N/A</v>
      </c>
      <c r="Z176" s="19" t="e">
        <f t="shared" si="974"/>
        <v>#N/A</v>
      </c>
      <c r="AA176" s="19" t="e">
        <f t="shared" si="975"/>
        <v>#N/A</v>
      </c>
      <c r="AB176" s="19" t="e">
        <f t="shared" si="976"/>
        <v>#N/A</v>
      </c>
      <c r="AC176" s="19" t="e">
        <f t="shared" si="977"/>
        <v>#N/A</v>
      </c>
      <c r="AD176" s="19" t="e">
        <f t="shared" si="978"/>
        <v>#N/A</v>
      </c>
      <c r="AE176" s="19" t="e">
        <f t="shared" si="979"/>
        <v>#N/A</v>
      </c>
      <c r="AF176" s="19" t="e">
        <f t="shared" si="980"/>
        <v>#N/A</v>
      </c>
      <c r="AG176" s="19" t="e">
        <f t="shared" si="981"/>
        <v>#N/A</v>
      </c>
      <c r="AH176" s="19" t="e">
        <f t="shared" si="982"/>
        <v>#N/A</v>
      </c>
      <c r="AI176" s="19" t="e">
        <f t="shared" si="983"/>
        <v>#N/A</v>
      </c>
      <c r="AJ176" s="19" t="e">
        <f t="shared" si="984"/>
        <v>#N/A</v>
      </c>
      <c r="AK176" s="19" t="e">
        <f t="shared" si="985"/>
        <v>#N/A</v>
      </c>
      <c r="AL176" s="19" t="e">
        <f t="shared" si="986"/>
        <v>#N/A</v>
      </c>
      <c r="AM176" s="19" t="e">
        <f t="shared" si="987"/>
        <v>#N/A</v>
      </c>
      <c r="AN176" s="19" t="e">
        <f t="shared" si="988"/>
        <v>#N/A</v>
      </c>
      <c r="AO176" s="19" t="e">
        <f t="shared" si="989"/>
        <v>#N/A</v>
      </c>
      <c r="AP176" s="19" t="e">
        <f t="shared" si="990"/>
        <v>#N/A</v>
      </c>
      <c r="AQ176" s="19" t="e">
        <f t="shared" si="991"/>
        <v>#N/A</v>
      </c>
      <c r="AR176" s="19" t="e">
        <f t="shared" si="992"/>
        <v>#N/A</v>
      </c>
      <c r="AS176" s="19" t="e">
        <f t="shared" si="993"/>
        <v>#N/A</v>
      </c>
      <c r="AT176" s="19" t="e">
        <f t="shared" si="994"/>
        <v>#N/A</v>
      </c>
      <c r="AU176" s="19" t="e">
        <f t="shared" si="995"/>
        <v>#N/A</v>
      </c>
      <c r="AV176" s="19" t="e">
        <f t="shared" si="996"/>
        <v>#N/A</v>
      </c>
      <c r="AW176" s="19" t="e">
        <f t="shared" si="997"/>
        <v>#N/A</v>
      </c>
      <c r="AX176" s="19" t="e">
        <f t="shared" si="998"/>
        <v>#N/A</v>
      </c>
      <c r="AY176" s="19" t="e">
        <f t="shared" si="999"/>
        <v>#N/A</v>
      </c>
      <c r="AZ176" s="19" t="e">
        <f t="shared" si="1000"/>
        <v>#N/A</v>
      </c>
      <c r="BA176" s="19" t="e">
        <f t="shared" si="1001"/>
        <v>#N/A</v>
      </c>
      <c r="BB176" s="19" t="e">
        <f t="shared" si="1002"/>
        <v>#N/A</v>
      </c>
      <c r="BC176" s="19" t="e">
        <f t="shared" si="1003"/>
        <v>#N/A</v>
      </c>
      <c r="BD176" s="19" t="e">
        <f t="shared" si="1004"/>
        <v>#N/A</v>
      </c>
      <c r="BE176" s="19" t="e">
        <f t="shared" si="1005"/>
        <v>#N/A</v>
      </c>
      <c r="BF176" s="19" t="e">
        <f t="shared" si="1006"/>
        <v>#N/A</v>
      </c>
      <c r="BG176" s="19" t="e">
        <f t="shared" si="1007"/>
        <v>#N/A</v>
      </c>
      <c r="BH176" s="19" t="e">
        <f t="shared" si="1008"/>
        <v>#N/A</v>
      </c>
      <c r="BI176" s="19" t="e">
        <f t="shared" si="1009"/>
        <v>#N/A</v>
      </c>
    </row>
    <row r="177" spans="3:61" s="19" customFormat="1" ht="12.75" x14ac:dyDescent="0.2">
      <c r="C177" s="19" t="s">
        <v>457</v>
      </c>
      <c r="E177" s="19">
        <f>D171</f>
        <v>12964530.405115463</v>
      </c>
      <c r="F177" s="19">
        <f t="shared" si="954"/>
        <v>11013469.391959522</v>
      </c>
      <c r="G177" s="19">
        <f t="shared" si="955"/>
        <v>8982976.3759211544</v>
      </c>
      <c r="H177" s="19">
        <f t="shared" si="956"/>
        <v>6869817.5047326097</v>
      </c>
      <c r="I177" s="19">
        <f t="shared" si="957"/>
        <v>4670627.268858159</v>
      </c>
      <c r="J177" s="19">
        <f t="shared" si="958"/>
        <v>2381903.1414359394</v>
      </c>
      <c r="K177" s="19">
        <f t="shared" si="959"/>
        <v>0</v>
      </c>
      <c r="L177" s="19" t="e">
        <f t="shared" si="960"/>
        <v>#N/A</v>
      </c>
      <c r="M177" s="19" t="e">
        <f t="shared" si="961"/>
        <v>#N/A</v>
      </c>
      <c r="N177" s="19" t="e">
        <f t="shared" si="962"/>
        <v>#N/A</v>
      </c>
      <c r="O177" s="19" t="e">
        <f t="shared" si="963"/>
        <v>#N/A</v>
      </c>
      <c r="P177" s="19" t="e">
        <f t="shared" si="964"/>
        <v>#N/A</v>
      </c>
      <c r="Q177" s="19" t="e">
        <f t="shared" si="965"/>
        <v>#N/A</v>
      </c>
      <c r="R177" s="19" t="e">
        <f t="shared" si="966"/>
        <v>#N/A</v>
      </c>
      <c r="S177" s="19" t="e">
        <f t="shared" si="967"/>
        <v>#N/A</v>
      </c>
      <c r="T177" s="19" t="e">
        <f t="shared" si="968"/>
        <v>#N/A</v>
      </c>
      <c r="U177" s="19" t="e">
        <f t="shared" si="969"/>
        <v>#N/A</v>
      </c>
      <c r="V177" s="19" t="e">
        <f t="shared" si="970"/>
        <v>#N/A</v>
      </c>
      <c r="W177" s="19" t="e">
        <f t="shared" si="971"/>
        <v>#N/A</v>
      </c>
      <c r="X177" s="19" t="e">
        <f t="shared" si="972"/>
        <v>#N/A</v>
      </c>
      <c r="Y177" s="19" t="e">
        <f t="shared" si="973"/>
        <v>#N/A</v>
      </c>
      <c r="Z177" s="19" t="e">
        <f t="shared" si="974"/>
        <v>#N/A</v>
      </c>
      <c r="AA177" s="19" t="e">
        <f t="shared" si="975"/>
        <v>#N/A</v>
      </c>
      <c r="AB177" s="19" t="e">
        <f t="shared" si="976"/>
        <v>#N/A</v>
      </c>
      <c r="AC177" s="19" t="e">
        <f t="shared" si="977"/>
        <v>#N/A</v>
      </c>
      <c r="AD177" s="19" t="e">
        <f t="shared" si="978"/>
        <v>#N/A</v>
      </c>
      <c r="AE177" s="19" t="e">
        <f t="shared" si="979"/>
        <v>#N/A</v>
      </c>
      <c r="AF177" s="19" t="e">
        <f t="shared" si="980"/>
        <v>#N/A</v>
      </c>
      <c r="AG177" s="19" t="e">
        <f t="shared" si="981"/>
        <v>#N/A</v>
      </c>
      <c r="AH177" s="19" t="e">
        <f t="shared" si="982"/>
        <v>#N/A</v>
      </c>
      <c r="AI177" s="19" t="e">
        <f t="shared" si="983"/>
        <v>#N/A</v>
      </c>
      <c r="AJ177" s="19" t="e">
        <f t="shared" si="984"/>
        <v>#N/A</v>
      </c>
      <c r="AK177" s="19" t="e">
        <f t="shared" si="985"/>
        <v>#N/A</v>
      </c>
      <c r="AL177" s="19" t="e">
        <f t="shared" si="986"/>
        <v>#N/A</v>
      </c>
      <c r="AM177" s="19" t="e">
        <f t="shared" si="987"/>
        <v>#N/A</v>
      </c>
      <c r="AN177" s="19" t="e">
        <f t="shared" si="988"/>
        <v>#N/A</v>
      </c>
      <c r="AO177" s="19" t="e">
        <f t="shared" si="989"/>
        <v>#N/A</v>
      </c>
      <c r="AP177" s="19" t="e">
        <f t="shared" si="990"/>
        <v>#N/A</v>
      </c>
      <c r="AQ177" s="19" t="e">
        <f t="shared" si="991"/>
        <v>#N/A</v>
      </c>
      <c r="AR177" s="19" t="e">
        <f t="shared" si="992"/>
        <v>#N/A</v>
      </c>
      <c r="AS177" s="19" t="e">
        <f t="shared" si="993"/>
        <v>#N/A</v>
      </c>
      <c r="AT177" s="19" t="e">
        <f t="shared" si="994"/>
        <v>#N/A</v>
      </c>
      <c r="AU177" s="19" t="e">
        <f t="shared" si="995"/>
        <v>#N/A</v>
      </c>
      <c r="AV177" s="19" t="e">
        <f t="shared" si="996"/>
        <v>#N/A</v>
      </c>
      <c r="AW177" s="19" t="e">
        <f t="shared" si="997"/>
        <v>#N/A</v>
      </c>
      <c r="AX177" s="19" t="e">
        <f t="shared" si="998"/>
        <v>#N/A</v>
      </c>
      <c r="AY177" s="19" t="e">
        <f t="shared" si="999"/>
        <v>#N/A</v>
      </c>
      <c r="AZ177" s="19" t="e">
        <f t="shared" si="1000"/>
        <v>#N/A</v>
      </c>
      <c r="BA177" s="19" t="e">
        <f t="shared" si="1001"/>
        <v>#N/A</v>
      </c>
      <c r="BB177" s="19" t="e">
        <f t="shared" si="1002"/>
        <v>#N/A</v>
      </c>
      <c r="BC177" s="19" t="e">
        <f t="shared" si="1003"/>
        <v>#N/A</v>
      </c>
      <c r="BD177" s="19" t="e">
        <f t="shared" si="1004"/>
        <v>#N/A</v>
      </c>
      <c r="BE177" s="19" t="e">
        <f t="shared" si="1005"/>
        <v>#N/A</v>
      </c>
      <c r="BF177" s="19" t="e">
        <f t="shared" si="1006"/>
        <v>#N/A</v>
      </c>
      <c r="BG177" s="19" t="e">
        <f t="shared" si="1007"/>
        <v>#N/A</v>
      </c>
      <c r="BH177" s="19" t="e">
        <f t="shared" si="1008"/>
        <v>#N/A</v>
      </c>
      <c r="BI177" s="19" t="e">
        <f t="shared" si="1009"/>
        <v>#N/A</v>
      </c>
    </row>
    <row r="178" spans="3:61" s="19" customFormat="1" ht="12.75" x14ac:dyDescent="0.2"/>
    <row r="179" spans="3:61" s="19" customFormat="1" ht="12.75" x14ac:dyDescent="0.2">
      <c r="C179" s="19" t="s">
        <v>473</v>
      </c>
      <c r="F179" s="19">
        <f>E173</f>
        <v>14839266.760763759</v>
      </c>
      <c r="G179" s="19">
        <f t="shared" ref="G179:G183" si="1010">F173</f>
        <v>12964530.405115463</v>
      </c>
      <c r="H179" s="19">
        <f t="shared" ref="H179:H183" si="1011">G173</f>
        <v>11013469.391959522</v>
      </c>
      <c r="I179" s="19">
        <f t="shared" ref="I179:I183" si="1012">H173</f>
        <v>8982976.3759211544</v>
      </c>
      <c r="J179" s="19">
        <f t="shared" ref="J179:J183" si="1013">I173</f>
        <v>6869817.5047326097</v>
      </c>
      <c r="K179" s="19">
        <f t="shared" ref="K179:K183" si="1014">J173</f>
        <v>4670627.268858159</v>
      </c>
      <c r="L179" s="19">
        <f t="shared" ref="L179:L183" si="1015">K173</f>
        <v>2381903.1414359394</v>
      </c>
      <c r="M179" s="19">
        <f t="shared" ref="M179:M183" si="1016">L173</f>
        <v>0</v>
      </c>
      <c r="N179" s="19" t="e">
        <f t="shared" ref="N179:N183" si="1017">M173</f>
        <v>#N/A</v>
      </c>
      <c r="O179" s="19" t="e">
        <f t="shared" ref="O179:O183" si="1018">N173</f>
        <v>#N/A</v>
      </c>
      <c r="P179" s="19" t="e">
        <f t="shared" ref="P179:P183" si="1019">O173</f>
        <v>#N/A</v>
      </c>
      <c r="Q179" s="19" t="e">
        <f t="shared" ref="Q179:Q183" si="1020">P173</f>
        <v>#N/A</v>
      </c>
      <c r="R179" s="19" t="e">
        <f t="shared" ref="R179:R183" si="1021">Q173</f>
        <v>#N/A</v>
      </c>
      <c r="S179" s="19" t="e">
        <f t="shared" ref="S179:S183" si="1022">R173</f>
        <v>#N/A</v>
      </c>
      <c r="T179" s="19" t="e">
        <f t="shared" ref="T179:T183" si="1023">S173</f>
        <v>#N/A</v>
      </c>
      <c r="U179" s="19" t="e">
        <f t="shared" ref="U179:U183" si="1024">T173</f>
        <v>#N/A</v>
      </c>
      <c r="V179" s="19" t="e">
        <f t="shared" ref="V179:V183" si="1025">U173</f>
        <v>#N/A</v>
      </c>
      <c r="W179" s="19" t="e">
        <f t="shared" ref="W179:W183" si="1026">V173</f>
        <v>#N/A</v>
      </c>
      <c r="X179" s="19" t="e">
        <f t="shared" ref="X179:X183" si="1027">W173</f>
        <v>#N/A</v>
      </c>
      <c r="Y179" s="19" t="e">
        <f t="shared" ref="Y179:Y183" si="1028">X173</f>
        <v>#N/A</v>
      </c>
      <c r="Z179" s="19" t="e">
        <f t="shared" ref="Z179:Z183" si="1029">Y173</f>
        <v>#N/A</v>
      </c>
      <c r="AA179" s="19" t="e">
        <f t="shared" ref="AA179:AA183" si="1030">Z173</f>
        <v>#N/A</v>
      </c>
      <c r="AB179" s="19" t="e">
        <f t="shared" ref="AB179:AB183" si="1031">AA173</f>
        <v>#N/A</v>
      </c>
      <c r="AC179" s="19" t="e">
        <f t="shared" ref="AC179:AC183" si="1032">AB173</f>
        <v>#N/A</v>
      </c>
      <c r="AD179" s="19" t="e">
        <f t="shared" ref="AD179:AD183" si="1033">AC173</f>
        <v>#N/A</v>
      </c>
      <c r="AE179" s="19" t="e">
        <f t="shared" ref="AE179:AE183" si="1034">AD173</f>
        <v>#N/A</v>
      </c>
      <c r="AF179" s="19" t="e">
        <f t="shared" ref="AF179:AF183" si="1035">AE173</f>
        <v>#N/A</v>
      </c>
      <c r="AG179" s="19" t="e">
        <f t="shared" ref="AG179:AG183" si="1036">AF173</f>
        <v>#N/A</v>
      </c>
      <c r="AH179" s="19" t="e">
        <f t="shared" ref="AH179:AH183" si="1037">AG173</f>
        <v>#N/A</v>
      </c>
      <c r="AI179" s="19" t="e">
        <f t="shared" ref="AI179:AI183" si="1038">AH173</f>
        <v>#N/A</v>
      </c>
      <c r="AJ179" s="19" t="e">
        <f t="shared" ref="AJ179:AJ183" si="1039">AI173</f>
        <v>#N/A</v>
      </c>
      <c r="AK179" s="19" t="e">
        <f t="shared" ref="AK179:AK183" si="1040">AJ173</f>
        <v>#N/A</v>
      </c>
      <c r="AL179" s="19" t="e">
        <f t="shared" ref="AL179:AL183" si="1041">AK173</f>
        <v>#N/A</v>
      </c>
      <c r="AM179" s="19" t="e">
        <f t="shared" ref="AM179:AM183" si="1042">AL173</f>
        <v>#N/A</v>
      </c>
      <c r="AN179" s="19" t="e">
        <f t="shared" ref="AN179:AN183" si="1043">AM173</f>
        <v>#N/A</v>
      </c>
      <c r="AO179" s="19" t="e">
        <f t="shared" ref="AO179:AO183" si="1044">AN173</f>
        <v>#N/A</v>
      </c>
      <c r="AP179" s="19" t="e">
        <f t="shared" ref="AP179:AP183" si="1045">AO173</f>
        <v>#N/A</v>
      </c>
      <c r="AQ179" s="19" t="e">
        <f t="shared" ref="AQ179:AQ183" si="1046">AP173</f>
        <v>#N/A</v>
      </c>
      <c r="AR179" s="19" t="e">
        <f t="shared" ref="AR179:AR183" si="1047">AQ173</f>
        <v>#N/A</v>
      </c>
      <c r="AS179" s="19" t="e">
        <f t="shared" ref="AS179:AS183" si="1048">AR173</f>
        <v>#N/A</v>
      </c>
      <c r="AT179" s="19" t="e">
        <f t="shared" ref="AT179:AT183" si="1049">AS173</f>
        <v>#N/A</v>
      </c>
      <c r="AU179" s="19" t="e">
        <f t="shared" ref="AU179:AU183" si="1050">AT173</f>
        <v>#N/A</v>
      </c>
      <c r="AV179" s="19" t="e">
        <f t="shared" ref="AV179:AV183" si="1051">AU173</f>
        <v>#N/A</v>
      </c>
      <c r="AW179" s="19" t="e">
        <f t="shared" ref="AW179:AW183" si="1052">AV173</f>
        <v>#N/A</v>
      </c>
      <c r="AX179" s="19" t="e">
        <f t="shared" ref="AX179:AX183" si="1053">AW173</f>
        <v>#N/A</v>
      </c>
      <c r="AY179" s="19" t="e">
        <f t="shared" ref="AY179:AY183" si="1054">AX173</f>
        <v>#N/A</v>
      </c>
      <c r="AZ179" s="19" t="e">
        <f t="shared" ref="AZ179:AZ183" si="1055">AY173</f>
        <v>#N/A</v>
      </c>
      <c r="BA179" s="19" t="e">
        <f t="shared" ref="BA179:BA183" si="1056">AZ173</f>
        <v>#N/A</v>
      </c>
      <c r="BB179" s="19" t="e">
        <f t="shared" ref="BB179:BB183" si="1057">BA173</f>
        <v>#N/A</v>
      </c>
      <c r="BC179" s="19" t="e">
        <f t="shared" ref="BC179:BC183" si="1058">BB173</f>
        <v>#N/A</v>
      </c>
      <c r="BD179" s="19" t="e">
        <f t="shared" ref="BD179:BD183" si="1059">BC173</f>
        <v>#N/A</v>
      </c>
      <c r="BE179" s="19" t="e">
        <f t="shared" ref="BE179:BE183" si="1060">BD173</f>
        <v>#N/A</v>
      </c>
      <c r="BF179" s="19" t="e">
        <f t="shared" ref="BF179:BF183" si="1061">BE173</f>
        <v>#N/A</v>
      </c>
      <c r="BG179" s="19" t="e">
        <f t="shared" ref="BG179:BG183" si="1062">BF173</f>
        <v>#N/A</v>
      </c>
      <c r="BH179" s="19" t="e">
        <f t="shared" ref="BH179:BH183" si="1063">BG173</f>
        <v>#N/A</v>
      </c>
      <c r="BI179" s="19" t="e">
        <f t="shared" ref="BI179:BI183" si="1064">BH173</f>
        <v>#N/A</v>
      </c>
    </row>
    <row r="180" spans="3:61" s="19" customFormat="1" ht="12.75" x14ac:dyDescent="0.2">
      <c r="C180" s="19" t="s">
        <v>455</v>
      </c>
      <c r="F180" s="19">
        <f>E174</f>
        <v>1874736.3556482969</v>
      </c>
      <c r="G180" s="19">
        <f t="shared" si="1010"/>
        <v>1951061.0131559416</v>
      </c>
      <c r="H180" s="19">
        <f t="shared" si="1011"/>
        <v>2030493.0160383678</v>
      </c>
      <c r="I180" s="19">
        <f t="shared" si="1012"/>
        <v>2113158.8711885447</v>
      </c>
      <c r="J180" s="19">
        <f t="shared" si="1013"/>
        <v>2199190.2358744512</v>
      </c>
      <c r="K180" s="19">
        <f t="shared" si="1014"/>
        <v>2288724.1274222196</v>
      </c>
      <c r="L180" s="19">
        <f t="shared" si="1015"/>
        <v>2381903.1414359398</v>
      </c>
      <c r="M180" s="19" t="e">
        <f t="shared" si="1016"/>
        <v>#N/A</v>
      </c>
      <c r="N180" s="19" t="e">
        <f t="shared" si="1017"/>
        <v>#N/A</v>
      </c>
      <c r="O180" s="19" t="e">
        <f t="shared" si="1018"/>
        <v>#N/A</v>
      </c>
      <c r="P180" s="19" t="e">
        <f t="shared" si="1019"/>
        <v>#N/A</v>
      </c>
      <c r="Q180" s="19" t="e">
        <f t="shared" si="1020"/>
        <v>#N/A</v>
      </c>
      <c r="R180" s="19" t="e">
        <f t="shared" si="1021"/>
        <v>#N/A</v>
      </c>
      <c r="S180" s="19" t="e">
        <f t="shared" si="1022"/>
        <v>#N/A</v>
      </c>
      <c r="T180" s="19" t="e">
        <f t="shared" si="1023"/>
        <v>#N/A</v>
      </c>
      <c r="U180" s="19" t="e">
        <f t="shared" si="1024"/>
        <v>#N/A</v>
      </c>
      <c r="V180" s="19" t="e">
        <f t="shared" si="1025"/>
        <v>#N/A</v>
      </c>
      <c r="W180" s="19" t="e">
        <f t="shared" si="1026"/>
        <v>#N/A</v>
      </c>
      <c r="X180" s="19" t="e">
        <f t="shared" si="1027"/>
        <v>#N/A</v>
      </c>
      <c r="Y180" s="19" t="e">
        <f t="shared" si="1028"/>
        <v>#N/A</v>
      </c>
      <c r="Z180" s="19" t="e">
        <f t="shared" si="1029"/>
        <v>#N/A</v>
      </c>
      <c r="AA180" s="19" t="e">
        <f t="shared" si="1030"/>
        <v>#N/A</v>
      </c>
      <c r="AB180" s="19" t="e">
        <f t="shared" si="1031"/>
        <v>#N/A</v>
      </c>
      <c r="AC180" s="19" t="e">
        <f t="shared" si="1032"/>
        <v>#N/A</v>
      </c>
      <c r="AD180" s="19" t="e">
        <f t="shared" si="1033"/>
        <v>#N/A</v>
      </c>
      <c r="AE180" s="19" t="e">
        <f t="shared" si="1034"/>
        <v>#N/A</v>
      </c>
      <c r="AF180" s="19" t="e">
        <f t="shared" si="1035"/>
        <v>#N/A</v>
      </c>
      <c r="AG180" s="19" t="e">
        <f t="shared" si="1036"/>
        <v>#N/A</v>
      </c>
      <c r="AH180" s="19" t="e">
        <f t="shared" si="1037"/>
        <v>#N/A</v>
      </c>
      <c r="AI180" s="19" t="e">
        <f t="shared" si="1038"/>
        <v>#N/A</v>
      </c>
      <c r="AJ180" s="19" t="e">
        <f t="shared" si="1039"/>
        <v>#N/A</v>
      </c>
      <c r="AK180" s="19" t="e">
        <f t="shared" si="1040"/>
        <v>#N/A</v>
      </c>
      <c r="AL180" s="19" t="e">
        <f t="shared" si="1041"/>
        <v>#N/A</v>
      </c>
      <c r="AM180" s="19" t="e">
        <f t="shared" si="1042"/>
        <v>#N/A</v>
      </c>
      <c r="AN180" s="19" t="e">
        <f t="shared" si="1043"/>
        <v>#N/A</v>
      </c>
      <c r="AO180" s="19" t="e">
        <f t="shared" si="1044"/>
        <v>#N/A</v>
      </c>
      <c r="AP180" s="19" t="e">
        <f t="shared" si="1045"/>
        <v>#N/A</v>
      </c>
      <c r="AQ180" s="19" t="e">
        <f t="shared" si="1046"/>
        <v>#N/A</v>
      </c>
      <c r="AR180" s="19" t="e">
        <f t="shared" si="1047"/>
        <v>#N/A</v>
      </c>
      <c r="AS180" s="19" t="e">
        <f t="shared" si="1048"/>
        <v>#N/A</v>
      </c>
      <c r="AT180" s="19" t="e">
        <f t="shared" si="1049"/>
        <v>#N/A</v>
      </c>
      <c r="AU180" s="19" t="e">
        <f t="shared" si="1050"/>
        <v>#N/A</v>
      </c>
      <c r="AV180" s="19" t="e">
        <f t="shared" si="1051"/>
        <v>#N/A</v>
      </c>
      <c r="AW180" s="19" t="e">
        <f t="shared" si="1052"/>
        <v>#N/A</v>
      </c>
      <c r="AX180" s="19" t="e">
        <f t="shared" si="1053"/>
        <v>#N/A</v>
      </c>
      <c r="AY180" s="19" t="e">
        <f t="shared" si="1054"/>
        <v>#N/A</v>
      </c>
      <c r="AZ180" s="19" t="e">
        <f t="shared" si="1055"/>
        <v>#N/A</v>
      </c>
      <c r="BA180" s="19" t="e">
        <f t="shared" si="1056"/>
        <v>#N/A</v>
      </c>
      <c r="BB180" s="19" t="e">
        <f t="shared" si="1057"/>
        <v>#N/A</v>
      </c>
      <c r="BC180" s="19" t="e">
        <f t="shared" si="1058"/>
        <v>#N/A</v>
      </c>
      <c r="BD180" s="19" t="e">
        <f t="shared" si="1059"/>
        <v>#N/A</v>
      </c>
      <c r="BE180" s="19" t="e">
        <f t="shared" si="1060"/>
        <v>#N/A</v>
      </c>
      <c r="BF180" s="19" t="e">
        <f t="shared" si="1061"/>
        <v>#N/A</v>
      </c>
      <c r="BG180" s="19" t="e">
        <f t="shared" si="1062"/>
        <v>#N/A</v>
      </c>
      <c r="BH180" s="19" t="e">
        <f t="shared" si="1063"/>
        <v>#N/A</v>
      </c>
      <c r="BI180" s="19" t="e">
        <f t="shared" si="1064"/>
        <v>#N/A</v>
      </c>
    </row>
    <row r="181" spans="3:61" s="19" customFormat="1" ht="12.75" x14ac:dyDescent="0.2">
      <c r="C181" s="19" t="s">
        <v>456</v>
      </c>
      <c r="F181" s="19">
        <f>E175</f>
        <v>554685.75345929014</v>
      </c>
      <c r="G181" s="19">
        <f t="shared" si="1010"/>
        <v>478361.09595164558</v>
      </c>
      <c r="H181" s="19">
        <f t="shared" si="1011"/>
        <v>398929.09306921926</v>
      </c>
      <c r="I181" s="19">
        <f t="shared" si="1012"/>
        <v>316263.23791904259</v>
      </c>
      <c r="J181" s="19">
        <f t="shared" si="1013"/>
        <v>230231.87323313594</v>
      </c>
      <c r="K181" s="19">
        <f t="shared" si="1014"/>
        <v>140697.9816853673</v>
      </c>
      <c r="L181" s="19">
        <f t="shared" si="1015"/>
        <v>47518.967671646998</v>
      </c>
      <c r="M181" s="19" t="e">
        <f t="shared" si="1016"/>
        <v>#N/A</v>
      </c>
      <c r="N181" s="19" t="e">
        <f t="shared" si="1017"/>
        <v>#N/A</v>
      </c>
      <c r="O181" s="19" t="e">
        <f t="shared" si="1018"/>
        <v>#N/A</v>
      </c>
      <c r="P181" s="19" t="e">
        <f t="shared" si="1019"/>
        <v>#N/A</v>
      </c>
      <c r="Q181" s="19" t="e">
        <f t="shared" si="1020"/>
        <v>#N/A</v>
      </c>
      <c r="R181" s="19" t="e">
        <f t="shared" si="1021"/>
        <v>#N/A</v>
      </c>
      <c r="S181" s="19" t="e">
        <f t="shared" si="1022"/>
        <v>#N/A</v>
      </c>
      <c r="T181" s="19" t="e">
        <f t="shared" si="1023"/>
        <v>#N/A</v>
      </c>
      <c r="U181" s="19" t="e">
        <f t="shared" si="1024"/>
        <v>#N/A</v>
      </c>
      <c r="V181" s="19" t="e">
        <f t="shared" si="1025"/>
        <v>#N/A</v>
      </c>
      <c r="W181" s="19" t="e">
        <f t="shared" si="1026"/>
        <v>#N/A</v>
      </c>
      <c r="X181" s="19" t="e">
        <f t="shared" si="1027"/>
        <v>#N/A</v>
      </c>
      <c r="Y181" s="19" t="e">
        <f t="shared" si="1028"/>
        <v>#N/A</v>
      </c>
      <c r="Z181" s="19" t="e">
        <f t="shared" si="1029"/>
        <v>#N/A</v>
      </c>
      <c r="AA181" s="19" t="e">
        <f t="shared" si="1030"/>
        <v>#N/A</v>
      </c>
      <c r="AB181" s="19" t="e">
        <f t="shared" si="1031"/>
        <v>#N/A</v>
      </c>
      <c r="AC181" s="19" t="e">
        <f t="shared" si="1032"/>
        <v>#N/A</v>
      </c>
      <c r="AD181" s="19" t="e">
        <f t="shared" si="1033"/>
        <v>#N/A</v>
      </c>
      <c r="AE181" s="19" t="e">
        <f t="shared" si="1034"/>
        <v>#N/A</v>
      </c>
      <c r="AF181" s="19" t="e">
        <f t="shared" si="1035"/>
        <v>#N/A</v>
      </c>
      <c r="AG181" s="19" t="e">
        <f t="shared" si="1036"/>
        <v>#N/A</v>
      </c>
      <c r="AH181" s="19" t="e">
        <f t="shared" si="1037"/>
        <v>#N/A</v>
      </c>
      <c r="AI181" s="19" t="e">
        <f t="shared" si="1038"/>
        <v>#N/A</v>
      </c>
      <c r="AJ181" s="19" t="e">
        <f t="shared" si="1039"/>
        <v>#N/A</v>
      </c>
      <c r="AK181" s="19" t="e">
        <f t="shared" si="1040"/>
        <v>#N/A</v>
      </c>
      <c r="AL181" s="19" t="e">
        <f t="shared" si="1041"/>
        <v>#N/A</v>
      </c>
      <c r="AM181" s="19" t="e">
        <f t="shared" si="1042"/>
        <v>#N/A</v>
      </c>
      <c r="AN181" s="19" t="e">
        <f t="shared" si="1043"/>
        <v>#N/A</v>
      </c>
      <c r="AO181" s="19" t="e">
        <f t="shared" si="1044"/>
        <v>#N/A</v>
      </c>
      <c r="AP181" s="19" t="e">
        <f t="shared" si="1045"/>
        <v>#N/A</v>
      </c>
      <c r="AQ181" s="19" t="e">
        <f t="shared" si="1046"/>
        <v>#N/A</v>
      </c>
      <c r="AR181" s="19" t="e">
        <f t="shared" si="1047"/>
        <v>#N/A</v>
      </c>
      <c r="AS181" s="19" t="e">
        <f t="shared" si="1048"/>
        <v>#N/A</v>
      </c>
      <c r="AT181" s="19" t="e">
        <f t="shared" si="1049"/>
        <v>#N/A</v>
      </c>
      <c r="AU181" s="19" t="e">
        <f t="shared" si="1050"/>
        <v>#N/A</v>
      </c>
      <c r="AV181" s="19" t="e">
        <f t="shared" si="1051"/>
        <v>#N/A</v>
      </c>
      <c r="AW181" s="19" t="e">
        <f t="shared" si="1052"/>
        <v>#N/A</v>
      </c>
      <c r="AX181" s="19" t="e">
        <f t="shared" si="1053"/>
        <v>#N/A</v>
      </c>
      <c r="AY181" s="19" t="e">
        <f t="shared" si="1054"/>
        <v>#N/A</v>
      </c>
      <c r="AZ181" s="19" t="e">
        <f t="shared" si="1055"/>
        <v>#N/A</v>
      </c>
      <c r="BA181" s="19" t="e">
        <f t="shared" si="1056"/>
        <v>#N/A</v>
      </c>
      <c r="BB181" s="19" t="e">
        <f t="shared" si="1057"/>
        <v>#N/A</v>
      </c>
      <c r="BC181" s="19" t="e">
        <f t="shared" si="1058"/>
        <v>#N/A</v>
      </c>
      <c r="BD181" s="19" t="e">
        <f t="shared" si="1059"/>
        <v>#N/A</v>
      </c>
      <c r="BE181" s="19" t="e">
        <f t="shared" si="1060"/>
        <v>#N/A</v>
      </c>
      <c r="BF181" s="19" t="e">
        <f t="shared" si="1061"/>
        <v>#N/A</v>
      </c>
      <c r="BG181" s="19" t="e">
        <f t="shared" si="1062"/>
        <v>#N/A</v>
      </c>
      <c r="BH181" s="19" t="e">
        <f t="shared" si="1063"/>
        <v>#N/A</v>
      </c>
      <c r="BI181" s="19" t="e">
        <f t="shared" si="1064"/>
        <v>#N/A</v>
      </c>
    </row>
    <row r="182" spans="3:61" s="19" customFormat="1" ht="12.75" x14ac:dyDescent="0.2">
      <c r="C182" s="19" t="s">
        <v>161</v>
      </c>
      <c r="F182" s="19">
        <f>E176</f>
        <v>2429422.109107587</v>
      </c>
      <c r="G182" s="19">
        <f t="shared" si="1010"/>
        <v>2429422.109107587</v>
      </c>
      <c r="H182" s="19">
        <f t="shared" si="1011"/>
        <v>2429422.109107587</v>
      </c>
      <c r="I182" s="19">
        <f t="shared" si="1012"/>
        <v>2429422.109107587</v>
      </c>
      <c r="J182" s="19">
        <f t="shared" si="1013"/>
        <v>2429422.109107587</v>
      </c>
      <c r="K182" s="19">
        <f t="shared" si="1014"/>
        <v>2429422.109107587</v>
      </c>
      <c r="L182" s="19">
        <f t="shared" si="1015"/>
        <v>2429422.109107587</v>
      </c>
      <c r="M182" s="19" t="e">
        <f t="shared" si="1016"/>
        <v>#N/A</v>
      </c>
      <c r="N182" s="19" t="e">
        <f t="shared" si="1017"/>
        <v>#N/A</v>
      </c>
      <c r="O182" s="19" t="e">
        <f t="shared" si="1018"/>
        <v>#N/A</v>
      </c>
      <c r="P182" s="19" t="e">
        <f t="shared" si="1019"/>
        <v>#N/A</v>
      </c>
      <c r="Q182" s="19" t="e">
        <f t="shared" si="1020"/>
        <v>#N/A</v>
      </c>
      <c r="R182" s="19" t="e">
        <f t="shared" si="1021"/>
        <v>#N/A</v>
      </c>
      <c r="S182" s="19" t="e">
        <f t="shared" si="1022"/>
        <v>#N/A</v>
      </c>
      <c r="T182" s="19" t="e">
        <f t="shared" si="1023"/>
        <v>#N/A</v>
      </c>
      <c r="U182" s="19" t="e">
        <f t="shared" si="1024"/>
        <v>#N/A</v>
      </c>
      <c r="V182" s="19" t="e">
        <f t="shared" si="1025"/>
        <v>#N/A</v>
      </c>
      <c r="W182" s="19" t="e">
        <f t="shared" si="1026"/>
        <v>#N/A</v>
      </c>
      <c r="X182" s="19" t="e">
        <f t="shared" si="1027"/>
        <v>#N/A</v>
      </c>
      <c r="Y182" s="19" t="e">
        <f t="shared" si="1028"/>
        <v>#N/A</v>
      </c>
      <c r="Z182" s="19" t="e">
        <f t="shared" si="1029"/>
        <v>#N/A</v>
      </c>
      <c r="AA182" s="19" t="e">
        <f t="shared" si="1030"/>
        <v>#N/A</v>
      </c>
      <c r="AB182" s="19" t="e">
        <f t="shared" si="1031"/>
        <v>#N/A</v>
      </c>
      <c r="AC182" s="19" t="e">
        <f t="shared" si="1032"/>
        <v>#N/A</v>
      </c>
      <c r="AD182" s="19" t="e">
        <f t="shared" si="1033"/>
        <v>#N/A</v>
      </c>
      <c r="AE182" s="19" t="e">
        <f t="shared" si="1034"/>
        <v>#N/A</v>
      </c>
      <c r="AF182" s="19" t="e">
        <f t="shared" si="1035"/>
        <v>#N/A</v>
      </c>
      <c r="AG182" s="19" t="e">
        <f t="shared" si="1036"/>
        <v>#N/A</v>
      </c>
      <c r="AH182" s="19" t="e">
        <f t="shared" si="1037"/>
        <v>#N/A</v>
      </c>
      <c r="AI182" s="19" t="e">
        <f t="shared" si="1038"/>
        <v>#N/A</v>
      </c>
      <c r="AJ182" s="19" t="e">
        <f t="shared" si="1039"/>
        <v>#N/A</v>
      </c>
      <c r="AK182" s="19" t="e">
        <f t="shared" si="1040"/>
        <v>#N/A</v>
      </c>
      <c r="AL182" s="19" t="e">
        <f t="shared" si="1041"/>
        <v>#N/A</v>
      </c>
      <c r="AM182" s="19" t="e">
        <f t="shared" si="1042"/>
        <v>#N/A</v>
      </c>
      <c r="AN182" s="19" t="e">
        <f t="shared" si="1043"/>
        <v>#N/A</v>
      </c>
      <c r="AO182" s="19" t="e">
        <f t="shared" si="1044"/>
        <v>#N/A</v>
      </c>
      <c r="AP182" s="19" t="e">
        <f t="shared" si="1045"/>
        <v>#N/A</v>
      </c>
      <c r="AQ182" s="19" t="e">
        <f t="shared" si="1046"/>
        <v>#N/A</v>
      </c>
      <c r="AR182" s="19" t="e">
        <f t="shared" si="1047"/>
        <v>#N/A</v>
      </c>
      <c r="AS182" s="19" t="e">
        <f t="shared" si="1048"/>
        <v>#N/A</v>
      </c>
      <c r="AT182" s="19" t="e">
        <f t="shared" si="1049"/>
        <v>#N/A</v>
      </c>
      <c r="AU182" s="19" t="e">
        <f t="shared" si="1050"/>
        <v>#N/A</v>
      </c>
      <c r="AV182" s="19" t="e">
        <f t="shared" si="1051"/>
        <v>#N/A</v>
      </c>
      <c r="AW182" s="19" t="e">
        <f t="shared" si="1052"/>
        <v>#N/A</v>
      </c>
      <c r="AX182" s="19" t="e">
        <f t="shared" si="1053"/>
        <v>#N/A</v>
      </c>
      <c r="AY182" s="19" t="e">
        <f t="shared" si="1054"/>
        <v>#N/A</v>
      </c>
      <c r="AZ182" s="19" t="e">
        <f t="shared" si="1055"/>
        <v>#N/A</v>
      </c>
      <c r="BA182" s="19" t="e">
        <f t="shared" si="1056"/>
        <v>#N/A</v>
      </c>
      <c r="BB182" s="19" t="e">
        <f t="shared" si="1057"/>
        <v>#N/A</v>
      </c>
      <c r="BC182" s="19" t="e">
        <f t="shared" si="1058"/>
        <v>#N/A</v>
      </c>
      <c r="BD182" s="19" t="e">
        <f t="shared" si="1059"/>
        <v>#N/A</v>
      </c>
      <c r="BE182" s="19" t="e">
        <f t="shared" si="1060"/>
        <v>#N/A</v>
      </c>
      <c r="BF182" s="19" t="e">
        <f t="shared" si="1061"/>
        <v>#N/A</v>
      </c>
      <c r="BG182" s="19" t="e">
        <f t="shared" si="1062"/>
        <v>#N/A</v>
      </c>
      <c r="BH182" s="19" t="e">
        <f t="shared" si="1063"/>
        <v>#N/A</v>
      </c>
      <c r="BI182" s="19" t="e">
        <f t="shared" si="1064"/>
        <v>#N/A</v>
      </c>
    </row>
    <row r="183" spans="3:61" s="19" customFormat="1" ht="12.75" x14ac:dyDescent="0.2">
      <c r="C183" s="19" t="s">
        <v>457</v>
      </c>
      <c r="F183" s="19">
        <f>E177</f>
        <v>12964530.405115463</v>
      </c>
      <c r="G183" s="19">
        <f t="shared" si="1010"/>
        <v>11013469.391959522</v>
      </c>
      <c r="H183" s="19">
        <f t="shared" si="1011"/>
        <v>8982976.3759211544</v>
      </c>
      <c r="I183" s="19">
        <f t="shared" si="1012"/>
        <v>6869817.5047326097</v>
      </c>
      <c r="J183" s="19">
        <f t="shared" si="1013"/>
        <v>4670627.268858159</v>
      </c>
      <c r="K183" s="19">
        <f t="shared" si="1014"/>
        <v>2381903.1414359394</v>
      </c>
      <c r="L183" s="19">
        <f t="shared" si="1015"/>
        <v>0</v>
      </c>
      <c r="M183" s="19" t="e">
        <f t="shared" si="1016"/>
        <v>#N/A</v>
      </c>
      <c r="N183" s="19" t="e">
        <f t="shared" si="1017"/>
        <v>#N/A</v>
      </c>
      <c r="O183" s="19" t="e">
        <f t="shared" si="1018"/>
        <v>#N/A</v>
      </c>
      <c r="P183" s="19" t="e">
        <f t="shared" si="1019"/>
        <v>#N/A</v>
      </c>
      <c r="Q183" s="19" t="e">
        <f t="shared" si="1020"/>
        <v>#N/A</v>
      </c>
      <c r="R183" s="19" t="e">
        <f t="shared" si="1021"/>
        <v>#N/A</v>
      </c>
      <c r="S183" s="19" t="e">
        <f t="shared" si="1022"/>
        <v>#N/A</v>
      </c>
      <c r="T183" s="19" t="e">
        <f t="shared" si="1023"/>
        <v>#N/A</v>
      </c>
      <c r="U183" s="19" t="e">
        <f t="shared" si="1024"/>
        <v>#N/A</v>
      </c>
      <c r="V183" s="19" t="e">
        <f t="shared" si="1025"/>
        <v>#N/A</v>
      </c>
      <c r="W183" s="19" t="e">
        <f t="shared" si="1026"/>
        <v>#N/A</v>
      </c>
      <c r="X183" s="19" t="e">
        <f t="shared" si="1027"/>
        <v>#N/A</v>
      </c>
      <c r="Y183" s="19" t="e">
        <f t="shared" si="1028"/>
        <v>#N/A</v>
      </c>
      <c r="Z183" s="19" t="e">
        <f t="shared" si="1029"/>
        <v>#N/A</v>
      </c>
      <c r="AA183" s="19" t="e">
        <f t="shared" si="1030"/>
        <v>#N/A</v>
      </c>
      <c r="AB183" s="19" t="e">
        <f t="shared" si="1031"/>
        <v>#N/A</v>
      </c>
      <c r="AC183" s="19" t="e">
        <f t="shared" si="1032"/>
        <v>#N/A</v>
      </c>
      <c r="AD183" s="19" t="e">
        <f t="shared" si="1033"/>
        <v>#N/A</v>
      </c>
      <c r="AE183" s="19" t="e">
        <f t="shared" si="1034"/>
        <v>#N/A</v>
      </c>
      <c r="AF183" s="19" t="e">
        <f t="shared" si="1035"/>
        <v>#N/A</v>
      </c>
      <c r="AG183" s="19" t="e">
        <f t="shared" si="1036"/>
        <v>#N/A</v>
      </c>
      <c r="AH183" s="19" t="e">
        <f t="shared" si="1037"/>
        <v>#N/A</v>
      </c>
      <c r="AI183" s="19" t="e">
        <f t="shared" si="1038"/>
        <v>#N/A</v>
      </c>
      <c r="AJ183" s="19" t="e">
        <f t="shared" si="1039"/>
        <v>#N/A</v>
      </c>
      <c r="AK183" s="19" t="e">
        <f t="shared" si="1040"/>
        <v>#N/A</v>
      </c>
      <c r="AL183" s="19" t="e">
        <f t="shared" si="1041"/>
        <v>#N/A</v>
      </c>
      <c r="AM183" s="19" t="e">
        <f t="shared" si="1042"/>
        <v>#N/A</v>
      </c>
      <c r="AN183" s="19" t="e">
        <f t="shared" si="1043"/>
        <v>#N/A</v>
      </c>
      <c r="AO183" s="19" t="e">
        <f t="shared" si="1044"/>
        <v>#N/A</v>
      </c>
      <c r="AP183" s="19" t="e">
        <f t="shared" si="1045"/>
        <v>#N/A</v>
      </c>
      <c r="AQ183" s="19" t="e">
        <f t="shared" si="1046"/>
        <v>#N/A</v>
      </c>
      <c r="AR183" s="19" t="e">
        <f t="shared" si="1047"/>
        <v>#N/A</v>
      </c>
      <c r="AS183" s="19" t="e">
        <f t="shared" si="1048"/>
        <v>#N/A</v>
      </c>
      <c r="AT183" s="19" t="e">
        <f t="shared" si="1049"/>
        <v>#N/A</v>
      </c>
      <c r="AU183" s="19" t="e">
        <f t="shared" si="1050"/>
        <v>#N/A</v>
      </c>
      <c r="AV183" s="19" t="e">
        <f t="shared" si="1051"/>
        <v>#N/A</v>
      </c>
      <c r="AW183" s="19" t="e">
        <f t="shared" si="1052"/>
        <v>#N/A</v>
      </c>
      <c r="AX183" s="19" t="e">
        <f t="shared" si="1053"/>
        <v>#N/A</v>
      </c>
      <c r="AY183" s="19" t="e">
        <f t="shared" si="1054"/>
        <v>#N/A</v>
      </c>
      <c r="AZ183" s="19" t="e">
        <f t="shared" si="1055"/>
        <v>#N/A</v>
      </c>
      <c r="BA183" s="19" t="e">
        <f t="shared" si="1056"/>
        <v>#N/A</v>
      </c>
      <c r="BB183" s="19" t="e">
        <f t="shared" si="1057"/>
        <v>#N/A</v>
      </c>
      <c r="BC183" s="19" t="e">
        <f t="shared" si="1058"/>
        <v>#N/A</v>
      </c>
      <c r="BD183" s="19" t="e">
        <f t="shared" si="1059"/>
        <v>#N/A</v>
      </c>
      <c r="BE183" s="19" t="e">
        <f t="shared" si="1060"/>
        <v>#N/A</v>
      </c>
      <c r="BF183" s="19" t="e">
        <f t="shared" si="1061"/>
        <v>#N/A</v>
      </c>
      <c r="BG183" s="19" t="e">
        <f t="shared" si="1062"/>
        <v>#N/A</v>
      </c>
      <c r="BH183" s="19" t="e">
        <f t="shared" si="1063"/>
        <v>#N/A</v>
      </c>
      <c r="BI183" s="19" t="e">
        <f t="shared" si="1064"/>
        <v>#N/A</v>
      </c>
    </row>
    <row r="184" spans="3:61" s="19" customFormat="1" ht="12.75" x14ac:dyDescent="0.2"/>
    <row r="185" spans="3:61" s="19" customFormat="1" ht="12.75" x14ac:dyDescent="0.2">
      <c r="C185" s="19" t="s">
        <v>473</v>
      </c>
      <c r="G185" s="19">
        <f>F179</f>
        <v>14839266.760763759</v>
      </c>
      <c r="H185" s="19">
        <f t="shared" ref="H185:H189" si="1065">G179</f>
        <v>12964530.405115463</v>
      </c>
      <c r="I185" s="19">
        <f t="shared" ref="I185:I189" si="1066">H179</f>
        <v>11013469.391959522</v>
      </c>
      <c r="J185" s="19">
        <f t="shared" ref="J185:J189" si="1067">I179</f>
        <v>8982976.3759211544</v>
      </c>
      <c r="K185" s="19">
        <f t="shared" ref="K185:K189" si="1068">J179</f>
        <v>6869817.5047326097</v>
      </c>
      <c r="L185" s="19">
        <f t="shared" ref="L185:L189" si="1069">K179</f>
        <v>4670627.268858159</v>
      </c>
      <c r="M185" s="19">
        <f t="shared" ref="M185:M189" si="1070">L179</f>
        <v>2381903.1414359394</v>
      </c>
      <c r="N185" s="19">
        <f t="shared" ref="N185:N189" si="1071">M179</f>
        <v>0</v>
      </c>
      <c r="O185" s="19" t="e">
        <f t="shared" ref="O185:O189" si="1072">N179</f>
        <v>#N/A</v>
      </c>
      <c r="P185" s="19" t="e">
        <f t="shared" ref="P185:P189" si="1073">O179</f>
        <v>#N/A</v>
      </c>
      <c r="Q185" s="19" t="e">
        <f t="shared" ref="Q185:Q189" si="1074">P179</f>
        <v>#N/A</v>
      </c>
      <c r="R185" s="19" t="e">
        <f t="shared" ref="R185:R189" si="1075">Q179</f>
        <v>#N/A</v>
      </c>
      <c r="S185" s="19" t="e">
        <f t="shared" ref="S185:S189" si="1076">R179</f>
        <v>#N/A</v>
      </c>
      <c r="T185" s="19" t="e">
        <f t="shared" ref="T185:T189" si="1077">S179</f>
        <v>#N/A</v>
      </c>
      <c r="U185" s="19" t="e">
        <f t="shared" ref="U185:U189" si="1078">T179</f>
        <v>#N/A</v>
      </c>
      <c r="V185" s="19" t="e">
        <f t="shared" ref="V185:V189" si="1079">U179</f>
        <v>#N/A</v>
      </c>
      <c r="W185" s="19" t="e">
        <f t="shared" ref="W185:W189" si="1080">V179</f>
        <v>#N/A</v>
      </c>
      <c r="X185" s="19" t="e">
        <f t="shared" ref="X185:X189" si="1081">W179</f>
        <v>#N/A</v>
      </c>
      <c r="Y185" s="19" t="e">
        <f t="shared" ref="Y185:Y189" si="1082">X179</f>
        <v>#N/A</v>
      </c>
      <c r="Z185" s="19" t="e">
        <f t="shared" ref="Z185:Z189" si="1083">Y179</f>
        <v>#N/A</v>
      </c>
      <c r="AA185" s="19" t="e">
        <f t="shared" ref="AA185:AA189" si="1084">Z179</f>
        <v>#N/A</v>
      </c>
      <c r="AB185" s="19" t="e">
        <f t="shared" ref="AB185:AB189" si="1085">AA179</f>
        <v>#N/A</v>
      </c>
      <c r="AC185" s="19" t="e">
        <f t="shared" ref="AC185:AC189" si="1086">AB179</f>
        <v>#N/A</v>
      </c>
      <c r="AD185" s="19" t="e">
        <f t="shared" ref="AD185:AD189" si="1087">AC179</f>
        <v>#N/A</v>
      </c>
      <c r="AE185" s="19" t="e">
        <f t="shared" ref="AE185:AE189" si="1088">AD179</f>
        <v>#N/A</v>
      </c>
      <c r="AF185" s="19" t="e">
        <f t="shared" ref="AF185:AF189" si="1089">AE179</f>
        <v>#N/A</v>
      </c>
      <c r="AG185" s="19" t="e">
        <f t="shared" ref="AG185:AG189" si="1090">AF179</f>
        <v>#N/A</v>
      </c>
      <c r="AH185" s="19" t="e">
        <f t="shared" ref="AH185:AH189" si="1091">AG179</f>
        <v>#N/A</v>
      </c>
      <c r="AI185" s="19" t="e">
        <f t="shared" ref="AI185:AI189" si="1092">AH179</f>
        <v>#N/A</v>
      </c>
      <c r="AJ185" s="19" t="e">
        <f t="shared" ref="AJ185:AJ189" si="1093">AI179</f>
        <v>#N/A</v>
      </c>
      <c r="AK185" s="19" t="e">
        <f t="shared" ref="AK185:AK189" si="1094">AJ179</f>
        <v>#N/A</v>
      </c>
      <c r="AL185" s="19" t="e">
        <f t="shared" ref="AL185:AL189" si="1095">AK179</f>
        <v>#N/A</v>
      </c>
      <c r="AM185" s="19" t="e">
        <f t="shared" ref="AM185:AM189" si="1096">AL179</f>
        <v>#N/A</v>
      </c>
      <c r="AN185" s="19" t="e">
        <f t="shared" ref="AN185:AN189" si="1097">AM179</f>
        <v>#N/A</v>
      </c>
      <c r="AO185" s="19" t="e">
        <f t="shared" ref="AO185:AO189" si="1098">AN179</f>
        <v>#N/A</v>
      </c>
      <c r="AP185" s="19" t="e">
        <f t="shared" ref="AP185:AP189" si="1099">AO179</f>
        <v>#N/A</v>
      </c>
      <c r="AQ185" s="19" t="e">
        <f t="shared" ref="AQ185:AQ189" si="1100">AP179</f>
        <v>#N/A</v>
      </c>
      <c r="AR185" s="19" t="e">
        <f t="shared" ref="AR185:AR189" si="1101">AQ179</f>
        <v>#N/A</v>
      </c>
      <c r="AS185" s="19" t="e">
        <f t="shared" ref="AS185:AS189" si="1102">AR179</f>
        <v>#N/A</v>
      </c>
      <c r="AT185" s="19" t="e">
        <f t="shared" ref="AT185:AT189" si="1103">AS179</f>
        <v>#N/A</v>
      </c>
      <c r="AU185" s="19" t="e">
        <f t="shared" ref="AU185:AU189" si="1104">AT179</f>
        <v>#N/A</v>
      </c>
      <c r="AV185" s="19" t="e">
        <f t="shared" ref="AV185:AV189" si="1105">AU179</f>
        <v>#N/A</v>
      </c>
      <c r="AW185" s="19" t="e">
        <f t="shared" ref="AW185:AW189" si="1106">AV179</f>
        <v>#N/A</v>
      </c>
      <c r="AX185" s="19" t="e">
        <f t="shared" ref="AX185:AX189" si="1107">AW179</f>
        <v>#N/A</v>
      </c>
      <c r="AY185" s="19" t="e">
        <f t="shared" ref="AY185:AY189" si="1108">AX179</f>
        <v>#N/A</v>
      </c>
      <c r="AZ185" s="19" t="e">
        <f t="shared" ref="AZ185:AZ189" si="1109">AY179</f>
        <v>#N/A</v>
      </c>
      <c r="BA185" s="19" t="e">
        <f t="shared" ref="BA185:BA189" si="1110">AZ179</f>
        <v>#N/A</v>
      </c>
      <c r="BB185" s="19" t="e">
        <f t="shared" ref="BB185:BB189" si="1111">BA179</f>
        <v>#N/A</v>
      </c>
      <c r="BC185" s="19" t="e">
        <f t="shared" ref="BC185:BC189" si="1112">BB179</f>
        <v>#N/A</v>
      </c>
      <c r="BD185" s="19" t="e">
        <f t="shared" ref="BD185:BD189" si="1113">BC179</f>
        <v>#N/A</v>
      </c>
      <c r="BE185" s="19" t="e">
        <f t="shared" ref="BE185:BE189" si="1114">BD179</f>
        <v>#N/A</v>
      </c>
      <c r="BF185" s="19" t="e">
        <f t="shared" ref="BF185:BF189" si="1115">BE179</f>
        <v>#N/A</v>
      </c>
      <c r="BG185" s="19" t="e">
        <f t="shared" ref="BG185:BG189" si="1116">BF179</f>
        <v>#N/A</v>
      </c>
      <c r="BH185" s="19" t="e">
        <f t="shared" ref="BH185:BH189" si="1117">BG179</f>
        <v>#N/A</v>
      </c>
      <c r="BI185" s="19" t="e">
        <f t="shared" ref="BI185:BI189" si="1118">BH179</f>
        <v>#N/A</v>
      </c>
    </row>
    <row r="186" spans="3:61" s="19" customFormat="1" ht="12.75" x14ac:dyDescent="0.2">
      <c r="C186" s="19" t="s">
        <v>455</v>
      </c>
      <c r="G186" s="19">
        <f>F180</f>
        <v>1874736.3556482969</v>
      </c>
      <c r="H186" s="19">
        <f t="shared" si="1065"/>
        <v>1951061.0131559416</v>
      </c>
      <c r="I186" s="19">
        <f t="shared" si="1066"/>
        <v>2030493.0160383678</v>
      </c>
      <c r="J186" s="19">
        <f t="shared" si="1067"/>
        <v>2113158.8711885447</v>
      </c>
      <c r="K186" s="19">
        <f t="shared" si="1068"/>
        <v>2199190.2358744512</v>
      </c>
      <c r="L186" s="19">
        <f t="shared" si="1069"/>
        <v>2288724.1274222196</v>
      </c>
      <c r="M186" s="19">
        <f t="shared" si="1070"/>
        <v>2381903.1414359398</v>
      </c>
      <c r="N186" s="19" t="e">
        <f t="shared" si="1071"/>
        <v>#N/A</v>
      </c>
      <c r="O186" s="19" t="e">
        <f t="shared" si="1072"/>
        <v>#N/A</v>
      </c>
      <c r="P186" s="19" t="e">
        <f t="shared" si="1073"/>
        <v>#N/A</v>
      </c>
      <c r="Q186" s="19" t="e">
        <f t="shared" si="1074"/>
        <v>#N/A</v>
      </c>
      <c r="R186" s="19" t="e">
        <f t="shared" si="1075"/>
        <v>#N/A</v>
      </c>
      <c r="S186" s="19" t="e">
        <f t="shared" si="1076"/>
        <v>#N/A</v>
      </c>
      <c r="T186" s="19" t="e">
        <f t="shared" si="1077"/>
        <v>#N/A</v>
      </c>
      <c r="U186" s="19" t="e">
        <f t="shared" si="1078"/>
        <v>#N/A</v>
      </c>
      <c r="V186" s="19" t="e">
        <f t="shared" si="1079"/>
        <v>#N/A</v>
      </c>
      <c r="W186" s="19" t="e">
        <f t="shared" si="1080"/>
        <v>#N/A</v>
      </c>
      <c r="X186" s="19" t="e">
        <f t="shared" si="1081"/>
        <v>#N/A</v>
      </c>
      <c r="Y186" s="19" t="e">
        <f t="shared" si="1082"/>
        <v>#N/A</v>
      </c>
      <c r="Z186" s="19" t="e">
        <f t="shared" si="1083"/>
        <v>#N/A</v>
      </c>
      <c r="AA186" s="19" t="e">
        <f t="shared" si="1084"/>
        <v>#N/A</v>
      </c>
      <c r="AB186" s="19" t="e">
        <f t="shared" si="1085"/>
        <v>#N/A</v>
      </c>
      <c r="AC186" s="19" t="e">
        <f t="shared" si="1086"/>
        <v>#N/A</v>
      </c>
      <c r="AD186" s="19" t="e">
        <f t="shared" si="1087"/>
        <v>#N/A</v>
      </c>
      <c r="AE186" s="19" t="e">
        <f t="shared" si="1088"/>
        <v>#N/A</v>
      </c>
      <c r="AF186" s="19" t="e">
        <f t="shared" si="1089"/>
        <v>#N/A</v>
      </c>
      <c r="AG186" s="19" t="e">
        <f t="shared" si="1090"/>
        <v>#N/A</v>
      </c>
      <c r="AH186" s="19" t="e">
        <f t="shared" si="1091"/>
        <v>#N/A</v>
      </c>
      <c r="AI186" s="19" t="e">
        <f t="shared" si="1092"/>
        <v>#N/A</v>
      </c>
      <c r="AJ186" s="19" t="e">
        <f t="shared" si="1093"/>
        <v>#N/A</v>
      </c>
      <c r="AK186" s="19" t="e">
        <f t="shared" si="1094"/>
        <v>#N/A</v>
      </c>
      <c r="AL186" s="19" t="e">
        <f t="shared" si="1095"/>
        <v>#N/A</v>
      </c>
      <c r="AM186" s="19" t="e">
        <f t="shared" si="1096"/>
        <v>#N/A</v>
      </c>
      <c r="AN186" s="19" t="e">
        <f t="shared" si="1097"/>
        <v>#N/A</v>
      </c>
      <c r="AO186" s="19" t="e">
        <f t="shared" si="1098"/>
        <v>#N/A</v>
      </c>
      <c r="AP186" s="19" t="e">
        <f t="shared" si="1099"/>
        <v>#N/A</v>
      </c>
      <c r="AQ186" s="19" t="e">
        <f t="shared" si="1100"/>
        <v>#N/A</v>
      </c>
      <c r="AR186" s="19" t="e">
        <f t="shared" si="1101"/>
        <v>#N/A</v>
      </c>
      <c r="AS186" s="19" t="e">
        <f t="shared" si="1102"/>
        <v>#N/A</v>
      </c>
      <c r="AT186" s="19" t="e">
        <f t="shared" si="1103"/>
        <v>#N/A</v>
      </c>
      <c r="AU186" s="19" t="e">
        <f t="shared" si="1104"/>
        <v>#N/A</v>
      </c>
      <c r="AV186" s="19" t="e">
        <f t="shared" si="1105"/>
        <v>#N/A</v>
      </c>
      <c r="AW186" s="19" t="e">
        <f t="shared" si="1106"/>
        <v>#N/A</v>
      </c>
      <c r="AX186" s="19" t="e">
        <f t="shared" si="1107"/>
        <v>#N/A</v>
      </c>
      <c r="AY186" s="19" t="e">
        <f t="shared" si="1108"/>
        <v>#N/A</v>
      </c>
      <c r="AZ186" s="19" t="e">
        <f t="shared" si="1109"/>
        <v>#N/A</v>
      </c>
      <c r="BA186" s="19" t="e">
        <f t="shared" si="1110"/>
        <v>#N/A</v>
      </c>
      <c r="BB186" s="19" t="e">
        <f t="shared" si="1111"/>
        <v>#N/A</v>
      </c>
      <c r="BC186" s="19" t="e">
        <f t="shared" si="1112"/>
        <v>#N/A</v>
      </c>
      <c r="BD186" s="19" t="e">
        <f t="shared" si="1113"/>
        <v>#N/A</v>
      </c>
      <c r="BE186" s="19" t="e">
        <f t="shared" si="1114"/>
        <v>#N/A</v>
      </c>
      <c r="BF186" s="19" t="e">
        <f t="shared" si="1115"/>
        <v>#N/A</v>
      </c>
      <c r="BG186" s="19" t="e">
        <f t="shared" si="1116"/>
        <v>#N/A</v>
      </c>
      <c r="BH186" s="19" t="e">
        <f t="shared" si="1117"/>
        <v>#N/A</v>
      </c>
      <c r="BI186" s="19" t="e">
        <f t="shared" si="1118"/>
        <v>#N/A</v>
      </c>
    </row>
    <row r="187" spans="3:61" s="19" customFormat="1" ht="12.75" x14ac:dyDescent="0.2">
      <c r="C187" s="19" t="s">
        <v>456</v>
      </c>
      <c r="G187" s="19">
        <f>F181</f>
        <v>554685.75345929014</v>
      </c>
      <c r="H187" s="19">
        <f t="shared" si="1065"/>
        <v>478361.09595164558</v>
      </c>
      <c r="I187" s="19">
        <f t="shared" si="1066"/>
        <v>398929.09306921926</v>
      </c>
      <c r="J187" s="19">
        <f t="shared" si="1067"/>
        <v>316263.23791904259</v>
      </c>
      <c r="K187" s="19">
        <f t="shared" si="1068"/>
        <v>230231.87323313594</v>
      </c>
      <c r="L187" s="19">
        <f t="shared" si="1069"/>
        <v>140697.9816853673</v>
      </c>
      <c r="M187" s="19">
        <f t="shared" si="1070"/>
        <v>47518.967671646998</v>
      </c>
      <c r="N187" s="19" t="e">
        <f t="shared" si="1071"/>
        <v>#N/A</v>
      </c>
      <c r="O187" s="19" t="e">
        <f t="shared" si="1072"/>
        <v>#N/A</v>
      </c>
      <c r="P187" s="19" t="e">
        <f t="shared" si="1073"/>
        <v>#N/A</v>
      </c>
      <c r="Q187" s="19" t="e">
        <f t="shared" si="1074"/>
        <v>#N/A</v>
      </c>
      <c r="R187" s="19" t="e">
        <f t="shared" si="1075"/>
        <v>#N/A</v>
      </c>
      <c r="S187" s="19" t="e">
        <f t="shared" si="1076"/>
        <v>#N/A</v>
      </c>
      <c r="T187" s="19" t="e">
        <f t="shared" si="1077"/>
        <v>#N/A</v>
      </c>
      <c r="U187" s="19" t="e">
        <f t="shared" si="1078"/>
        <v>#N/A</v>
      </c>
      <c r="V187" s="19" t="e">
        <f t="shared" si="1079"/>
        <v>#N/A</v>
      </c>
      <c r="W187" s="19" t="e">
        <f t="shared" si="1080"/>
        <v>#N/A</v>
      </c>
      <c r="X187" s="19" t="e">
        <f t="shared" si="1081"/>
        <v>#N/A</v>
      </c>
      <c r="Y187" s="19" t="e">
        <f t="shared" si="1082"/>
        <v>#N/A</v>
      </c>
      <c r="Z187" s="19" t="e">
        <f t="shared" si="1083"/>
        <v>#N/A</v>
      </c>
      <c r="AA187" s="19" t="e">
        <f t="shared" si="1084"/>
        <v>#N/A</v>
      </c>
      <c r="AB187" s="19" t="e">
        <f t="shared" si="1085"/>
        <v>#N/A</v>
      </c>
      <c r="AC187" s="19" t="e">
        <f t="shared" si="1086"/>
        <v>#N/A</v>
      </c>
      <c r="AD187" s="19" t="e">
        <f t="shared" si="1087"/>
        <v>#N/A</v>
      </c>
      <c r="AE187" s="19" t="e">
        <f t="shared" si="1088"/>
        <v>#N/A</v>
      </c>
      <c r="AF187" s="19" t="e">
        <f t="shared" si="1089"/>
        <v>#N/A</v>
      </c>
      <c r="AG187" s="19" t="e">
        <f t="shared" si="1090"/>
        <v>#N/A</v>
      </c>
      <c r="AH187" s="19" t="e">
        <f t="shared" si="1091"/>
        <v>#N/A</v>
      </c>
      <c r="AI187" s="19" t="e">
        <f t="shared" si="1092"/>
        <v>#N/A</v>
      </c>
      <c r="AJ187" s="19" t="e">
        <f t="shared" si="1093"/>
        <v>#N/A</v>
      </c>
      <c r="AK187" s="19" t="e">
        <f t="shared" si="1094"/>
        <v>#N/A</v>
      </c>
      <c r="AL187" s="19" t="e">
        <f t="shared" si="1095"/>
        <v>#N/A</v>
      </c>
      <c r="AM187" s="19" t="e">
        <f t="shared" si="1096"/>
        <v>#N/A</v>
      </c>
      <c r="AN187" s="19" t="e">
        <f t="shared" si="1097"/>
        <v>#N/A</v>
      </c>
      <c r="AO187" s="19" t="e">
        <f t="shared" si="1098"/>
        <v>#N/A</v>
      </c>
      <c r="AP187" s="19" t="e">
        <f t="shared" si="1099"/>
        <v>#N/A</v>
      </c>
      <c r="AQ187" s="19" t="e">
        <f t="shared" si="1100"/>
        <v>#N/A</v>
      </c>
      <c r="AR187" s="19" t="e">
        <f t="shared" si="1101"/>
        <v>#N/A</v>
      </c>
      <c r="AS187" s="19" t="e">
        <f t="shared" si="1102"/>
        <v>#N/A</v>
      </c>
      <c r="AT187" s="19" t="e">
        <f t="shared" si="1103"/>
        <v>#N/A</v>
      </c>
      <c r="AU187" s="19" t="e">
        <f t="shared" si="1104"/>
        <v>#N/A</v>
      </c>
      <c r="AV187" s="19" t="e">
        <f t="shared" si="1105"/>
        <v>#N/A</v>
      </c>
      <c r="AW187" s="19" t="e">
        <f t="shared" si="1106"/>
        <v>#N/A</v>
      </c>
      <c r="AX187" s="19" t="e">
        <f t="shared" si="1107"/>
        <v>#N/A</v>
      </c>
      <c r="AY187" s="19" t="e">
        <f t="shared" si="1108"/>
        <v>#N/A</v>
      </c>
      <c r="AZ187" s="19" t="e">
        <f t="shared" si="1109"/>
        <v>#N/A</v>
      </c>
      <c r="BA187" s="19" t="e">
        <f t="shared" si="1110"/>
        <v>#N/A</v>
      </c>
      <c r="BB187" s="19" t="e">
        <f t="shared" si="1111"/>
        <v>#N/A</v>
      </c>
      <c r="BC187" s="19" t="e">
        <f t="shared" si="1112"/>
        <v>#N/A</v>
      </c>
      <c r="BD187" s="19" t="e">
        <f t="shared" si="1113"/>
        <v>#N/A</v>
      </c>
      <c r="BE187" s="19" t="e">
        <f t="shared" si="1114"/>
        <v>#N/A</v>
      </c>
      <c r="BF187" s="19" t="e">
        <f t="shared" si="1115"/>
        <v>#N/A</v>
      </c>
      <c r="BG187" s="19" t="e">
        <f t="shared" si="1116"/>
        <v>#N/A</v>
      </c>
      <c r="BH187" s="19" t="e">
        <f t="shared" si="1117"/>
        <v>#N/A</v>
      </c>
      <c r="BI187" s="19" t="e">
        <f t="shared" si="1118"/>
        <v>#N/A</v>
      </c>
    </row>
    <row r="188" spans="3:61" s="19" customFormat="1" ht="12.75" x14ac:dyDescent="0.2">
      <c r="C188" s="19" t="s">
        <v>161</v>
      </c>
      <c r="G188" s="19">
        <f>F182</f>
        <v>2429422.109107587</v>
      </c>
      <c r="H188" s="19">
        <f t="shared" si="1065"/>
        <v>2429422.109107587</v>
      </c>
      <c r="I188" s="19">
        <f t="shared" si="1066"/>
        <v>2429422.109107587</v>
      </c>
      <c r="J188" s="19">
        <f t="shared" si="1067"/>
        <v>2429422.109107587</v>
      </c>
      <c r="K188" s="19">
        <f t="shared" si="1068"/>
        <v>2429422.109107587</v>
      </c>
      <c r="L188" s="19">
        <f t="shared" si="1069"/>
        <v>2429422.109107587</v>
      </c>
      <c r="M188" s="19">
        <f t="shared" si="1070"/>
        <v>2429422.109107587</v>
      </c>
      <c r="N188" s="19" t="e">
        <f t="shared" si="1071"/>
        <v>#N/A</v>
      </c>
      <c r="O188" s="19" t="e">
        <f t="shared" si="1072"/>
        <v>#N/A</v>
      </c>
      <c r="P188" s="19" t="e">
        <f t="shared" si="1073"/>
        <v>#N/A</v>
      </c>
      <c r="Q188" s="19" t="e">
        <f t="shared" si="1074"/>
        <v>#N/A</v>
      </c>
      <c r="R188" s="19" t="e">
        <f t="shared" si="1075"/>
        <v>#N/A</v>
      </c>
      <c r="S188" s="19" t="e">
        <f t="shared" si="1076"/>
        <v>#N/A</v>
      </c>
      <c r="T188" s="19" t="e">
        <f t="shared" si="1077"/>
        <v>#N/A</v>
      </c>
      <c r="U188" s="19" t="e">
        <f t="shared" si="1078"/>
        <v>#N/A</v>
      </c>
      <c r="V188" s="19" t="e">
        <f t="shared" si="1079"/>
        <v>#N/A</v>
      </c>
      <c r="W188" s="19" t="e">
        <f t="shared" si="1080"/>
        <v>#N/A</v>
      </c>
      <c r="X188" s="19" t="e">
        <f t="shared" si="1081"/>
        <v>#N/A</v>
      </c>
      <c r="Y188" s="19" t="e">
        <f t="shared" si="1082"/>
        <v>#N/A</v>
      </c>
      <c r="Z188" s="19" t="e">
        <f t="shared" si="1083"/>
        <v>#N/A</v>
      </c>
      <c r="AA188" s="19" t="e">
        <f t="shared" si="1084"/>
        <v>#N/A</v>
      </c>
      <c r="AB188" s="19" t="e">
        <f t="shared" si="1085"/>
        <v>#N/A</v>
      </c>
      <c r="AC188" s="19" t="e">
        <f t="shared" si="1086"/>
        <v>#N/A</v>
      </c>
      <c r="AD188" s="19" t="e">
        <f t="shared" si="1087"/>
        <v>#N/A</v>
      </c>
      <c r="AE188" s="19" t="e">
        <f t="shared" si="1088"/>
        <v>#N/A</v>
      </c>
      <c r="AF188" s="19" t="e">
        <f t="shared" si="1089"/>
        <v>#N/A</v>
      </c>
      <c r="AG188" s="19" t="e">
        <f t="shared" si="1090"/>
        <v>#N/A</v>
      </c>
      <c r="AH188" s="19" t="e">
        <f t="shared" si="1091"/>
        <v>#N/A</v>
      </c>
      <c r="AI188" s="19" t="e">
        <f t="shared" si="1092"/>
        <v>#N/A</v>
      </c>
      <c r="AJ188" s="19" t="e">
        <f t="shared" si="1093"/>
        <v>#N/A</v>
      </c>
      <c r="AK188" s="19" t="e">
        <f t="shared" si="1094"/>
        <v>#N/A</v>
      </c>
      <c r="AL188" s="19" t="e">
        <f t="shared" si="1095"/>
        <v>#N/A</v>
      </c>
      <c r="AM188" s="19" t="e">
        <f t="shared" si="1096"/>
        <v>#N/A</v>
      </c>
      <c r="AN188" s="19" t="e">
        <f t="shared" si="1097"/>
        <v>#N/A</v>
      </c>
      <c r="AO188" s="19" t="e">
        <f t="shared" si="1098"/>
        <v>#N/A</v>
      </c>
      <c r="AP188" s="19" t="e">
        <f t="shared" si="1099"/>
        <v>#N/A</v>
      </c>
      <c r="AQ188" s="19" t="e">
        <f t="shared" si="1100"/>
        <v>#N/A</v>
      </c>
      <c r="AR188" s="19" t="e">
        <f t="shared" si="1101"/>
        <v>#N/A</v>
      </c>
      <c r="AS188" s="19" t="e">
        <f t="shared" si="1102"/>
        <v>#N/A</v>
      </c>
      <c r="AT188" s="19" t="e">
        <f t="shared" si="1103"/>
        <v>#N/A</v>
      </c>
      <c r="AU188" s="19" t="e">
        <f t="shared" si="1104"/>
        <v>#N/A</v>
      </c>
      <c r="AV188" s="19" t="e">
        <f t="shared" si="1105"/>
        <v>#N/A</v>
      </c>
      <c r="AW188" s="19" t="e">
        <f t="shared" si="1106"/>
        <v>#N/A</v>
      </c>
      <c r="AX188" s="19" t="e">
        <f t="shared" si="1107"/>
        <v>#N/A</v>
      </c>
      <c r="AY188" s="19" t="e">
        <f t="shared" si="1108"/>
        <v>#N/A</v>
      </c>
      <c r="AZ188" s="19" t="e">
        <f t="shared" si="1109"/>
        <v>#N/A</v>
      </c>
      <c r="BA188" s="19" t="e">
        <f t="shared" si="1110"/>
        <v>#N/A</v>
      </c>
      <c r="BB188" s="19" t="e">
        <f t="shared" si="1111"/>
        <v>#N/A</v>
      </c>
      <c r="BC188" s="19" t="e">
        <f t="shared" si="1112"/>
        <v>#N/A</v>
      </c>
      <c r="BD188" s="19" t="e">
        <f t="shared" si="1113"/>
        <v>#N/A</v>
      </c>
      <c r="BE188" s="19" t="e">
        <f t="shared" si="1114"/>
        <v>#N/A</v>
      </c>
      <c r="BF188" s="19" t="e">
        <f t="shared" si="1115"/>
        <v>#N/A</v>
      </c>
      <c r="BG188" s="19" t="e">
        <f t="shared" si="1116"/>
        <v>#N/A</v>
      </c>
      <c r="BH188" s="19" t="e">
        <f t="shared" si="1117"/>
        <v>#N/A</v>
      </c>
      <c r="BI188" s="19" t="e">
        <f t="shared" si="1118"/>
        <v>#N/A</v>
      </c>
    </row>
    <row r="189" spans="3:61" s="19" customFormat="1" ht="12.75" x14ac:dyDescent="0.2">
      <c r="C189" s="19" t="s">
        <v>457</v>
      </c>
      <c r="G189" s="19">
        <f>F183</f>
        <v>12964530.405115463</v>
      </c>
      <c r="H189" s="19">
        <f t="shared" si="1065"/>
        <v>11013469.391959522</v>
      </c>
      <c r="I189" s="19">
        <f t="shared" si="1066"/>
        <v>8982976.3759211544</v>
      </c>
      <c r="J189" s="19">
        <f t="shared" si="1067"/>
        <v>6869817.5047326097</v>
      </c>
      <c r="K189" s="19">
        <f t="shared" si="1068"/>
        <v>4670627.268858159</v>
      </c>
      <c r="L189" s="19">
        <f t="shared" si="1069"/>
        <v>2381903.1414359394</v>
      </c>
      <c r="M189" s="19">
        <f t="shared" si="1070"/>
        <v>0</v>
      </c>
      <c r="N189" s="19" t="e">
        <f t="shared" si="1071"/>
        <v>#N/A</v>
      </c>
      <c r="O189" s="19" t="e">
        <f t="shared" si="1072"/>
        <v>#N/A</v>
      </c>
      <c r="P189" s="19" t="e">
        <f t="shared" si="1073"/>
        <v>#N/A</v>
      </c>
      <c r="Q189" s="19" t="e">
        <f t="shared" si="1074"/>
        <v>#N/A</v>
      </c>
      <c r="R189" s="19" t="e">
        <f t="shared" si="1075"/>
        <v>#N/A</v>
      </c>
      <c r="S189" s="19" t="e">
        <f t="shared" si="1076"/>
        <v>#N/A</v>
      </c>
      <c r="T189" s="19" t="e">
        <f t="shared" si="1077"/>
        <v>#N/A</v>
      </c>
      <c r="U189" s="19" t="e">
        <f t="shared" si="1078"/>
        <v>#N/A</v>
      </c>
      <c r="V189" s="19" t="e">
        <f t="shared" si="1079"/>
        <v>#N/A</v>
      </c>
      <c r="W189" s="19" t="e">
        <f t="shared" si="1080"/>
        <v>#N/A</v>
      </c>
      <c r="X189" s="19" t="e">
        <f t="shared" si="1081"/>
        <v>#N/A</v>
      </c>
      <c r="Y189" s="19" t="e">
        <f t="shared" si="1082"/>
        <v>#N/A</v>
      </c>
      <c r="Z189" s="19" t="e">
        <f t="shared" si="1083"/>
        <v>#N/A</v>
      </c>
      <c r="AA189" s="19" t="e">
        <f t="shared" si="1084"/>
        <v>#N/A</v>
      </c>
      <c r="AB189" s="19" t="e">
        <f t="shared" si="1085"/>
        <v>#N/A</v>
      </c>
      <c r="AC189" s="19" t="e">
        <f t="shared" si="1086"/>
        <v>#N/A</v>
      </c>
      <c r="AD189" s="19" t="e">
        <f t="shared" si="1087"/>
        <v>#N/A</v>
      </c>
      <c r="AE189" s="19" t="e">
        <f t="shared" si="1088"/>
        <v>#N/A</v>
      </c>
      <c r="AF189" s="19" t="e">
        <f t="shared" si="1089"/>
        <v>#N/A</v>
      </c>
      <c r="AG189" s="19" t="e">
        <f t="shared" si="1090"/>
        <v>#N/A</v>
      </c>
      <c r="AH189" s="19" t="e">
        <f t="shared" si="1091"/>
        <v>#N/A</v>
      </c>
      <c r="AI189" s="19" t="e">
        <f t="shared" si="1092"/>
        <v>#N/A</v>
      </c>
      <c r="AJ189" s="19" t="e">
        <f t="shared" si="1093"/>
        <v>#N/A</v>
      </c>
      <c r="AK189" s="19" t="e">
        <f t="shared" si="1094"/>
        <v>#N/A</v>
      </c>
      <c r="AL189" s="19" t="e">
        <f t="shared" si="1095"/>
        <v>#N/A</v>
      </c>
      <c r="AM189" s="19" t="e">
        <f t="shared" si="1096"/>
        <v>#N/A</v>
      </c>
      <c r="AN189" s="19" t="e">
        <f t="shared" si="1097"/>
        <v>#N/A</v>
      </c>
      <c r="AO189" s="19" t="e">
        <f t="shared" si="1098"/>
        <v>#N/A</v>
      </c>
      <c r="AP189" s="19" t="e">
        <f t="shared" si="1099"/>
        <v>#N/A</v>
      </c>
      <c r="AQ189" s="19" t="e">
        <f t="shared" si="1100"/>
        <v>#N/A</v>
      </c>
      <c r="AR189" s="19" t="e">
        <f t="shared" si="1101"/>
        <v>#N/A</v>
      </c>
      <c r="AS189" s="19" t="e">
        <f t="shared" si="1102"/>
        <v>#N/A</v>
      </c>
      <c r="AT189" s="19" t="e">
        <f t="shared" si="1103"/>
        <v>#N/A</v>
      </c>
      <c r="AU189" s="19" t="e">
        <f t="shared" si="1104"/>
        <v>#N/A</v>
      </c>
      <c r="AV189" s="19" t="e">
        <f t="shared" si="1105"/>
        <v>#N/A</v>
      </c>
      <c r="AW189" s="19" t="e">
        <f t="shared" si="1106"/>
        <v>#N/A</v>
      </c>
      <c r="AX189" s="19" t="e">
        <f t="shared" si="1107"/>
        <v>#N/A</v>
      </c>
      <c r="AY189" s="19" t="e">
        <f t="shared" si="1108"/>
        <v>#N/A</v>
      </c>
      <c r="AZ189" s="19" t="e">
        <f t="shared" si="1109"/>
        <v>#N/A</v>
      </c>
      <c r="BA189" s="19" t="e">
        <f t="shared" si="1110"/>
        <v>#N/A</v>
      </c>
      <c r="BB189" s="19" t="e">
        <f t="shared" si="1111"/>
        <v>#N/A</v>
      </c>
      <c r="BC189" s="19" t="e">
        <f t="shared" si="1112"/>
        <v>#N/A</v>
      </c>
      <c r="BD189" s="19" t="e">
        <f t="shared" si="1113"/>
        <v>#N/A</v>
      </c>
      <c r="BE189" s="19" t="e">
        <f t="shared" si="1114"/>
        <v>#N/A</v>
      </c>
      <c r="BF189" s="19" t="e">
        <f t="shared" si="1115"/>
        <v>#N/A</v>
      </c>
      <c r="BG189" s="19" t="e">
        <f t="shared" si="1116"/>
        <v>#N/A</v>
      </c>
      <c r="BH189" s="19" t="e">
        <f t="shared" si="1117"/>
        <v>#N/A</v>
      </c>
      <c r="BI189" s="19" t="e">
        <f t="shared" si="1118"/>
        <v>#N/A</v>
      </c>
    </row>
    <row r="190" spans="3:61" s="19" customFormat="1" ht="12.75" x14ac:dyDescent="0.2"/>
    <row r="191" spans="3:61" s="19" customFormat="1" ht="12.75" x14ac:dyDescent="0.2">
      <c r="C191" s="19" t="s">
        <v>473</v>
      </c>
      <c r="H191" s="19">
        <f>G185</f>
        <v>14839266.760763759</v>
      </c>
      <c r="I191" s="19">
        <f t="shared" ref="I191:I195" si="1119">H185</f>
        <v>12964530.405115463</v>
      </c>
      <c r="J191" s="19">
        <f t="shared" ref="J191:J195" si="1120">I185</f>
        <v>11013469.391959522</v>
      </c>
      <c r="K191" s="19">
        <f t="shared" ref="K191:K195" si="1121">J185</f>
        <v>8982976.3759211544</v>
      </c>
      <c r="L191" s="19">
        <f t="shared" ref="L191:L195" si="1122">K185</f>
        <v>6869817.5047326097</v>
      </c>
      <c r="M191" s="19">
        <f t="shared" ref="M191:M195" si="1123">L185</f>
        <v>4670627.268858159</v>
      </c>
      <c r="N191" s="19">
        <f t="shared" ref="N191:N195" si="1124">M185</f>
        <v>2381903.1414359394</v>
      </c>
      <c r="O191" s="19">
        <f t="shared" ref="O191:O195" si="1125">N185</f>
        <v>0</v>
      </c>
      <c r="P191" s="19" t="e">
        <f t="shared" ref="P191:P195" si="1126">O185</f>
        <v>#N/A</v>
      </c>
      <c r="Q191" s="19" t="e">
        <f t="shared" ref="Q191:Q195" si="1127">P185</f>
        <v>#N/A</v>
      </c>
      <c r="R191" s="19" t="e">
        <f t="shared" ref="R191:R195" si="1128">Q185</f>
        <v>#N/A</v>
      </c>
      <c r="S191" s="19" t="e">
        <f t="shared" ref="S191:S195" si="1129">R185</f>
        <v>#N/A</v>
      </c>
      <c r="T191" s="19" t="e">
        <f t="shared" ref="T191:T195" si="1130">S185</f>
        <v>#N/A</v>
      </c>
      <c r="U191" s="19" t="e">
        <f t="shared" ref="U191:U195" si="1131">T185</f>
        <v>#N/A</v>
      </c>
      <c r="V191" s="19" t="e">
        <f t="shared" ref="V191:V195" si="1132">U185</f>
        <v>#N/A</v>
      </c>
      <c r="W191" s="19" t="e">
        <f t="shared" ref="W191:W195" si="1133">V185</f>
        <v>#N/A</v>
      </c>
      <c r="X191" s="19" t="e">
        <f t="shared" ref="X191:X195" si="1134">W185</f>
        <v>#N/A</v>
      </c>
      <c r="Y191" s="19" t="e">
        <f t="shared" ref="Y191:Y195" si="1135">X185</f>
        <v>#N/A</v>
      </c>
      <c r="Z191" s="19" t="e">
        <f t="shared" ref="Z191:Z195" si="1136">Y185</f>
        <v>#N/A</v>
      </c>
      <c r="AA191" s="19" t="e">
        <f t="shared" ref="AA191:AA195" si="1137">Z185</f>
        <v>#N/A</v>
      </c>
      <c r="AB191" s="19" t="e">
        <f t="shared" ref="AB191:AB195" si="1138">AA185</f>
        <v>#N/A</v>
      </c>
      <c r="AC191" s="19" t="e">
        <f t="shared" ref="AC191:AC195" si="1139">AB185</f>
        <v>#N/A</v>
      </c>
      <c r="AD191" s="19" t="e">
        <f t="shared" ref="AD191:AD195" si="1140">AC185</f>
        <v>#N/A</v>
      </c>
      <c r="AE191" s="19" t="e">
        <f t="shared" ref="AE191:AE195" si="1141">AD185</f>
        <v>#N/A</v>
      </c>
      <c r="AF191" s="19" t="e">
        <f t="shared" ref="AF191:AF195" si="1142">AE185</f>
        <v>#N/A</v>
      </c>
      <c r="AG191" s="19" t="e">
        <f t="shared" ref="AG191:AG195" si="1143">AF185</f>
        <v>#N/A</v>
      </c>
      <c r="AH191" s="19" t="e">
        <f t="shared" ref="AH191:AH195" si="1144">AG185</f>
        <v>#N/A</v>
      </c>
      <c r="AI191" s="19" t="e">
        <f t="shared" ref="AI191:AI195" si="1145">AH185</f>
        <v>#N/A</v>
      </c>
      <c r="AJ191" s="19" t="e">
        <f t="shared" ref="AJ191:AJ195" si="1146">AI185</f>
        <v>#N/A</v>
      </c>
      <c r="AK191" s="19" t="e">
        <f t="shared" ref="AK191:AK195" si="1147">AJ185</f>
        <v>#N/A</v>
      </c>
      <c r="AL191" s="19" t="e">
        <f t="shared" ref="AL191:AL195" si="1148">AK185</f>
        <v>#N/A</v>
      </c>
      <c r="AM191" s="19" t="e">
        <f t="shared" ref="AM191:AM195" si="1149">AL185</f>
        <v>#N/A</v>
      </c>
      <c r="AN191" s="19" t="e">
        <f t="shared" ref="AN191:AN195" si="1150">AM185</f>
        <v>#N/A</v>
      </c>
      <c r="AO191" s="19" t="e">
        <f t="shared" ref="AO191:AO195" si="1151">AN185</f>
        <v>#N/A</v>
      </c>
      <c r="AP191" s="19" t="e">
        <f t="shared" ref="AP191:AP195" si="1152">AO185</f>
        <v>#N/A</v>
      </c>
      <c r="AQ191" s="19" t="e">
        <f t="shared" ref="AQ191:AQ195" si="1153">AP185</f>
        <v>#N/A</v>
      </c>
      <c r="AR191" s="19" t="e">
        <f t="shared" ref="AR191:AR195" si="1154">AQ185</f>
        <v>#N/A</v>
      </c>
      <c r="AS191" s="19" t="e">
        <f t="shared" ref="AS191:AS195" si="1155">AR185</f>
        <v>#N/A</v>
      </c>
      <c r="AT191" s="19" t="e">
        <f t="shared" ref="AT191:AT195" si="1156">AS185</f>
        <v>#N/A</v>
      </c>
      <c r="AU191" s="19" t="e">
        <f t="shared" ref="AU191:AU195" si="1157">AT185</f>
        <v>#N/A</v>
      </c>
      <c r="AV191" s="19" t="e">
        <f t="shared" ref="AV191:AV195" si="1158">AU185</f>
        <v>#N/A</v>
      </c>
      <c r="AW191" s="19" t="e">
        <f t="shared" ref="AW191:AW195" si="1159">AV185</f>
        <v>#N/A</v>
      </c>
      <c r="AX191" s="19" t="e">
        <f t="shared" ref="AX191:AX195" si="1160">AW185</f>
        <v>#N/A</v>
      </c>
      <c r="AY191" s="19" t="e">
        <f t="shared" ref="AY191:AY195" si="1161">AX185</f>
        <v>#N/A</v>
      </c>
      <c r="AZ191" s="19" t="e">
        <f t="shared" ref="AZ191:AZ195" si="1162">AY185</f>
        <v>#N/A</v>
      </c>
      <c r="BA191" s="19" t="e">
        <f t="shared" ref="BA191:BA195" si="1163">AZ185</f>
        <v>#N/A</v>
      </c>
      <c r="BB191" s="19" t="e">
        <f t="shared" ref="BB191:BB195" si="1164">BA185</f>
        <v>#N/A</v>
      </c>
      <c r="BC191" s="19" t="e">
        <f t="shared" ref="BC191:BC195" si="1165">BB185</f>
        <v>#N/A</v>
      </c>
      <c r="BD191" s="19" t="e">
        <f t="shared" ref="BD191:BD195" si="1166">BC185</f>
        <v>#N/A</v>
      </c>
      <c r="BE191" s="19" t="e">
        <f t="shared" ref="BE191:BE195" si="1167">BD185</f>
        <v>#N/A</v>
      </c>
      <c r="BF191" s="19" t="e">
        <f t="shared" ref="BF191:BF195" si="1168">BE185</f>
        <v>#N/A</v>
      </c>
      <c r="BG191" s="19" t="e">
        <f t="shared" ref="BG191:BG195" si="1169">BF185</f>
        <v>#N/A</v>
      </c>
      <c r="BH191" s="19" t="e">
        <f t="shared" ref="BH191:BH195" si="1170">BG185</f>
        <v>#N/A</v>
      </c>
      <c r="BI191" s="19" t="e">
        <f t="shared" ref="BI191:BI195" si="1171">BH185</f>
        <v>#N/A</v>
      </c>
    </row>
    <row r="192" spans="3:61" s="19" customFormat="1" ht="12.75" x14ac:dyDescent="0.2">
      <c r="C192" s="19" t="s">
        <v>455</v>
      </c>
      <c r="H192" s="19">
        <f>G186</f>
        <v>1874736.3556482969</v>
      </c>
      <c r="I192" s="19">
        <f t="shared" si="1119"/>
        <v>1951061.0131559416</v>
      </c>
      <c r="J192" s="19">
        <f t="shared" si="1120"/>
        <v>2030493.0160383678</v>
      </c>
      <c r="K192" s="19">
        <f t="shared" si="1121"/>
        <v>2113158.8711885447</v>
      </c>
      <c r="L192" s="19">
        <f t="shared" si="1122"/>
        <v>2199190.2358744512</v>
      </c>
      <c r="M192" s="19">
        <f t="shared" si="1123"/>
        <v>2288724.1274222196</v>
      </c>
      <c r="N192" s="19">
        <f t="shared" si="1124"/>
        <v>2381903.1414359398</v>
      </c>
      <c r="O192" s="19" t="e">
        <f t="shared" si="1125"/>
        <v>#N/A</v>
      </c>
      <c r="P192" s="19" t="e">
        <f t="shared" si="1126"/>
        <v>#N/A</v>
      </c>
      <c r="Q192" s="19" t="e">
        <f t="shared" si="1127"/>
        <v>#N/A</v>
      </c>
      <c r="R192" s="19" t="e">
        <f t="shared" si="1128"/>
        <v>#N/A</v>
      </c>
      <c r="S192" s="19" t="e">
        <f t="shared" si="1129"/>
        <v>#N/A</v>
      </c>
      <c r="T192" s="19" t="e">
        <f t="shared" si="1130"/>
        <v>#N/A</v>
      </c>
      <c r="U192" s="19" t="e">
        <f t="shared" si="1131"/>
        <v>#N/A</v>
      </c>
      <c r="V192" s="19" t="e">
        <f t="shared" si="1132"/>
        <v>#N/A</v>
      </c>
      <c r="W192" s="19" t="e">
        <f t="shared" si="1133"/>
        <v>#N/A</v>
      </c>
      <c r="X192" s="19" t="e">
        <f t="shared" si="1134"/>
        <v>#N/A</v>
      </c>
      <c r="Y192" s="19" t="e">
        <f t="shared" si="1135"/>
        <v>#N/A</v>
      </c>
      <c r="Z192" s="19" t="e">
        <f t="shared" si="1136"/>
        <v>#N/A</v>
      </c>
      <c r="AA192" s="19" t="e">
        <f t="shared" si="1137"/>
        <v>#N/A</v>
      </c>
      <c r="AB192" s="19" t="e">
        <f t="shared" si="1138"/>
        <v>#N/A</v>
      </c>
      <c r="AC192" s="19" t="e">
        <f t="shared" si="1139"/>
        <v>#N/A</v>
      </c>
      <c r="AD192" s="19" t="e">
        <f t="shared" si="1140"/>
        <v>#N/A</v>
      </c>
      <c r="AE192" s="19" t="e">
        <f t="shared" si="1141"/>
        <v>#N/A</v>
      </c>
      <c r="AF192" s="19" t="e">
        <f t="shared" si="1142"/>
        <v>#N/A</v>
      </c>
      <c r="AG192" s="19" t="e">
        <f t="shared" si="1143"/>
        <v>#N/A</v>
      </c>
      <c r="AH192" s="19" t="e">
        <f t="shared" si="1144"/>
        <v>#N/A</v>
      </c>
      <c r="AI192" s="19" t="e">
        <f t="shared" si="1145"/>
        <v>#N/A</v>
      </c>
      <c r="AJ192" s="19" t="e">
        <f t="shared" si="1146"/>
        <v>#N/A</v>
      </c>
      <c r="AK192" s="19" t="e">
        <f t="shared" si="1147"/>
        <v>#N/A</v>
      </c>
      <c r="AL192" s="19" t="e">
        <f t="shared" si="1148"/>
        <v>#N/A</v>
      </c>
      <c r="AM192" s="19" t="e">
        <f t="shared" si="1149"/>
        <v>#N/A</v>
      </c>
      <c r="AN192" s="19" t="e">
        <f t="shared" si="1150"/>
        <v>#N/A</v>
      </c>
      <c r="AO192" s="19" t="e">
        <f t="shared" si="1151"/>
        <v>#N/A</v>
      </c>
      <c r="AP192" s="19" t="e">
        <f t="shared" si="1152"/>
        <v>#N/A</v>
      </c>
      <c r="AQ192" s="19" t="e">
        <f t="shared" si="1153"/>
        <v>#N/A</v>
      </c>
      <c r="AR192" s="19" t="e">
        <f t="shared" si="1154"/>
        <v>#N/A</v>
      </c>
      <c r="AS192" s="19" t="e">
        <f t="shared" si="1155"/>
        <v>#N/A</v>
      </c>
      <c r="AT192" s="19" t="e">
        <f t="shared" si="1156"/>
        <v>#N/A</v>
      </c>
      <c r="AU192" s="19" t="e">
        <f t="shared" si="1157"/>
        <v>#N/A</v>
      </c>
      <c r="AV192" s="19" t="e">
        <f t="shared" si="1158"/>
        <v>#N/A</v>
      </c>
      <c r="AW192" s="19" t="e">
        <f t="shared" si="1159"/>
        <v>#N/A</v>
      </c>
      <c r="AX192" s="19" t="e">
        <f t="shared" si="1160"/>
        <v>#N/A</v>
      </c>
      <c r="AY192" s="19" t="e">
        <f t="shared" si="1161"/>
        <v>#N/A</v>
      </c>
      <c r="AZ192" s="19" t="e">
        <f t="shared" si="1162"/>
        <v>#N/A</v>
      </c>
      <c r="BA192" s="19" t="e">
        <f t="shared" si="1163"/>
        <v>#N/A</v>
      </c>
      <c r="BB192" s="19" t="e">
        <f t="shared" si="1164"/>
        <v>#N/A</v>
      </c>
      <c r="BC192" s="19" t="e">
        <f t="shared" si="1165"/>
        <v>#N/A</v>
      </c>
      <c r="BD192" s="19" t="e">
        <f t="shared" si="1166"/>
        <v>#N/A</v>
      </c>
      <c r="BE192" s="19" t="e">
        <f t="shared" si="1167"/>
        <v>#N/A</v>
      </c>
      <c r="BF192" s="19" t="e">
        <f t="shared" si="1168"/>
        <v>#N/A</v>
      </c>
      <c r="BG192" s="19" t="e">
        <f t="shared" si="1169"/>
        <v>#N/A</v>
      </c>
      <c r="BH192" s="19" t="e">
        <f t="shared" si="1170"/>
        <v>#N/A</v>
      </c>
      <c r="BI192" s="19" t="e">
        <f t="shared" si="1171"/>
        <v>#N/A</v>
      </c>
    </row>
    <row r="193" spans="1:61" s="19" customFormat="1" ht="12.75" x14ac:dyDescent="0.2">
      <c r="C193" s="19" t="s">
        <v>456</v>
      </c>
      <c r="H193" s="19">
        <f>G187</f>
        <v>554685.75345929014</v>
      </c>
      <c r="I193" s="19">
        <f t="shared" si="1119"/>
        <v>478361.09595164558</v>
      </c>
      <c r="J193" s="19">
        <f t="shared" si="1120"/>
        <v>398929.09306921926</v>
      </c>
      <c r="K193" s="19">
        <f t="shared" si="1121"/>
        <v>316263.23791904259</v>
      </c>
      <c r="L193" s="19">
        <f t="shared" si="1122"/>
        <v>230231.87323313594</v>
      </c>
      <c r="M193" s="19">
        <f t="shared" si="1123"/>
        <v>140697.9816853673</v>
      </c>
      <c r="N193" s="19">
        <f t="shared" si="1124"/>
        <v>47518.967671646998</v>
      </c>
      <c r="O193" s="19" t="e">
        <f t="shared" si="1125"/>
        <v>#N/A</v>
      </c>
      <c r="P193" s="19" t="e">
        <f t="shared" si="1126"/>
        <v>#N/A</v>
      </c>
      <c r="Q193" s="19" t="e">
        <f t="shared" si="1127"/>
        <v>#N/A</v>
      </c>
      <c r="R193" s="19" t="e">
        <f t="shared" si="1128"/>
        <v>#N/A</v>
      </c>
      <c r="S193" s="19" t="e">
        <f t="shared" si="1129"/>
        <v>#N/A</v>
      </c>
      <c r="T193" s="19" t="e">
        <f t="shared" si="1130"/>
        <v>#N/A</v>
      </c>
      <c r="U193" s="19" t="e">
        <f t="shared" si="1131"/>
        <v>#N/A</v>
      </c>
      <c r="V193" s="19" t="e">
        <f t="shared" si="1132"/>
        <v>#N/A</v>
      </c>
      <c r="W193" s="19" t="e">
        <f t="shared" si="1133"/>
        <v>#N/A</v>
      </c>
      <c r="X193" s="19" t="e">
        <f t="shared" si="1134"/>
        <v>#N/A</v>
      </c>
      <c r="Y193" s="19" t="e">
        <f t="shared" si="1135"/>
        <v>#N/A</v>
      </c>
      <c r="Z193" s="19" t="e">
        <f t="shared" si="1136"/>
        <v>#N/A</v>
      </c>
      <c r="AA193" s="19" t="e">
        <f t="shared" si="1137"/>
        <v>#N/A</v>
      </c>
      <c r="AB193" s="19" t="e">
        <f t="shared" si="1138"/>
        <v>#N/A</v>
      </c>
      <c r="AC193" s="19" t="e">
        <f t="shared" si="1139"/>
        <v>#N/A</v>
      </c>
      <c r="AD193" s="19" t="e">
        <f t="shared" si="1140"/>
        <v>#N/A</v>
      </c>
      <c r="AE193" s="19" t="e">
        <f t="shared" si="1141"/>
        <v>#N/A</v>
      </c>
      <c r="AF193" s="19" t="e">
        <f t="shared" si="1142"/>
        <v>#N/A</v>
      </c>
      <c r="AG193" s="19" t="e">
        <f t="shared" si="1143"/>
        <v>#N/A</v>
      </c>
      <c r="AH193" s="19" t="e">
        <f t="shared" si="1144"/>
        <v>#N/A</v>
      </c>
      <c r="AI193" s="19" t="e">
        <f t="shared" si="1145"/>
        <v>#N/A</v>
      </c>
      <c r="AJ193" s="19" t="e">
        <f t="shared" si="1146"/>
        <v>#N/A</v>
      </c>
      <c r="AK193" s="19" t="e">
        <f t="shared" si="1147"/>
        <v>#N/A</v>
      </c>
      <c r="AL193" s="19" t="e">
        <f t="shared" si="1148"/>
        <v>#N/A</v>
      </c>
      <c r="AM193" s="19" t="e">
        <f t="shared" si="1149"/>
        <v>#N/A</v>
      </c>
      <c r="AN193" s="19" t="e">
        <f t="shared" si="1150"/>
        <v>#N/A</v>
      </c>
      <c r="AO193" s="19" t="e">
        <f t="shared" si="1151"/>
        <v>#N/A</v>
      </c>
      <c r="AP193" s="19" t="e">
        <f t="shared" si="1152"/>
        <v>#N/A</v>
      </c>
      <c r="AQ193" s="19" t="e">
        <f t="shared" si="1153"/>
        <v>#N/A</v>
      </c>
      <c r="AR193" s="19" t="e">
        <f t="shared" si="1154"/>
        <v>#N/A</v>
      </c>
      <c r="AS193" s="19" t="e">
        <f t="shared" si="1155"/>
        <v>#N/A</v>
      </c>
      <c r="AT193" s="19" t="e">
        <f t="shared" si="1156"/>
        <v>#N/A</v>
      </c>
      <c r="AU193" s="19" t="e">
        <f t="shared" si="1157"/>
        <v>#N/A</v>
      </c>
      <c r="AV193" s="19" t="e">
        <f t="shared" si="1158"/>
        <v>#N/A</v>
      </c>
      <c r="AW193" s="19" t="e">
        <f t="shared" si="1159"/>
        <v>#N/A</v>
      </c>
      <c r="AX193" s="19" t="e">
        <f t="shared" si="1160"/>
        <v>#N/A</v>
      </c>
      <c r="AY193" s="19" t="e">
        <f t="shared" si="1161"/>
        <v>#N/A</v>
      </c>
      <c r="AZ193" s="19" t="e">
        <f t="shared" si="1162"/>
        <v>#N/A</v>
      </c>
      <c r="BA193" s="19" t="e">
        <f t="shared" si="1163"/>
        <v>#N/A</v>
      </c>
      <c r="BB193" s="19" t="e">
        <f t="shared" si="1164"/>
        <v>#N/A</v>
      </c>
      <c r="BC193" s="19" t="e">
        <f t="shared" si="1165"/>
        <v>#N/A</v>
      </c>
      <c r="BD193" s="19" t="e">
        <f t="shared" si="1166"/>
        <v>#N/A</v>
      </c>
      <c r="BE193" s="19" t="e">
        <f t="shared" si="1167"/>
        <v>#N/A</v>
      </c>
      <c r="BF193" s="19" t="e">
        <f t="shared" si="1168"/>
        <v>#N/A</v>
      </c>
      <c r="BG193" s="19" t="e">
        <f t="shared" si="1169"/>
        <v>#N/A</v>
      </c>
      <c r="BH193" s="19" t="e">
        <f t="shared" si="1170"/>
        <v>#N/A</v>
      </c>
      <c r="BI193" s="19" t="e">
        <f t="shared" si="1171"/>
        <v>#N/A</v>
      </c>
    </row>
    <row r="194" spans="1:61" s="19" customFormat="1" ht="12.75" x14ac:dyDescent="0.2">
      <c r="C194" s="19" t="s">
        <v>161</v>
      </c>
      <c r="H194" s="19">
        <f>G188</f>
        <v>2429422.109107587</v>
      </c>
      <c r="I194" s="19">
        <f t="shared" si="1119"/>
        <v>2429422.109107587</v>
      </c>
      <c r="J194" s="19">
        <f t="shared" si="1120"/>
        <v>2429422.109107587</v>
      </c>
      <c r="K194" s="19">
        <f t="shared" si="1121"/>
        <v>2429422.109107587</v>
      </c>
      <c r="L194" s="19">
        <f t="shared" si="1122"/>
        <v>2429422.109107587</v>
      </c>
      <c r="M194" s="19">
        <f t="shared" si="1123"/>
        <v>2429422.109107587</v>
      </c>
      <c r="N194" s="19">
        <f t="shared" si="1124"/>
        <v>2429422.109107587</v>
      </c>
      <c r="O194" s="19" t="e">
        <f t="shared" si="1125"/>
        <v>#N/A</v>
      </c>
      <c r="P194" s="19" t="e">
        <f t="shared" si="1126"/>
        <v>#N/A</v>
      </c>
      <c r="Q194" s="19" t="e">
        <f t="shared" si="1127"/>
        <v>#N/A</v>
      </c>
      <c r="R194" s="19" t="e">
        <f t="shared" si="1128"/>
        <v>#N/A</v>
      </c>
      <c r="S194" s="19" t="e">
        <f t="shared" si="1129"/>
        <v>#N/A</v>
      </c>
      <c r="T194" s="19" t="e">
        <f t="shared" si="1130"/>
        <v>#N/A</v>
      </c>
      <c r="U194" s="19" t="e">
        <f t="shared" si="1131"/>
        <v>#N/A</v>
      </c>
      <c r="V194" s="19" t="e">
        <f t="shared" si="1132"/>
        <v>#N/A</v>
      </c>
      <c r="W194" s="19" t="e">
        <f t="shared" si="1133"/>
        <v>#N/A</v>
      </c>
      <c r="X194" s="19" t="e">
        <f t="shared" si="1134"/>
        <v>#N/A</v>
      </c>
      <c r="Y194" s="19" t="e">
        <f t="shared" si="1135"/>
        <v>#N/A</v>
      </c>
      <c r="Z194" s="19" t="e">
        <f t="shared" si="1136"/>
        <v>#N/A</v>
      </c>
      <c r="AA194" s="19" t="e">
        <f t="shared" si="1137"/>
        <v>#N/A</v>
      </c>
      <c r="AB194" s="19" t="e">
        <f t="shared" si="1138"/>
        <v>#N/A</v>
      </c>
      <c r="AC194" s="19" t="e">
        <f t="shared" si="1139"/>
        <v>#N/A</v>
      </c>
      <c r="AD194" s="19" t="e">
        <f t="shared" si="1140"/>
        <v>#N/A</v>
      </c>
      <c r="AE194" s="19" t="e">
        <f t="shared" si="1141"/>
        <v>#N/A</v>
      </c>
      <c r="AF194" s="19" t="e">
        <f t="shared" si="1142"/>
        <v>#N/A</v>
      </c>
      <c r="AG194" s="19" t="e">
        <f t="shared" si="1143"/>
        <v>#N/A</v>
      </c>
      <c r="AH194" s="19" t="e">
        <f t="shared" si="1144"/>
        <v>#N/A</v>
      </c>
      <c r="AI194" s="19" t="e">
        <f t="shared" si="1145"/>
        <v>#N/A</v>
      </c>
      <c r="AJ194" s="19" t="e">
        <f t="shared" si="1146"/>
        <v>#N/A</v>
      </c>
      <c r="AK194" s="19" t="e">
        <f t="shared" si="1147"/>
        <v>#N/A</v>
      </c>
      <c r="AL194" s="19" t="e">
        <f t="shared" si="1148"/>
        <v>#N/A</v>
      </c>
      <c r="AM194" s="19" t="e">
        <f t="shared" si="1149"/>
        <v>#N/A</v>
      </c>
      <c r="AN194" s="19" t="e">
        <f t="shared" si="1150"/>
        <v>#N/A</v>
      </c>
      <c r="AO194" s="19" t="e">
        <f t="shared" si="1151"/>
        <v>#N/A</v>
      </c>
      <c r="AP194" s="19" t="e">
        <f t="shared" si="1152"/>
        <v>#N/A</v>
      </c>
      <c r="AQ194" s="19" t="e">
        <f t="shared" si="1153"/>
        <v>#N/A</v>
      </c>
      <c r="AR194" s="19" t="e">
        <f t="shared" si="1154"/>
        <v>#N/A</v>
      </c>
      <c r="AS194" s="19" t="e">
        <f t="shared" si="1155"/>
        <v>#N/A</v>
      </c>
      <c r="AT194" s="19" t="e">
        <f t="shared" si="1156"/>
        <v>#N/A</v>
      </c>
      <c r="AU194" s="19" t="e">
        <f t="shared" si="1157"/>
        <v>#N/A</v>
      </c>
      <c r="AV194" s="19" t="e">
        <f t="shared" si="1158"/>
        <v>#N/A</v>
      </c>
      <c r="AW194" s="19" t="e">
        <f t="shared" si="1159"/>
        <v>#N/A</v>
      </c>
      <c r="AX194" s="19" t="e">
        <f t="shared" si="1160"/>
        <v>#N/A</v>
      </c>
      <c r="AY194" s="19" t="e">
        <f t="shared" si="1161"/>
        <v>#N/A</v>
      </c>
      <c r="AZ194" s="19" t="e">
        <f t="shared" si="1162"/>
        <v>#N/A</v>
      </c>
      <c r="BA194" s="19" t="e">
        <f t="shared" si="1163"/>
        <v>#N/A</v>
      </c>
      <c r="BB194" s="19" t="e">
        <f t="shared" si="1164"/>
        <v>#N/A</v>
      </c>
      <c r="BC194" s="19" t="e">
        <f t="shared" si="1165"/>
        <v>#N/A</v>
      </c>
      <c r="BD194" s="19" t="e">
        <f t="shared" si="1166"/>
        <v>#N/A</v>
      </c>
      <c r="BE194" s="19" t="e">
        <f t="shared" si="1167"/>
        <v>#N/A</v>
      </c>
      <c r="BF194" s="19" t="e">
        <f t="shared" si="1168"/>
        <v>#N/A</v>
      </c>
      <c r="BG194" s="19" t="e">
        <f t="shared" si="1169"/>
        <v>#N/A</v>
      </c>
      <c r="BH194" s="19" t="e">
        <f t="shared" si="1170"/>
        <v>#N/A</v>
      </c>
      <c r="BI194" s="19" t="e">
        <f t="shared" si="1171"/>
        <v>#N/A</v>
      </c>
    </row>
    <row r="195" spans="1:61" s="19" customFormat="1" ht="12.75" x14ac:dyDescent="0.2">
      <c r="C195" s="19" t="s">
        <v>457</v>
      </c>
      <c r="H195" s="19">
        <f>G189</f>
        <v>12964530.405115463</v>
      </c>
      <c r="I195" s="19">
        <f t="shared" si="1119"/>
        <v>11013469.391959522</v>
      </c>
      <c r="J195" s="19">
        <f t="shared" si="1120"/>
        <v>8982976.3759211544</v>
      </c>
      <c r="K195" s="19">
        <f t="shared" si="1121"/>
        <v>6869817.5047326097</v>
      </c>
      <c r="L195" s="19">
        <f t="shared" si="1122"/>
        <v>4670627.268858159</v>
      </c>
      <c r="M195" s="19">
        <f t="shared" si="1123"/>
        <v>2381903.1414359394</v>
      </c>
      <c r="N195" s="19">
        <f t="shared" si="1124"/>
        <v>0</v>
      </c>
      <c r="O195" s="19" t="e">
        <f t="shared" si="1125"/>
        <v>#N/A</v>
      </c>
      <c r="P195" s="19" t="e">
        <f t="shared" si="1126"/>
        <v>#N/A</v>
      </c>
      <c r="Q195" s="19" t="e">
        <f t="shared" si="1127"/>
        <v>#N/A</v>
      </c>
      <c r="R195" s="19" t="e">
        <f t="shared" si="1128"/>
        <v>#N/A</v>
      </c>
      <c r="S195" s="19" t="e">
        <f t="shared" si="1129"/>
        <v>#N/A</v>
      </c>
      <c r="T195" s="19" t="e">
        <f t="shared" si="1130"/>
        <v>#N/A</v>
      </c>
      <c r="U195" s="19" t="e">
        <f t="shared" si="1131"/>
        <v>#N/A</v>
      </c>
      <c r="V195" s="19" t="e">
        <f t="shared" si="1132"/>
        <v>#N/A</v>
      </c>
      <c r="W195" s="19" t="e">
        <f t="shared" si="1133"/>
        <v>#N/A</v>
      </c>
      <c r="X195" s="19" t="e">
        <f t="shared" si="1134"/>
        <v>#N/A</v>
      </c>
      <c r="Y195" s="19" t="e">
        <f t="shared" si="1135"/>
        <v>#N/A</v>
      </c>
      <c r="Z195" s="19" t="e">
        <f t="shared" si="1136"/>
        <v>#N/A</v>
      </c>
      <c r="AA195" s="19" t="e">
        <f t="shared" si="1137"/>
        <v>#N/A</v>
      </c>
      <c r="AB195" s="19" t="e">
        <f t="shared" si="1138"/>
        <v>#N/A</v>
      </c>
      <c r="AC195" s="19" t="e">
        <f t="shared" si="1139"/>
        <v>#N/A</v>
      </c>
      <c r="AD195" s="19" t="e">
        <f t="shared" si="1140"/>
        <v>#N/A</v>
      </c>
      <c r="AE195" s="19" t="e">
        <f t="shared" si="1141"/>
        <v>#N/A</v>
      </c>
      <c r="AF195" s="19" t="e">
        <f t="shared" si="1142"/>
        <v>#N/A</v>
      </c>
      <c r="AG195" s="19" t="e">
        <f t="shared" si="1143"/>
        <v>#N/A</v>
      </c>
      <c r="AH195" s="19" t="e">
        <f t="shared" si="1144"/>
        <v>#N/A</v>
      </c>
      <c r="AI195" s="19" t="e">
        <f t="shared" si="1145"/>
        <v>#N/A</v>
      </c>
      <c r="AJ195" s="19" t="e">
        <f t="shared" si="1146"/>
        <v>#N/A</v>
      </c>
      <c r="AK195" s="19" t="e">
        <f t="shared" si="1147"/>
        <v>#N/A</v>
      </c>
      <c r="AL195" s="19" t="e">
        <f t="shared" si="1148"/>
        <v>#N/A</v>
      </c>
      <c r="AM195" s="19" t="e">
        <f t="shared" si="1149"/>
        <v>#N/A</v>
      </c>
      <c r="AN195" s="19" t="e">
        <f t="shared" si="1150"/>
        <v>#N/A</v>
      </c>
      <c r="AO195" s="19" t="e">
        <f t="shared" si="1151"/>
        <v>#N/A</v>
      </c>
      <c r="AP195" s="19" t="e">
        <f t="shared" si="1152"/>
        <v>#N/A</v>
      </c>
      <c r="AQ195" s="19" t="e">
        <f t="shared" si="1153"/>
        <v>#N/A</v>
      </c>
      <c r="AR195" s="19" t="e">
        <f t="shared" si="1154"/>
        <v>#N/A</v>
      </c>
      <c r="AS195" s="19" t="e">
        <f t="shared" si="1155"/>
        <v>#N/A</v>
      </c>
      <c r="AT195" s="19" t="e">
        <f t="shared" si="1156"/>
        <v>#N/A</v>
      </c>
      <c r="AU195" s="19" t="e">
        <f t="shared" si="1157"/>
        <v>#N/A</v>
      </c>
      <c r="AV195" s="19" t="e">
        <f t="shared" si="1158"/>
        <v>#N/A</v>
      </c>
      <c r="AW195" s="19" t="e">
        <f t="shared" si="1159"/>
        <v>#N/A</v>
      </c>
      <c r="AX195" s="19" t="e">
        <f t="shared" si="1160"/>
        <v>#N/A</v>
      </c>
      <c r="AY195" s="19" t="e">
        <f t="shared" si="1161"/>
        <v>#N/A</v>
      </c>
      <c r="AZ195" s="19" t="e">
        <f t="shared" si="1162"/>
        <v>#N/A</v>
      </c>
      <c r="BA195" s="19" t="e">
        <f t="shared" si="1163"/>
        <v>#N/A</v>
      </c>
      <c r="BB195" s="19" t="e">
        <f t="shared" si="1164"/>
        <v>#N/A</v>
      </c>
      <c r="BC195" s="19" t="e">
        <f t="shared" si="1165"/>
        <v>#N/A</v>
      </c>
      <c r="BD195" s="19" t="e">
        <f t="shared" si="1166"/>
        <v>#N/A</v>
      </c>
      <c r="BE195" s="19" t="e">
        <f t="shared" si="1167"/>
        <v>#N/A</v>
      </c>
      <c r="BF195" s="19" t="e">
        <f t="shared" si="1168"/>
        <v>#N/A</v>
      </c>
      <c r="BG195" s="19" t="e">
        <f t="shared" si="1169"/>
        <v>#N/A</v>
      </c>
      <c r="BH195" s="19" t="e">
        <f t="shared" si="1170"/>
        <v>#N/A</v>
      </c>
      <c r="BI195" s="19" t="e">
        <f t="shared" si="1171"/>
        <v>#N/A</v>
      </c>
    </row>
    <row r="197" spans="1:61" s="19" customFormat="1" ht="12.75" x14ac:dyDescent="0.2">
      <c r="A197" s="48" t="s">
        <v>469</v>
      </c>
    </row>
    <row r="198" spans="1:61" s="19" customFormat="1" ht="12.75" x14ac:dyDescent="0.2">
      <c r="A198" s="19" t="s">
        <v>470</v>
      </c>
      <c r="B198" s="19">
        <f>Inputs!L112</f>
        <v>102112036.40586756</v>
      </c>
      <c r="D198" s="19">
        <f>B199</f>
        <v>12</v>
      </c>
      <c r="E198" s="19">
        <f>IF(D198&gt;0,D198-1,0)</f>
        <v>11</v>
      </c>
      <c r="F198" s="19">
        <f>IF(E198&gt;0,E198-1,0)</f>
        <v>10</v>
      </c>
      <c r="G198" s="19">
        <f>IF(F198&gt;0,F198-1,0)</f>
        <v>9</v>
      </c>
      <c r="H198" s="19">
        <f t="shared" ref="H198" si="1172">IF(G198&gt;0,G198-1,0)</f>
        <v>8</v>
      </c>
      <c r="I198" s="19">
        <f t="shared" ref="I198" si="1173">IF(H198&gt;0,H198-1,0)</f>
        <v>7</v>
      </c>
      <c r="J198" s="19">
        <f t="shared" ref="J198" si="1174">IF(I198&gt;0,I198-1,0)</f>
        <v>6</v>
      </c>
      <c r="K198" s="19">
        <f t="shared" ref="K198" si="1175">IF(J198&gt;0,J198-1,0)</f>
        <v>5</v>
      </c>
      <c r="L198" s="19">
        <f t="shared" ref="L198" si="1176">IF(K198&gt;0,K198-1,0)</f>
        <v>4</v>
      </c>
      <c r="M198" s="19">
        <f t="shared" ref="M198" si="1177">IF(L198&gt;0,L198-1,0)</f>
        <v>3</v>
      </c>
      <c r="N198" s="19">
        <f t="shared" ref="N198" si="1178">IF(M198&gt;0,M198-1,0)</f>
        <v>2</v>
      </c>
      <c r="O198" s="19">
        <f t="shared" ref="O198" si="1179">IF(N198&gt;0,N198-1,0)</f>
        <v>1</v>
      </c>
      <c r="P198" s="19">
        <f t="shared" ref="P198" si="1180">IF(O198&gt;0,O198-1,0)</f>
        <v>0</v>
      </c>
      <c r="Q198" s="19">
        <f t="shared" ref="Q198" si="1181">IF(P198&gt;0,P198-1,0)</f>
        <v>0</v>
      </c>
      <c r="R198" s="19">
        <f t="shared" ref="R198" si="1182">IF(Q198&gt;0,Q198-1,0)</f>
        <v>0</v>
      </c>
      <c r="S198" s="19">
        <f t="shared" ref="S198" si="1183">IF(R198&gt;0,R198-1,0)</f>
        <v>0</v>
      </c>
      <c r="T198" s="19">
        <f t="shared" ref="T198" si="1184">IF(S198&gt;0,S198-1,0)</f>
        <v>0</v>
      </c>
      <c r="U198" s="19">
        <f t="shared" ref="U198" si="1185">IF(T198&gt;0,T198-1,0)</f>
        <v>0</v>
      </c>
      <c r="V198" s="19">
        <f t="shared" ref="V198" si="1186">IF(U198&gt;0,U198-1,0)</f>
        <v>0</v>
      </c>
      <c r="W198" s="19">
        <f t="shared" ref="W198" si="1187">IF(V198&gt;0,V198-1,0)</f>
        <v>0</v>
      </c>
      <c r="X198" s="19">
        <f t="shared" ref="X198" si="1188">IF(W198&gt;0,W198-1,0)</f>
        <v>0</v>
      </c>
      <c r="Y198" s="19">
        <f t="shared" ref="Y198" si="1189">IF(X198&gt;0,X198-1,0)</f>
        <v>0</v>
      </c>
      <c r="Z198" s="19">
        <f t="shared" ref="Z198" si="1190">IF(Y198&gt;0,Y198-1,0)</f>
        <v>0</v>
      </c>
      <c r="AA198" s="19">
        <f t="shared" ref="AA198" si="1191">IF(Z198&gt;0,Z198-1,0)</f>
        <v>0</v>
      </c>
      <c r="AB198" s="19">
        <f t="shared" ref="AB198" si="1192">IF(AA198&gt;0,AA198-1,0)</f>
        <v>0</v>
      </c>
      <c r="AC198" s="19">
        <f t="shared" ref="AC198" si="1193">IF(AB198&gt;0,AB198-1,0)</f>
        <v>0</v>
      </c>
      <c r="AD198" s="19">
        <f t="shared" ref="AD198" si="1194">IF(AC198&gt;0,AC198-1,0)</f>
        <v>0</v>
      </c>
      <c r="AE198" s="19">
        <f t="shared" ref="AE198" si="1195">IF(AD198&gt;0,AD198-1,0)</f>
        <v>0</v>
      </c>
      <c r="AF198" s="19">
        <f t="shared" ref="AF198" si="1196">IF(AE198&gt;0,AE198-1,0)</f>
        <v>0</v>
      </c>
      <c r="AG198" s="19">
        <f t="shared" ref="AG198" si="1197">IF(AF198&gt;0,AF198-1,0)</f>
        <v>0</v>
      </c>
      <c r="AH198" s="19">
        <f t="shared" ref="AH198" si="1198">IF(AG198&gt;0,AG198-1,0)</f>
        <v>0</v>
      </c>
      <c r="AI198" s="19">
        <f t="shared" ref="AI198" si="1199">IF(AH198&gt;0,AH198-1,0)</f>
        <v>0</v>
      </c>
      <c r="AJ198" s="19">
        <f t="shared" ref="AJ198" si="1200">IF(AI198&gt;0,AI198-1,0)</f>
        <v>0</v>
      </c>
      <c r="AK198" s="19">
        <f t="shared" ref="AK198" si="1201">IF(AJ198&gt;0,AJ198-1,0)</f>
        <v>0</v>
      </c>
      <c r="AL198" s="19">
        <f t="shared" ref="AL198" si="1202">IF(AK198&gt;0,AK198-1,0)</f>
        <v>0</v>
      </c>
      <c r="AM198" s="19">
        <f t="shared" ref="AM198" si="1203">IF(AL198&gt;0,AL198-1,0)</f>
        <v>0</v>
      </c>
      <c r="AN198" s="19">
        <f t="shared" ref="AN198" si="1204">IF(AM198&gt;0,AM198-1,0)</f>
        <v>0</v>
      </c>
      <c r="AO198" s="19">
        <f t="shared" ref="AO198" si="1205">IF(AN198&gt;0,AN198-1,0)</f>
        <v>0</v>
      </c>
      <c r="AP198" s="19">
        <f t="shared" ref="AP198" si="1206">IF(AO198&gt;0,AO198-1,0)</f>
        <v>0</v>
      </c>
      <c r="AQ198" s="19">
        <f t="shared" ref="AQ198" si="1207">IF(AP198&gt;0,AP198-1,0)</f>
        <v>0</v>
      </c>
      <c r="AR198" s="19">
        <f t="shared" ref="AR198" si="1208">IF(AQ198&gt;0,AQ198-1,0)</f>
        <v>0</v>
      </c>
      <c r="AS198" s="19">
        <f t="shared" ref="AS198" si="1209">IF(AR198&gt;0,AR198-1,0)</f>
        <v>0</v>
      </c>
      <c r="AT198" s="19">
        <f t="shared" ref="AT198" si="1210">IF(AS198&gt;0,AS198-1,0)</f>
        <v>0</v>
      </c>
      <c r="AU198" s="19">
        <f t="shared" ref="AU198" si="1211">IF(AT198&gt;0,AT198-1,0)</f>
        <v>0</v>
      </c>
      <c r="AV198" s="19">
        <f t="shared" ref="AV198" si="1212">IF(AU198&gt;0,AU198-1,0)</f>
        <v>0</v>
      </c>
      <c r="AW198" s="19">
        <f t="shared" ref="AW198" si="1213">IF(AV198&gt;0,AV198-1,0)</f>
        <v>0</v>
      </c>
      <c r="AX198" s="19">
        <f t="shared" ref="AX198" si="1214">IF(AW198&gt;0,AW198-1,0)</f>
        <v>0</v>
      </c>
      <c r="AY198" s="19">
        <f t="shared" ref="AY198" si="1215">IF(AX198&gt;0,AX198-1,0)</f>
        <v>0</v>
      </c>
      <c r="AZ198" s="19">
        <f t="shared" ref="AZ198" si="1216">IF(AY198&gt;0,AY198-1,0)</f>
        <v>0</v>
      </c>
      <c r="BA198" s="19">
        <f t="shared" ref="BA198" si="1217">IF(AZ198&gt;0,AZ198-1,0)</f>
        <v>0</v>
      </c>
      <c r="BB198" s="19">
        <f t="shared" ref="BB198" si="1218">IF(BA198&gt;0,BA198-1,0)</f>
        <v>0</v>
      </c>
      <c r="BC198" s="19">
        <f t="shared" ref="BC198" si="1219">IF(BB198&gt;0,BB198-1,0)</f>
        <v>0</v>
      </c>
      <c r="BD198" s="19">
        <f t="shared" ref="BD198" si="1220">IF(BC198&gt;0,BC198-1,0)</f>
        <v>0</v>
      </c>
      <c r="BE198" s="19">
        <f t="shared" ref="BE198" si="1221">IF(BD198&gt;0,BD198-1,0)</f>
        <v>0</v>
      </c>
      <c r="BF198" s="19">
        <f t="shared" ref="BF198" si="1222">IF(BE198&gt;0,BE198-1,0)</f>
        <v>0</v>
      </c>
      <c r="BG198" s="19">
        <f t="shared" ref="BG198" si="1223">IF(BF198&gt;0,BF198-1,0)</f>
        <v>0</v>
      </c>
      <c r="BH198" s="19">
        <f t="shared" ref="BH198" si="1224">IF(BG198&gt;0,BG198-1,0)</f>
        <v>0</v>
      </c>
      <c r="BI198" s="19">
        <f t="shared" ref="BI198" si="1225">IF(BH198&gt;0,BH198-1,0)</f>
        <v>0</v>
      </c>
    </row>
    <row r="199" spans="1:61" s="19" customFormat="1" x14ac:dyDescent="0.25">
      <c r="A199" s="15" t="s">
        <v>72</v>
      </c>
      <c r="B199" s="48">
        <v>12</v>
      </c>
      <c r="C199" s="19" t="s">
        <v>454</v>
      </c>
      <c r="D199" s="19">
        <f>IFERROR(D211,0)+IFERROR(D217,0)+IFERROR(D223,0)+IFERROR(D229,0)+IFERROR(D235,0)</f>
        <v>20422407.281173512</v>
      </c>
      <c r="E199" s="19">
        <f t="shared" ref="E199:BI203" si="1226">IFERROR(E211,0)+IFERROR(E217,0)+IFERROR(E223,0)+IFERROR(E229,0)+IFERROR(E235,0)</f>
        <v>39491202.162248269</v>
      </c>
      <c r="F199" s="19">
        <f t="shared" si="1226"/>
        <v>57151276.092880979</v>
      </c>
      <c r="G199" s="19">
        <f t="shared" si="1226"/>
        <v>73345276.931933299</v>
      </c>
      <c r="H199" s="19">
        <f t="shared" si="1226"/>
        <v>88013517.605935439</v>
      </c>
      <c r="I199" s="19">
        <f t="shared" si="1226"/>
        <v>80671473.767660633</v>
      </c>
      <c r="J199" s="19">
        <f t="shared" si="1226"/>
        <v>73030519.10937953</v>
      </c>
      <c r="K199" s="19">
        <f t="shared" si="1226"/>
        <v>65078484.311446965</v>
      </c>
      <c r="L199" s="19">
        <f t="shared" si="1226"/>
        <v>56802704.614338338</v>
      </c>
      <c r="M199" s="19">
        <f t="shared" si="1226"/>
        <v>48189999.648197889</v>
      </c>
      <c r="N199" s="19">
        <f t="shared" si="1226"/>
        <v>39226652.441203393</v>
      </c>
      <c r="O199" s="19">
        <f t="shared" si="1226"/>
        <v>29898387.573314987</v>
      </c>
      <c r="P199" s="19">
        <f t="shared" si="1226"/>
        <v>20190348.440614838</v>
      </c>
      <c r="Q199" s="19">
        <f t="shared" si="1226"/>
        <v>12272127.298671154</v>
      </c>
      <c r="R199" s="19">
        <f t="shared" si="1226"/>
        <v>6216591.5908094626</v>
      </c>
      <c r="S199" s="19">
        <f t="shared" si="1226"/>
        <v>2099575.3549052505</v>
      </c>
      <c r="T199" s="19">
        <f t="shared" si="1226"/>
        <v>0</v>
      </c>
      <c r="U199" s="19">
        <f t="shared" si="1226"/>
        <v>0</v>
      </c>
      <c r="V199" s="19">
        <f t="shared" si="1226"/>
        <v>0</v>
      </c>
      <c r="W199" s="19">
        <f t="shared" si="1226"/>
        <v>0</v>
      </c>
      <c r="X199" s="19">
        <f t="shared" si="1226"/>
        <v>0</v>
      </c>
      <c r="Y199" s="19">
        <f t="shared" si="1226"/>
        <v>0</v>
      </c>
      <c r="Z199" s="19">
        <f t="shared" si="1226"/>
        <v>0</v>
      </c>
      <c r="AA199" s="19">
        <f t="shared" si="1226"/>
        <v>0</v>
      </c>
      <c r="AB199" s="19">
        <f t="shared" si="1226"/>
        <v>0</v>
      </c>
      <c r="AC199" s="19">
        <f t="shared" si="1226"/>
        <v>0</v>
      </c>
      <c r="AD199" s="19">
        <f t="shared" si="1226"/>
        <v>0</v>
      </c>
      <c r="AE199" s="19">
        <f t="shared" si="1226"/>
        <v>0</v>
      </c>
      <c r="AF199" s="19">
        <f t="shared" si="1226"/>
        <v>0</v>
      </c>
      <c r="AG199" s="19">
        <f t="shared" si="1226"/>
        <v>0</v>
      </c>
      <c r="AH199" s="19">
        <f t="shared" si="1226"/>
        <v>0</v>
      </c>
      <c r="AI199" s="19">
        <f t="shared" si="1226"/>
        <v>0</v>
      </c>
      <c r="AJ199" s="19">
        <f t="shared" si="1226"/>
        <v>0</v>
      </c>
      <c r="AK199" s="19">
        <f t="shared" si="1226"/>
        <v>0</v>
      </c>
      <c r="AL199" s="19">
        <f t="shared" si="1226"/>
        <v>0</v>
      </c>
      <c r="AM199" s="19">
        <f t="shared" si="1226"/>
        <v>0</v>
      </c>
      <c r="AN199" s="19">
        <f t="shared" si="1226"/>
        <v>0</v>
      </c>
      <c r="AO199" s="19">
        <f t="shared" si="1226"/>
        <v>0</v>
      </c>
      <c r="AP199" s="19">
        <f t="shared" si="1226"/>
        <v>0</v>
      </c>
      <c r="AQ199" s="19">
        <f t="shared" si="1226"/>
        <v>0</v>
      </c>
      <c r="AR199" s="19">
        <f t="shared" si="1226"/>
        <v>0</v>
      </c>
      <c r="AS199" s="19">
        <f t="shared" si="1226"/>
        <v>0</v>
      </c>
      <c r="AT199" s="19">
        <f t="shared" si="1226"/>
        <v>0</v>
      </c>
      <c r="AU199" s="19">
        <f t="shared" si="1226"/>
        <v>0</v>
      </c>
      <c r="AV199" s="19">
        <f t="shared" si="1226"/>
        <v>0</v>
      </c>
      <c r="AW199" s="19">
        <f t="shared" si="1226"/>
        <v>0</v>
      </c>
      <c r="AX199" s="19">
        <f t="shared" si="1226"/>
        <v>0</v>
      </c>
      <c r="AY199" s="19">
        <f t="shared" si="1226"/>
        <v>0</v>
      </c>
      <c r="AZ199" s="19">
        <f t="shared" si="1226"/>
        <v>0</v>
      </c>
      <c r="BA199" s="19">
        <f t="shared" si="1226"/>
        <v>0</v>
      </c>
      <c r="BB199" s="19">
        <f t="shared" si="1226"/>
        <v>0</v>
      </c>
      <c r="BC199" s="19">
        <f t="shared" si="1226"/>
        <v>0</v>
      </c>
      <c r="BD199" s="19">
        <f t="shared" si="1226"/>
        <v>0</v>
      </c>
      <c r="BE199" s="19">
        <f t="shared" si="1226"/>
        <v>0</v>
      </c>
      <c r="BF199" s="19">
        <f t="shared" si="1226"/>
        <v>0</v>
      </c>
      <c r="BG199" s="19">
        <f t="shared" si="1226"/>
        <v>0</v>
      </c>
      <c r="BH199" s="19">
        <f t="shared" si="1226"/>
        <v>0</v>
      </c>
      <c r="BI199" s="19">
        <f t="shared" si="1226"/>
        <v>0</v>
      </c>
    </row>
    <row r="200" spans="1:61" s="19" customFormat="1" ht="12.75" x14ac:dyDescent="0.2">
      <c r="C200" s="19" t="s">
        <v>471</v>
      </c>
      <c r="D200" s="19">
        <f>IFERROR(D212,0)+IFERROR(D218,0)+IFERROR(D224,0)+IFERROR(D230,0)+IFERROR(D236,0)</f>
        <v>1353612.4000987571</v>
      </c>
      <c r="E200" s="19">
        <f t="shared" si="1226"/>
        <v>2762333.3505408028</v>
      </c>
      <c r="F200" s="19">
        <f t="shared" si="1226"/>
        <v>4228406.4421211965</v>
      </c>
      <c r="G200" s="19">
        <f t="shared" si="1226"/>
        <v>5754166.6071713706</v>
      </c>
      <c r="H200" s="19">
        <f t="shared" si="1226"/>
        <v>7342043.8382748077</v>
      </c>
      <c r="I200" s="19">
        <f t="shared" si="1226"/>
        <v>7640954.6582810981</v>
      </c>
      <c r="J200" s="19">
        <f t="shared" si="1226"/>
        <v>7952034.7979325624</v>
      </c>
      <c r="K200" s="19">
        <f t="shared" si="1226"/>
        <v>8275779.6971086338</v>
      </c>
      <c r="L200" s="19">
        <f t="shared" si="1226"/>
        <v>8612704.9661404528</v>
      </c>
      <c r="M200" s="19">
        <f t="shared" si="1226"/>
        <v>8963347.2069944944</v>
      </c>
      <c r="N200" s="19">
        <f t="shared" si="1226"/>
        <v>9328264.8678884078</v>
      </c>
      <c r="O200" s="19">
        <f t="shared" si="1226"/>
        <v>9708039.132700149</v>
      </c>
      <c r="P200" s="19">
        <f t="shared" si="1226"/>
        <v>7918221.1419436838</v>
      </c>
      <c r="Q200" s="19">
        <f t="shared" si="1226"/>
        <v>6055535.7078616917</v>
      </c>
      <c r="R200" s="19">
        <f t="shared" si="1226"/>
        <v>4117016.2359042112</v>
      </c>
      <c r="S200" s="19">
        <f t="shared" si="1226"/>
        <v>2099575.35490525</v>
      </c>
      <c r="T200" s="19">
        <f t="shared" si="1226"/>
        <v>0</v>
      </c>
      <c r="U200" s="19">
        <f t="shared" si="1226"/>
        <v>0</v>
      </c>
      <c r="V200" s="19">
        <f t="shared" si="1226"/>
        <v>0</v>
      </c>
      <c r="W200" s="19">
        <f t="shared" si="1226"/>
        <v>0</v>
      </c>
      <c r="X200" s="19">
        <f t="shared" si="1226"/>
        <v>0</v>
      </c>
      <c r="Y200" s="19">
        <f t="shared" si="1226"/>
        <v>0</v>
      </c>
      <c r="Z200" s="19">
        <f t="shared" si="1226"/>
        <v>0</v>
      </c>
      <c r="AA200" s="19">
        <f t="shared" si="1226"/>
        <v>0</v>
      </c>
      <c r="AB200" s="19">
        <f t="shared" si="1226"/>
        <v>0</v>
      </c>
      <c r="AC200" s="19">
        <f t="shared" si="1226"/>
        <v>0</v>
      </c>
      <c r="AD200" s="19">
        <f t="shared" si="1226"/>
        <v>0</v>
      </c>
      <c r="AE200" s="19">
        <f t="shared" si="1226"/>
        <v>0</v>
      </c>
      <c r="AF200" s="19">
        <f t="shared" si="1226"/>
        <v>0</v>
      </c>
      <c r="AG200" s="19">
        <f t="shared" si="1226"/>
        <v>0</v>
      </c>
      <c r="AH200" s="19">
        <f t="shared" si="1226"/>
        <v>0</v>
      </c>
      <c r="AI200" s="19">
        <f t="shared" si="1226"/>
        <v>0</v>
      </c>
      <c r="AJ200" s="19">
        <f t="shared" si="1226"/>
        <v>0</v>
      </c>
      <c r="AK200" s="19">
        <f t="shared" si="1226"/>
        <v>0</v>
      </c>
      <c r="AL200" s="19">
        <f t="shared" si="1226"/>
        <v>0</v>
      </c>
      <c r="AM200" s="19">
        <f t="shared" si="1226"/>
        <v>0</v>
      </c>
      <c r="AN200" s="19">
        <f t="shared" si="1226"/>
        <v>0</v>
      </c>
      <c r="AO200" s="19">
        <f t="shared" si="1226"/>
        <v>0</v>
      </c>
      <c r="AP200" s="19">
        <f t="shared" si="1226"/>
        <v>0</v>
      </c>
      <c r="AQ200" s="19">
        <f t="shared" si="1226"/>
        <v>0</v>
      </c>
      <c r="AR200" s="19">
        <f t="shared" si="1226"/>
        <v>0</v>
      </c>
      <c r="AS200" s="19">
        <f t="shared" si="1226"/>
        <v>0</v>
      </c>
      <c r="AT200" s="19">
        <f t="shared" si="1226"/>
        <v>0</v>
      </c>
      <c r="AU200" s="19">
        <f t="shared" si="1226"/>
        <v>0</v>
      </c>
      <c r="AV200" s="19">
        <f t="shared" si="1226"/>
        <v>0</v>
      </c>
      <c r="AW200" s="19">
        <f t="shared" si="1226"/>
        <v>0</v>
      </c>
      <c r="AX200" s="19">
        <f t="shared" si="1226"/>
        <v>0</v>
      </c>
      <c r="AY200" s="19">
        <f t="shared" si="1226"/>
        <v>0</v>
      </c>
      <c r="AZ200" s="19">
        <f t="shared" si="1226"/>
        <v>0</v>
      </c>
      <c r="BA200" s="19">
        <f t="shared" si="1226"/>
        <v>0</v>
      </c>
      <c r="BB200" s="19">
        <f t="shared" si="1226"/>
        <v>0</v>
      </c>
      <c r="BC200" s="19">
        <f t="shared" si="1226"/>
        <v>0</v>
      </c>
      <c r="BD200" s="19">
        <f t="shared" si="1226"/>
        <v>0</v>
      </c>
      <c r="BE200" s="19">
        <f t="shared" si="1226"/>
        <v>0</v>
      </c>
      <c r="BF200" s="19">
        <f t="shared" si="1226"/>
        <v>0</v>
      </c>
      <c r="BG200" s="19">
        <f t="shared" si="1226"/>
        <v>0</v>
      </c>
      <c r="BH200" s="19">
        <f t="shared" si="1226"/>
        <v>0</v>
      </c>
      <c r="BI200" s="19">
        <f t="shared" si="1226"/>
        <v>0</v>
      </c>
    </row>
    <row r="201" spans="1:61" s="19" customFormat="1" ht="12.75" x14ac:dyDescent="0.2">
      <c r="C201" s="19" t="s">
        <v>456</v>
      </c>
      <c r="D201" s="19">
        <f>IFERROR(D213,0)+IFERROR(D219,0)+IFERROR(D225,0)+IFERROR(D231,0)+IFERROR(D237,0)</f>
        <v>787849.48313685274</v>
      </c>
      <c r="E201" s="19">
        <f t="shared" si="1226"/>
        <v>1520590.4159304164</v>
      </c>
      <c r="F201" s="19">
        <f t="shared" si="1226"/>
        <v>2195979.2075856328</v>
      </c>
      <c r="G201" s="19">
        <f t="shared" si="1226"/>
        <v>2811680.9257710688</v>
      </c>
      <c r="H201" s="19">
        <f t="shared" si="1226"/>
        <v>3365265.5779032409</v>
      </c>
      <c r="I201" s="19">
        <f t="shared" si="1226"/>
        <v>3066354.75789695</v>
      </c>
      <c r="J201" s="19">
        <f t="shared" si="1226"/>
        <v>2755274.6182454871</v>
      </c>
      <c r="K201" s="19">
        <f t="shared" si="1226"/>
        <v>2431529.7190694157</v>
      </c>
      <c r="L201" s="19">
        <f t="shared" si="1226"/>
        <v>2094604.4500375967</v>
      </c>
      <c r="M201" s="19">
        <f t="shared" si="1226"/>
        <v>1743962.2091835546</v>
      </c>
      <c r="N201" s="19">
        <f t="shared" si="1226"/>
        <v>1379044.548289641</v>
      </c>
      <c r="O201" s="19">
        <f t="shared" si="1226"/>
        <v>999270.28347789985</v>
      </c>
      <c r="P201" s="19">
        <f t="shared" si="1226"/>
        <v>647626.39099875558</v>
      </c>
      <c r="Q201" s="19">
        <f t="shared" si="1226"/>
        <v>368849.94184513832</v>
      </c>
      <c r="R201" s="19">
        <f t="shared" si="1226"/>
        <v>165907.53056700851</v>
      </c>
      <c r="S201" s="19">
        <f t="shared" si="1226"/>
        <v>41886.528330359732</v>
      </c>
      <c r="T201" s="19">
        <f t="shared" si="1226"/>
        <v>0</v>
      </c>
      <c r="U201" s="19">
        <f t="shared" si="1226"/>
        <v>0</v>
      </c>
      <c r="V201" s="19">
        <f t="shared" si="1226"/>
        <v>0</v>
      </c>
      <c r="W201" s="19">
        <f t="shared" si="1226"/>
        <v>0</v>
      </c>
      <c r="X201" s="19">
        <f t="shared" si="1226"/>
        <v>0</v>
      </c>
      <c r="Y201" s="19">
        <f t="shared" si="1226"/>
        <v>0</v>
      </c>
      <c r="Z201" s="19">
        <f t="shared" si="1226"/>
        <v>0</v>
      </c>
      <c r="AA201" s="19">
        <f t="shared" si="1226"/>
        <v>0</v>
      </c>
      <c r="AB201" s="19">
        <f t="shared" si="1226"/>
        <v>0</v>
      </c>
      <c r="AC201" s="19">
        <f t="shared" si="1226"/>
        <v>0</v>
      </c>
      <c r="AD201" s="19">
        <f t="shared" si="1226"/>
        <v>0</v>
      </c>
      <c r="AE201" s="19">
        <f t="shared" si="1226"/>
        <v>0</v>
      </c>
      <c r="AF201" s="19">
        <f t="shared" si="1226"/>
        <v>0</v>
      </c>
      <c r="AG201" s="19">
        <f t="shared" si="1226"/>
        <v>0</v>
      </c>
      <c r="AH201" s="19">
        <f t="shared" si="1226"/>
        <v>0</v>
      </c>
      <c r="AI201" s="19">
        <f t="shared" si="1226"/>
        <v>0</v>
      </c>
      <c r="AJ201" s="19">
        <f t="shared" si="1226"/>
        <v>0</v>
      </c>
      <c r="AK201" s="19">
        <f t="shared" si="1226"/>
        <v>0</v>
      </c>
      <c r="AL201" s="19">
        <f t="shared" si="1226"/>
        <v>0</v>
      </c>
      <c r="AM201" s="19">
        <f t="shared" si="1226"/>
        <v>0</v>
      </c>
      <c r="AN201" s="19">
        <f t="shared" si="1226"/>
        <v>0</v>
      </c>
      <c r="AO201" s="19">
        <f t="shared" si="1226"/>
        <v>0</v>
      </c>
      <c r="AP201" s="19">
        <f t="shared" si="1226"/>
        <v>0</v>
      </c>
      <c r="AQ201" s="19">
        <f t="shared" si="1226"/>
        <v>0</v>
      </c>
      <c r="AR201" s="19">
        <f t="shared" si="1226"/>
        <v>0</v>
      </c>
      <c r="AS201" s="19">
        <f t="shared" si="1226"/>
        <v>0</v>
      </c>
      <c r="AT201" s="19">
        <f t="shared" si="1226"/>
        <v>0</v>
      </c>
      <c r="AU201" s="19">
        <f t="shared" si="1226"/>
        <v>0</v>
      </c>
      <c r="AV201" s="19">
        <f t="shared" si="1226"/>
        <v>0</v>
      </c>
      <c r="AW201" s="19">
        <f t="shared" si="1226"/>
        <v>0</v>
      </c>
      <c r="AX201" s="19">
        <f t="shared" si="1226"/>
        <v>0</v>
      </c>
      <c r="AY201" s="19">
        <f t="shared" si="1226"/>
        <v>0</v>
      </c>
      <c r="AZ201" s="19">
        <f t="shared" si="1226"/>
        <v>0</v>
      </c>
      <c r="BA201" s="19">
        <f t="shared" si="1226"/>
        <v>0</v>
      </c>
      <c r="BB201" s="19">
        <f t="shared" si="1226"/>
        <v>0</v>
      </c>
      <c r="BC201" s="19">
        <f t="shared" si="1226"/>
        <v>0</v>
      </c>
      <c r="BD201" s="19">
        <f t="shared" si="1226"/>
        <v>0</v>
      </c>
      <c r="BE201" s="19">
        <f t="shared" si="1226"/>
        <v>0</v>
      </c>
      <c r="BF201" s="19">
        <f t="shared" si="1226"/>
        <v>0</v>
      </c>
      <c r="BG201" s="19">
        <f t="shared" si="1226"/>
        <v>0</v>
      </c>
      <c r="BH201" s="19">
        <f t="shared" si="1226"/>
        <v>0</v>
      </c>
      <c r="BI201" s="19">
        <f t="shared" si="1226"/>
        <v>0</v>
      </c>
    </row>
    <row r="202" spans="1:61" s="19" customFormat="1" ht="12.75" x14ac:dyDescent="0.2">
      <c r="C202" s="19" t="s">
        <v>472</v>
      </c>
      <c r="D202" s="19">
        <f>IFERROR(D214,0)+IFERROR(D220,0)+IFERROR(D226,0)+IFERROR(D232,0)+IFERROR(D238,0)</f>
        <v>2141461.8832356101</v>
      </c>
      <c r="E202" s="19">
        <f t="shared" si="1226"/>
        <v>4282923.7664712202</v>
      </c>
      <c r="F202" s="19">
        <f t="shared" si="1226"/>
        <v>6424385.6497068303</v>
      </c>
      <c r="G202" s="19">
        <f t="shared" si="1226"/>
        <v>8565847.5329424404</v>
      </c>
      <c r="H202" s="19">
        <f t="shared" si="1226"/>
        <v>10707309.416178051</v>
      </c>
      <c r="I202" s="19">
        <f t="shared" si="1226"/>
        <v>10707309.416178051</v>
      </c>
      <c r="J202" s="19">
        <f t="shared" si="1226"/>
        <v>10707309.416178051</v>
      </c>
      <c r="K202" s="19">
        <f t="shared" si="1226"/>
        <v>10707309.416178051</v>
      </c>
      <c r="L202" s="19">
        <f t="shared" si="1226"/>
        <v>10707309.416178051</v>
      </c>
      <c r="M202" s="19">
        <f t="shared" si="1226"/>
        <v>10707309.416178051</v>
      </c>
      <c r="N202" s="19">
        <f t="shared" si="1226"/>
        <v>10707309.416178051</v>
      </c>
      <c r="O202" s="19">
        <f t="shared" si="1226"/>
        <v>10707309.416178051</v>
      </c>
      <c r="P202" s="19">
        <f t="shared" si="1226"/>
        <v>8565847.5329424404</v>
      </c>
      <c r="Q202" s="19">
        <f t="shared" si="1226"/>
        <v>6424385.6497068303</v>
      </c>
      <c r="R202" s="19">
        <f t="shared" si="1226"/>
        <v>4282923.7664712202</v>
      </c>
      <c r="S202" s="19">
        <f t="shared" si="1226"/>
        <v>2141461.8832356101</v>
      </c>
      <c r="T202" s="19">
        <f t="shared" si="1226"/>
        <v>0</v>
      </c>
      <c r="U202" s="19">
        <f t="shared" si="1226"/>
        <v>0</v>
      </c>
      <c r="V202" s="19">
        <f t="shared" si="1226"/>
        <v>0</v>
      </c>
      <c r="W202" s="19">
        <f t="shared" si="1226"/>
        <v>0</v>
      </c>
      <c r="X202" s="19">
        <f t="shared" si="1226"/>
        <v>0</v>
      </c>
      <c r="Y202" s="19">
        <f t="shared" si="1226"/>
        <v>0</v>
      </c>
      <c r="Z202" s="19">
        <f t="shared" si="1226"/>
        <v>0</v>
      </c>
      <c r="AA202" s="19">
        <f t="shared" si="1226"/>
        <v>0</v>
      </c>
      <c r="AB202" s="19">
        <f t="shared" si="1226"/>
        <v>0</v>
      </c>
      <c r="AC202" s="19">
        <f t="shared" si="1226"/>
        <v>0</v>
      </c>
      <c r="AD202" s="19">
        <f t="shared" si="1226"/>
        <v>0</v>
      </c>
      <c r="AE202" s="19">
        <f t="shared" si="1226"/>
        <v>0</v>
      </c>
      <c r="AF202" s="19">
        <f t="shared" si="1226"/>
        <v>0</v>
      </c>
      <c r="AG202" s="19">
        <f t="shared" si="1226"/>
        <v>0</v>
      </c>
      <c r="AH202" s="19">
        <f t="shared" si="1226"/>
        <v>0</v>
      </c>
      <c r="AI202" s="19">
        <f t="shared" si="1226"/>
        <v>0</v>
      </c>
      <c r="AJ202" s="19">
        <f t="shared" si="1226"/>
        <v>0</v>
      </c>
      <c r="AK202" s="19">
        <f t="shared" si="1226"/>
        <v>0</v>
      </c>
      <c r="AL202" s="19">
        <f t="shared" si="1226"/>
        <v>0</v>
      </c>
      <c r="AM202" s="19">
        <f t="shared" si="1226"/>
        <v>0</v>
      </c>
      <c r="AN202" s="19">
        <f t="shared" si="1226"/>
        <v>0</v>
      </c>
      <c r="AO202" s="19">
        <f t="shared" si="1226"/>
        <v>0</v>
      </c>
      <c r="AP202" s="19">
        <f t="shared" si="1226"/>
        <v>0</v>
      </c>
      <c r="AQ202" s="19">
        <f t="shared" si="1226"/>
        <v>0</v>
      </c>
      <c r="AR202" s="19">
        <f t="shared" si="1226"/>
        <v>0</v>
      </c>
      <c r="AS202" s="19">
        <f t="shared" si="1226"/>
        <v>0</v>
      </c>
      <c r="AT202" s="19">
        <f t="shared" si="1226"/>
        <v>0</v>
      </c>
      <c r="AU202" s="19">
        <f t="shared" si="1226"/>
        <v>0</v>
      </c>
      <c r="AV202" s="19">
        <f t="shared" si="1226"/>
        <v>0</v>
      </c>
      <c r="AW202" s="19">
        <f t="shared" si="1226"/>
        <v>0</v>
      </c>
      <c r="AX202" s="19">
        <f t="shared" si="1226"/>
        <v>0</v>
      </c>
      <c r="AY202" s="19">
        <f t="shared" si="1226"/>
        <v>0</v>
      </c>
      <c r="AZ202" s="19">
        <f t="shared" si="1226"/>
        <v>0</v>
      </c>
      <c r="BA202" s="19">
        <f t="shared" si="1226"/>
        <v>0</v>
      </c>
      <c r="BB202" s="19">
        <f t="shared" si="1226"/>
        <v>0</v>
      </c>
      <c r="BC202" s="19">
        <f t="shared" si="1226"/>
        <v>0</v>
      </c>
      <c r="BD202" s="19">
        <f t="shared" si="1226"/>
        <v>0</v>
      </c>
      <c r="BE202" s="19">
        <f t="shared" si="1226"/>
        <v>0</v>
      </c>
      <c r="BF202" s="19">
        <f t="shared" si="1226"/>
        <v>0</v>
      </c>
      <c r="BG202" s="19">
        <f t="shared" si="1226"/>
        <v>0</v>
      </c>
      <c r="BH202" s="19">
        <f t="shared" si="1226"/>
        <v>0</v>
      </c>
      <c r="BI202" s="19">
        <f t="shared" si="1226"/>
        <v>0</v>
      </c>
    </row>
    <row r="203" spans="1:61" s="19" customFormat="1" ht="12.75" x14ac:dyDescent="0.2">
      <c r="C203" s="19" t="s">
        <v>457</v>
      </c>
      <c r="D203" s="19">
        <f>IFERROR(D215,0)+IFERROR(D221,0)+IFERROR(D227,0)+IFERROR(D233,0)+IFERROR(D239,0)</f>
        <v>19068794.881074756</v>
      </c>
      <c r="E203" s="19">
        <f t="shared" si="1226"/>
        <v>36728868.811707467</v>
      </c>
      <c r="F203" s="19">
        <f t="shared" si="1226"/>
        <v>52922869.650759786</v>
      </c>
      <c r="G203" s="19">
        <f t="shared" si="1226"/>
        <v>67591110.324761927</v>
      </c>
      <c r="H203" s="19">
        <f t="shared" si="1226"/>
        <v>80671473.767660633</v>
      </c>
      <c r="I203" s="19">
        <f t="shared" si="1226"/>
        <v>73030519.10937953</v>
      </c>
      <c r="J203" s="19">
        <f t="shared" si="1226"/>
        <v>65078484.311446965</v>
      </c>
      <c r="K203" s="19">
        <f t="shared" si="1226"/>
        <v>56802704.614338338</v>
      </c>
      <c r="L203" s="19">
        <f t="shared" si="1226"/>
        <v>48189999.648197889</v>
      </c>
      <c r="M203" s="19">
        <f t="shared" si="1226"/>
        <v>39226652.441203393</v>
      </c>
      <c r="N203" s="19">
        <f t="shared" si="1226"/>
        <v>29898387.573314987</v>
      </c>
      <c r="O203" s="19">
        <f t="shared" si="1226"/>
        <v>20190348.440614838</v>
      </c>
      <c r="P203" s="19">
        <f t="shared" si="1226"/>
        <v>12272127.298671154</v>
      </c>
      <c r="Q203" s="19">
        <f t="shared" si="1226"/>
        <v>6216591.5908094626</v>
      </c>
      <c r="R203" s="19">
        <f t="shared" si="1226"/>
        <v>2099575.3549052505</v>
      </c>
      <c r="S203" s="19">
        <f t="shared" si="1226"/>
        <v>0</v>
      </c>
      <c r="T203" s="19">
        <f t="shared" si="1226"/>
        <v>0</v>
      </c>
      <c r="U203" s="19">
        <f t="shared" si="1226"/>
        <v>0</v>
      </c>
      <c r="V203" s="19">
        <f t="shared" si="1226"/>
        <v>0</v>
      </c>
      <c r="W203" s="19">
        <f t="shared" si="1226"/>
        <v>0</v>
      </c>
      <c r="X203" s="19">
        <f t="shared" si="1226"/>
        <v>0</v>
      </c>
      <c r="Y203" s="19">
        <f t="shared" si="1226"/>
        <v>0</v>
      </c>
      <c r="Z203" s="19">
        <f t="shared" si="1226"/>
        <v>0</v>
      </c>
      <c r="AA203" s="19">
        <f t="shared" si="1226"/>
        <v>0</v>
      </c>
      <c r="AB203" s="19">
        <f t="shared" si="1226"/>
        <v>0</v>
      </c>
      <c r="AC203" s="19">
        <f t="shared" si="1226"/>
        <v>0</v>
      </c>
      <c r="AD203" s="19">
        <f t="shared" si="1226"/>
        <v>0</v>
      </c>
      <c r="AE203" s="19">
        <f t="shared" si="1226"/>
        <v>0</v>
      </c>
      <c r="AF203" s="19">
        <f t="shared" ref="AF203:BI203" si="1227">IFERROR(AF215,0)+IFERROR(AF221,0)+IFERROR(AF227,0)+IFERROR(AF233,0)+IFERROR(AF239,0)</f>
        <v>0</v>
      </c>
      <c r="AG203" s="19">
        <f t="shared" si="1227"/>
        <v>0</v>
      </c>
      <c r="AH203" s="19">
        <f t="shared" si="1227"/>
        <v>0</v>
      </c>
      <c r="AI203" s="19">
        <f t="shared" si="1227"/>
        <v>0</v>
      </c>
      <c r="AJ203" s="19">
        <f t="shared" si="1227"/>
        <v>0</v>
      </c>
      <c r="AK203" s="19">
        <f t="shared" si="1227"/>
        <v>0</v>
      </c>
      <c r="AL203" s="19">
        <f t="shared" si="1227"/>
        <v>0</v>
      </c>
      <c r="AM203" s="19">
        <f t="shared" si="1227"/>
        <v>0</v>
      </c>
      <c r="AN203" s="19">
        <f t="shared" si="1227"/>
        <v>0</v>
      </c>
      <c r="AO203" s="19">
        <f t="shared" si="1227"/>
        <v>0</v>
      </c>
      <c r="AP203" s="19">
        <f t="shared" si="1227"/>
        <v>0</v>
      </c>
      <c r="AQ203" s="19">
        <f t="shared" si="1227"/>
        <v>0</v>
      </c>
      <c r="AR203" s="19">
        <f t="shared" si="1227"/>
        <v>0</v>
      </c>
      <c r="AS203" s="19">
        <f t="shared" si="1227"/>
        <v>0</v>
      </c>
      <c r="AT203" s="19">
        <f t="shared" si="1227"/>
        <v>0</v>
      </c>
      <c r="AU203" s="19">
        <f t="shared" si="1227"/>
        <v>0</v>
      </c>
      <c r="AV203" s="19">
        <f t="shared" si="1227"/>
        <v>0</v>
      </c>
      <c r="AW203" s="19">
        <f t="shared" si="1227"/>
        <v>0</v>
      </c>
      <c r="AX203" s="19">
        <f t="shared" si="1227"/>
        <v>0</v>
      </c>
      <c r="AY203" s="19">
        <f t="shared" si="1227"/>
        <v>0</v>
      </c>
      <c r="AZ203" s="19">
        <f t="shared" si="1227"/>
        <v>0</v>
      </c>
      <c r="BA203" s="19">
        <f t="shared" si="1227"/>
        <v>0</v>
      </c>
      <c r="BB203" s="19">
        <f t="shared" si="1227"/>
        <v>0</v>
      </c>
      <c r="BC203" s="19">
        <f t="shared" si="1227"/>
        <v>0</v>
      </c>
      <c r="BD203" s="19">
        <f t="shared" si="1227"/>
        <v>0</v>
      </c>
      <c r="BE203" s="19">
        <f t="shared" si="1227"/>
        <v>0</v>
      </c>
      <c r="BF203" s="19">
        <f t="shared" si="1227"/>
        <v>0</v>
      </c>
      <c r="BG203" s="19">
        <f t="shared" si="1227"/>
        <v>0</v>
      </c>
      <c r="BH203" s="19">
        <f t="shared" si="1227"/>
        <v>0</v>
      </c>
      <c r="BI203" s="19">
        <f t="shared" si="1227"/>
        <v>0</v>
      </c>
    </row>
    <row r="204" spans="1:61" s="19" customFormat="1" ht="12.75" x14ac:dyDescent="0.2"/>
    <row r="205" spans="1:61" s="19" customFormat="1" ht="12.75" x14ac:dyDescent="0.2"/>
    <row r="206" spans="1:61" s="19" customFormat="1" ht="12.75" x14ac:dyDescent="0.2"/>
    <row r="207" spans="1:61" s="19" customFormat="1" ht="12.75" x14ac:dyDescent="0.2"/>
    <row r="208" spans="1:61" s="19" customFormat="1" ht="12.75" x14ac:dyDescent="0.2"/>
    <row r="209" spans="1:61" s="19" customFormat="1" ht="12.75" x14ac:dyDescent="0.2">
      <c r="A209" s="19" t="s">
        <v>458</v>
      </c>
      <c r="B209" s="19">
        <f>B198/5</f>
        <v>20422407.281173512</v>
      </c>
      <c r="D209" s="19">
        <v>2020</v>
      </c>
      <c r="E209" s="19">
        <v>2021</v>
      </c>
      <c r="F209" s="19">
        <v>2022</v>
      </c>
      <c r="G209" s="19">
        <v>2023</v>
      </c>
      <c r="H209" s="19">
        <v>2024</v>
      </c>
      <c r="I209" s="19">
        <v>2025</v>
      </c>
      <c r="J209" s="19">
        <v>2026</v>
      </c>
      <c r="K209" s="19">
        <v>2027</v>
      </c>
      <c r="L209" s="19">
        <v>2028</v>
      </c>
      <c r="M209" s="19">
        <v>2029</v>
      </c>
      <c r="N209" s="19">
        <v>2030</v>
      </c>
      <c r="O209" s="19">
        <v>2031</v>
      </c>
      <c r="P209" s="19">
        <v>2032</v>
      </c>
      <c r="Q209" s="19">
        <v>2033</v>
      </c>
      <c r="R209" s="19">
        <v>2034</v>
      </c>
      <c r="S209" s="19">
        <v>2035</v>
      </c>
      <c r="T209" s="19">
        <v>2036</v>
      </c>
      <c r="U209" s="19">
        <v>2037</v>
      </c>
      <c r="V209" s="19">
        <v>2038</v>
      </c>
      <c r="W209" s="19">
        <v>2039</v>
      </c>
      <c r="X209" s="19">
        <v>2040</v>
      </c>
      <c r="Y209" s="19">
        <v>2041</v>
      </c>
      <c r="Z209" s="19">
        <v>2042</v>
      </c>
      <c r="AA209" s="19">
        <v>2043</v>
      </c>
      <c r="AB209" s="19">
        <v>2044</v>
      </c>
      <c r="AC209" s="19">
        <v>2045</v>
      </c>
      <c r="AD209" s="19">
        <v>2046</v>
      </c>
      <c r="AE209" s="19">
        <v>2047</v>
      </c>
      <c r="AF209" s="19">
        <v>2048</v>
      </c>
      <c r="AG209" s="19">
        <v>2049</v>
      </c>
      <c r="AH209" s="19">
        <v>2050</v>
      </c>
      <c r="AI209" s="19">
        <v>2051</v>
      </c>
      <c r="AJ209" s="19">
        <v>2052</v>
      </c>
      <c r="AK209" s="19">
        <v>2053</v>
      </c>
      <c r="AL209" s="19">
        <v>2054</v>
      </c>
      <c r="AM209" s="19">
        <v>2055</v>
      </c>
      <c r="AN209" s="19">
        <v>2056</v>
      </c>
      <c r="AO209" s="19">
        <v>2057</v>
      </c>
      <c r="AP209" s="19">
        <v>2058</v>
      </c>
      <c r="AQ209" s="19">
        <v>2059</v>
      </c>
      <c r="AR209" s="19">
        <v>2060</v>
      </c>
      <c r="AS209" s="19">
        <v>2061</v>
      </c>
      <c r="AT209" s="19">
        <v>2062</v>
      </c>
      <c r="AU209" s="19">
        <v>2063</v>
      </c>
      <c r="AV209" s="19">
        <v>2064</v>
      </c>
      <c r="AW209" s="19">
        <v>2065</v>
      </c>
      <c r="AX209" s="19">
        <v>2066</v>
      </c>
      <c r="AY209" s="19">
        <v>2067</v>
      </c>
      <c r="AZ209" s="19">
        <v>2068</v>
      </c>
      <c r="BA209" s="19">
        <v>2069</v>
      </c>
      <c r="BB209" s="19">
        <v>2070</v>
      </c>
      <c r="BC209" s="19">
        <v>2071</v>
      </c>
      <c r="BD209" s="19">
        <v>2072</v>
      </c>
      <c r="BE209" s="19">
        <v>2073</v>
      </c>
      <c r="BF209" s="19">
        <v>2074</v>
      </c>
      <c r="BG209" s="19">
        <v>2075</v>
      </c>
      <c r="BH209" s="19">
        <v>2076</v>
      </c>
      <c r="BI209" s="19">
        <v>2077</v>
      </c>
    </row>
    <row r="210" spans="1:61" s="19" customFormat="1" ht="12.75" x14ac:dyDescent="0.2">
      <c r="A210" s="19" t="s">
        <v>72</v>
      </c>
      <c r="B210" s="19">
        <f>B199</f>
        <v>12</v>
      </c>
      <c r="D210" s="19">
        <f>B210</f>
        <v>12</v>
      </c>
      <c r="E210" s="19">
        <f>IF(D210&gt;0,D210-1,0)</f>
        <v>11</v>
      </c>
      <c r="F210" s="19">
        <f t="shared" ref="F210" si="1228">IF(E210&gt;0,E210-1,0)</f>
        <v>10</v>
      </c>
      <c r="G210" s="19">
        <f t="shared" ref="G210" si="1229">IF(F210&gt;0,F210-1,0)</f>
        <v>9</v>
      </c>
      <c r="H210" s="19">
        <f t="shared" ref="H210" si="1230">IF(G210&gt;0,G210-1,0)</f>
        <v>8</v>
      </c>
      <c r="I210" s="19">
        <f t="shared" ref="I210" si="1231">IF(H210&gt;0,H210-1,0)</f>
        <v>7</v>
      </c>
      <c r="J210" s="19">
        <f t="shared" ref="J210" si="1232">IF(I210&gt;0,I210-1,0)</f>
        <v>6</v>
      </c>
      <c r="K210" s="19">
        <f t="shared" ref="K210" si="1233">IF(J210&gt;0,J210-1,0)</f>
        <v>5</v>
      </c>
      <c r="L210" s="19">
        <f t="shared" ref="L210" si="1234">IF(K210&gt;0,K210-1,0)</f>
        <v>4</v>
      </c>
      <c r="M210" s="19">
        <f t="shared" ref="M210" si="1235">IF(L210&gt;0,L210-1,0)</f>
        <v>3</v>
      </c>
      <c r="N210" s="19">
        <f t="shared" ref="N210" si="1236">IF(M210&gt;0,M210-1,0)</f>
        <v>2</v>
      </c>
      <c r="O210" s="19">
        <f t="shared" ref="O210" si="1237">IF(N210&gt;0,N210-1,0)</f>
        <v>1</v>
      </c>
      <c r="P210" s="19">
        <f t="shared" ref="P210" si="1238">IF(O210&gt;0,O210-1,0)</f>
        <v>0</v>
      </c>
      <c r="Q210" s="19">
        <f t="shared" ref="Q210" si="1239">IF(P210&gt;0,P210-1,0)</f>
        <v>0</v>
      </c>
      <c r="R210" s="19">
        <f t="shared" ref="R210" si="1240">IF(Q210&gt;0,Q210-1,0)</f>
        <v>0</v>
      </c>
      <c r="S210" s="19">
        <f t="shared" ref="S210" si="1241">IF(R210&gt;0,R210-1,0)</f>
        <v>0</v>
      </c>
      <c r="T210" s="19">
        <f t="shared" ref="T210" si="1242">IF(S210&gt;0,S210-1,0)</f>
        <v>0</v>
      </c>
      <c r="U210" s="19">
        <f t="shared" ref="U210" si="1243">IF(T210&gt;0,T210-1,0)</f>
        <v>0</v>
      </c>
      <c r="V210" s="19">
        <f t="shared" ref="V210" si="1244">IF(U210&gt;0,U210-1,0)</f>
        <v>0</v>
      </c>
      <c r="W210" s="19">
        <f t="shared" ref="W210" si="1245">IF(V210&gt;0,V210-1,0)</f>
        <v>0</v>
      </c>
      <c r="X210" s="19">
        <f t="shared" ref="X210" si="1246">IF(W210&gt;0,W210-1,0)</f>
        <v>0</v>
      </c>
      <c r="Y210" s="19">
        <f t="shared" ref="Y210" si="1247">IF(X210&gt;0,X210-1,0)</f>
        <v>0</v>
      </c>
      <c r="Z210" s="19">
        <f t="shared" ref="Z210" si="1248">IF(Y210&gt;0,Y210-1,0)</f>
        <v>0</v>
      </c>
      <c r="AA210" s="19">
        <f t="shared" ref="AA210" si="1249">IF(Z210&gt;0,Z210-1,0)</f>
        <v>0</v>
      </c>
      <c r="AB210" s="19">
        <f t="shared" ref="AB210" si="1250">IF(AA210&gt;0,AA210-1,0)</f>
        <v>0</v>
      </c>
      <c r="AC210" s="19">
        <f t="shared" ref="AC210" si="1251">IF(AB210&gt;0,AB210-1,0)</f>
        <v>0</v>
      </c>
      <c r="AD210" s="19">
        <f t="shared" ref="AD210" si="1252">IF(AC210&gt;0,AC210-1,0)</f>
        <v>0</v>
      </c>
      <c r="AE210" s="19">
        <f t="shared" ref="AE210" si="1253">IF(AD210&gt;0,AD210-1,0)</f>
        <v>0</v>
      </c>
      <c r="AF210" s="19">
        <f t="shared" ref="AF210" si="1254">IF(AE210&gt;0,AE210-1,0)</f>
        <v>0</v>
      </c>
      <c r="AG210" s="19">
        <f t="shared" ref="AG210" si="1255">IF(AF210&gt;0,AF210-1,0)</f>
        <v>0</v>
      </c>
      <c r="AH210" s="19">
        <f t="shared" ref="AH210" si="1256">IF(AG210&gt;0,AG210-1,0)</f>
        <v>0</v>
      </c>
      <c r="AI210" s="19">
        <f t="shared" ref="AI210" si="1257">IF(AH210&gt;0,AH210-1,0)</f>
        <v>0</v>
      </c>
      <c r="AJ210" s="19">
        <f t="shared" ref="AJ210" si="1258">IF(AI210&gt;0,AI210-1,0)</f>
        <v>0</v>
      </c>
      <c r="AK210" s="19">
        <f t="shared" ref="AK210" si="1259">IF(AJ210&gt;0,AJ210-1,0)</f>
        <v>0</v>
      </c>
      <c r="AL210" s="19">
        <f t="shared" ref="AL210" si="1260">IF(AK210&gt;0,AK210-1,0)</f>
        <v>0</v>
      </c>
      <c r="AM210" s="19">
        <f t="shared" ref="AM210" si="1261">IF(AL210&gt;0,AL210-1,0)</f>
        <v>0</v>
      </c>
      <c r="AN210" s="19">
        <f t="shared" ref="AN210" si="1262">IF(AM210&gt;0,AM210-1,0)</f>
        <v>0</v>
      </c>
      <c r="AO210" s="19">
        <f t="shared" ref="AO210" si="1263">IF(AN210&gt;0,AN210-1,0)</f>
        <v>0</v>
      </c>
      <c r="AP210" s="19">
        <f t="shared" ref="AP210" si="1264">IF(AO210&gt;0,AO210-1,0)</f>
        <v>0</v>
      </c>
      <c r="AQ210" s="19">
        <f t="shared" ref="AQ210" si="1265">IF(AP210&gt;0,AP210-1,0)</f>
        <v>0</v>
      </c>
      <c r="AR210" s="19">
        <f t="shared" ref="AR210" si="1266">IF(AQ210&gt;0,AQ210-1,0)</f>
        <v>0</v>
      </c>
      <c r="AS210" s="19">
        <f t="shared" ref="AS210" si="1267">IF(AR210&gt;0,AR210-1,0)</f>
        <v>0</v>
      </c>
      <c r="AT210" s="19">
        <f t="shared" ref="AT210" si="1268">IF(AS210&gt;0,AS210-1,0)</f>
        <v>0</v>
      </c>
      <c r="AU210" s="19">
        <f t="shared" ref="AU210" si="1269">IF(AT210&gt;0,AT210-1,0)</f>
        <v>0</v>
      </c>
      <c r="AV210" s="19">
        <f t="shared" ref="AV210" si="1270">IF(AU210&gt;0,AU210-1,0)</f>
        <v>0</v>
      </c>
      <c r="AW210" s="19">
        <f t="shared" ref="AW210" si="1271">IF(AV210&gt;0,AV210-1,0)</f>
        <v>0</v>
      </c>
      <c r="AX210" s="19">
        <f t="shared" ref="AX210" si="1272">IF(AW210&gt;0,AW210-1,0)</f>
        <v>0</v>
      </c>
      <c r="AY210" s="19">
        <f t="shared" ref="AY210" si="1273">IF(AX210&gt;0,AX210-1,0)</f>
        <v>0</v>
      </c>
      <c r="AZ210" s="19">
        <f t="shared" ref="AZ210" si="1274">IF(AY210&gt;0,AY210-1,0)</f>
        <v>0</v>
      </c>
      <c r="BA210" s="19">
        <f t="shared" ref="BA210" si="1275">IF(AZ210&gt;0,AZ210-1,0)</f>
        <v>0</v>
      </c>
      <c r="BB210" s="19">
        <f t="shared" ref="BB210" si="1276">IF(BA210&gt;0,BA210-1,0)</f>
        <v>0</v>
      </c>
      <c r="BC210" s="19">
        <f t="shared" ref="BC210" si="1277">IF(BB210&gt;0,BB210-1,0)</f>
        <v>0</v>
      </c>
      <c r="BD210" s="19">
        <f t="shared" ref="BD210" si="1278">IF(BC210&gt;0,BC210-1,0)</f>
        <v>0</v>
      </c>
      <c r="BE210" s="19">
        <f t="shared" ref="BE210" si="1279">IF(BD210&gt;0,BD210-1,0)</f>
        <v>0</v>
      </c>
      <c r="BF210" s="19">
        <f t="shared" ref="BF210" si="1280">IF(BE210&gt;0,BE210-1,0)</f>
        <v>0</v>
      </c>
      <c r="BG210" s="19">
        <f t="shared" ref="BG210" si="1281">IF(BF210&gt;0,BF210-1,0)</f>
        <v>0</v>
      </c>
      <c r="BH210" s="19">
        <f t="shared" ref="BH210" si="1282">IF(BG210&gt;0,BG210-1,0)</f>
        <v>0</v>
      </c>
      <c r="BI210" s="19">
        <f t="shared" ref="BI210" si="1283">IF(BH210&gt;0,BH210-1,0)</f>
        <v>0</v>
      </c>
    </row>
    <row r="211" spans="1:61" s="19" customFormat="1" ht="12.75" x14ac:dyDescent="0.2">
      <c r="D211" s="19">
        <f>B209</f>
        <v>20422407.281173512</v>
      </c>
      <c r="E211" s="19">
        <f>D215</f>
        <v>19068794.881074756</v>
      </c>
      <c r="F211" s="19">
        <f>E215</f>
        <v>17660073.93063271</v>
      </c>
      <c r="G211" s="19">
        <f t="shared" ref="G211" si="1284">F215</f>
        <v>16194000.839052316</v>
      </c>
      <c r="H211" s="19">
        <f t="shared" ref="H211" si="1285">G215</f>
        <v>14668240.674002143</v>
      </c>
      <c r="I211" s="19">
        <f t="shared" ref="I211" si="1286">H215</f>
        <v>13080363.442898706</v>
      </c>
      <c r="J211" s="19">
        <f t="shared" ref="J211" si="1287">I215</f>
        <v>11427840.222793657</v>
      </c>
      <c r="K211" s="19">
        <f t="shared" ref="K211" si="1288">J215</f>
        <v>9708039.132700149</v>
      </c>
      <c r="L211" s="19">
        <f t="shared" ref="L211" si="1289">K215</f>
        <v>7918221.1419436838</v>
      </c>
      <c r="M211" s="19">
        <f t="shared" ref="M211" si="1290">L215</f>
        <v>6055535.7078616917</v>
      </c>
      <c r="N211" s="19">
        <f t="shared" ref="N211" si="1291">M215</f>
        <v>4117016.2359042116</v>
      </c>
      <c r="O211" s="19">
        <f t="shared" ref="O211" si="1292">N215</f>
        <v>2099575.3549052505</v>
      </c>
      <c r="P211" s="19">
        <f t="shared" ref="P211" si="1293">O215</f>
        <v>0</v>
      </c>
      <c r="Q211" s="19" t="e">
        <f t="shared" ref="Q211" si="1294">P215</f>
        <v>#N/A</v>
      </c>
      <c r="R211" s="19" t="e">
        <f t="shared" ref="R211" si="1295">Q215</f>
        <v>#N/A</v>
      </c>
      <c r="S211" s="19" t="e">
        <f t="shared" ref="S211" si="1296">R215</f>
        <v>#N/A</v>
      </c>
      <c r="T211" s="19" t="e">
        <f t="shared" ref="T211" si="1297">S215</f>
        <v>#N/A</v>
      </c>
      <c r="U211" s="19" t="e">
        <f t="shared" ref="U211" si="1298">T215</f>
        <v>#N/A</v>
      </c>
      <c r="V211" s="19" t="e">
        <f t="shared" ref="V211" si="1299">U215</f>
        <v>#N/A</v>
      </c>
      <c r="W211" s="19" t="e">
        <f t="shared" ref="W211" si="1300">V215</f>
        <v>#N/A</v>
      </c>
      <c r="X211" s="19" t="e">
        <f t="shared" ref="X211" si="1301">W215</f>
        <v>#N/A</v>
      </c>
      <c r="Y211" s="19" t="e">
        <f t="shared" ref="Y211" si="1302">X215</f>
        <v>#N/A</v>
      </c>
      <c r="Z211" s="19" t="e">
        <f t="shared" ref="Z211" si="1303">Y215</f>
        <v>#N/A</v>
      </c>
      <c r="AA211" s="19" t="e">
        <f t="shared" ref="AA211" si="1304">Z215</f>
        <v>#N/A</v>
      </c>
      <c r="AB211" s="19" t="e">
        <f t="shared" ref="AB211" si="1305">AA215</f>
        <v>#N/A</v>
      </c>
      <c r="AC211" s="19" t="e">
        <f t="shared" ref="AC211" si="1306">AB215</f>
        <v>#N/A</v>
      </c>
      <c r="AD211" s="19" t="e">
        <f t="shared" ref="AD211" si="1307">AC215</f>
        <v>#N/A</v>
      </c>
      <c r="AE211" s="19" t="e">
        <f t="shared" ref="AE211" si="1308">AD215</f>
        <v>#N/A</v>
      </c>
      <c r="AF211" s="19" t="e">
        <f t="shared" ref="AF211" si="1309">AE215</f>
        <v>#N/A</v>
      </c>
      <c r="AG211" s="19" t="e">
        <f t="shared" ref="AG211" si="1310">AF215</f>
        <v>#N/A</v>
      </c>
      <c r="AH211" s="19" t="e">
        <f t="shared" ref="AH211" si="1311">AG215</f>
        <v>#N/A</v>
      </c>
      <c r="AI211" s="19" t="e">
        <f t="shared" ref="AI211" si="1312">AH215</f>
        <v>#N/A</v>
      </c>
      <c r="AJ211" s="19" t="e">
        <f t="shared" ref="AJ211" si="1313">AI215</f>
        <v>#N/A</v>
      </c>
      <c r="AK211" s="19" t="e">
        <f t="shared" ref="AK211" si="1314">AJ215</f>
        <v>#N/A</v>
      </c>
      <c r="AL211" s="19" t="e">
        <f t="shared" ref="AL211" si="1315">AK215</f>
        <v>#N/A</v>
      </c>
      <c r="AM211" s="19" t="e">
        <f t="shared" ref="AM211" si="1316">AL215</f>
        <v>#N/A</v>
      </c>
      <c r="AN211" s="19" t="e">
        <f t="shared" ref="AN211" si="1317">AM215</f>
        <v>#N/A</v>
      </c>
      <c r="AO211" s="19" t="e">
        <f t="shared" ref="AO211" si="1318">AN215</f>
        <v>#N/A</v>
      </c>
      <c r="AP211" s="19" t="e">
        <f t="shared" ref="AP211" si="1319">AO215</f>
        <v>#N/A</v>
      </c>
      <c r="AQ211" s="19" t="e">
        <f t="shared" ref="AQ211" si="1320">AP215</f>
        <v>#N/A</v>
      </c>
      <c r="AR211" s="19" t="e">
        <f t="shared" ref="AR211" si="1321">AQ215</f>
        <v>#N/A</v>
      </c>
      <c r="AS211" s="19" t="e">
        <f t="shared" ref="AS211" si="1322">AR215</f>
        <v>#N/A</v>
      </c>
      <c r="AT211" s="19" t="e">
        <f t="shared" ref="AT211" si="1323">AS215</f>
        <v>#N/A</v>
      </c>
      <c r="AU211" s="19" t="e">
        <f t="shared" ref="AU211" si="1324">AT215</f>
        <v>#N/A</v>
      </c>
      <c r="AV211" s="19" t="e">
        <f t="shared" ref="AV211" si="1325">AU215</f>
        <v>#N/A</v>
      </c>
      <c r="AW211" s="19" t="e">
        <f t="shared" ref="AW211" si="1326">AV215</f>
        <v>#N/A</v>
      </c>
      <c r="AX211" s="19" t="e">
        <f t="shared" ref="AX211" si="1327">AW215</f>
        <v>#N/A</v>
      </c>
      <c r="AY211" s="19" t="e">
        <f t="shared" ref="AY211" si="1328">AX215</f>
        <v>#N/A</v>
      </c>
      <c r="AZ211" s="19" t="e">
        <f t="shared" ref="AZ211" si="1329">AY215</f>
        <v>#N/A</v>
      </c>
      <c r="BA211" s="19" t="e">
        <f t="shared" ref="BA211" si="1330">AZ215</f>
        <v>#N/A</v>
      </c>
      <c r="BB211" s="19" t="e">
        <f t="shared" ref="BB211" si="1331">BA215</f>
        <v>#N/A</v>
      </c>
      <c r="BC211" s="19" t="e">
        <f t="shared" ref="BC211" si="1332">BB215</f>
        <v>#N/A</v>
      </c>
      <c r="BD211" s="19" t="e">
        <f t="shared" ref="BD211" si="1333">BC215</f>
        <v>#N/A</v>
      </c>
      <c r="BE211" s="19" t="e">
        <f t="shared" ref="BE211" si="1334">BD215</f>
        <v>#N/A</v>
      </c>
      <c r="BF211" s="19" t="e">
        <f t="shared" ref="BF211" si="1335">BE215</f>
        <v>#N/A</v>
      </c>
      <c r="BG211" s="19" t="e">
        <f t="shared" ref="BG211" si="1336">BF215</f>
        <v>#N/A</v>
      </c>
      <c r="BH211" s="19" t="e">
        <f t="shared" ref="BH211" si="1337">BG215</f>
        <v>#N/A</v>
      </c>
      <c r="BI211" s="19" t="e">
        <f t="shared" ref="BI211" si="1338">BH215</f>
        <v>#N/A</v>
      </c>
    </row>
    <row r="212" spans="1:61" s="19" customFormat="1" ht="12.75" x14ac:dyDescent="0.2">
      <c r="C212" s="19" t="s">
        <v>455</v>
      </c>
      <c r="D212" s="163">
        <f>IF($D210&gt;=1,($B209/HLOOKUP($D210,'Annuity Calc'!$H$7:$BE$11,2,FALSE))*HLOOKUP(D210,'Annuity Calc'!$H$7:$BE$11,3,FALSE),(IF(D210&lt;=(-1),D210,0)))</f>
        <v>1353612.4000987571</v>
      </c>
      <c r="E212" s="163">
        <f>IF($D210&gt;=1,($B209/HLOOKUP($D210,'Annuity Calc'!$H$7:$BE$11,2,FALSE))*HLOOKUP(E210,'Annuity Calc'!$H$7:$BE$11,3,FALSE),(IF(E210&lt;=(-1),E210,0)))</f>
        <v>1408720.9504420459</v>
      </c>
      <c r="F212" s="163">
        <f>IF($D210&gt;=1,($B209/HLOOKUP($D210,'Annuity Calc'!$H$7:$BE$11,2,FALSE))*HLOOKUP(F210,'Annuity Calc'!$H$7:$BE$11,3,FALSE),(IF(F210&lt;=(-1),F210,0)))</f>
        <v>1466073.0915803937</v>
      </c>
      <c r="G212" s="163">
        <f>IF($D210&gt;=1,($B209/HLOOKUP($D210,'Annuity Calc'!$H$7:$BE$11,2,FALSE))*HLOOKUP(G210,'Annuity Calc'!$H$7:$BE$11,3,FALSE),(IF(G210&lt;=(-1),G210,0)))</f>
        <v>1525760.1650501736</v>
      </c>
      <c r="H212" s="163">
        <f>IF($D210&gt;=1,($B209/HLOOKUP($D210,'Annuity Calc'!$H$7:$BE$11,2,FALSE))*HLOOKUP(H210,'Annuity Calc'!$H$7:$BE$11,3,FALSE),(IF(H210&lt;=(-1),H210,0)))</f>
        <v>1587877.231103438</v>
      </c>
      <c r="I212" s="163">
        <f>IF($D210&gt;=1,($B209/HLOOKUP($D210,'Annuity Calc'!$H$7:$BE$11,2,FALSE))*HLOOKUP(I210,'Annuity Calc'!$H$7:$BE$11,3,FALSE),(IF(I210&lt;=(-1),I210,0)))</f>
        <v>1652523.2201050476</v>
      </c>
      <c r="J212" s="163">
        <f>IF($D210&gt;=1,($B209/HLOOKUP($D210,'Annuity Calc'!$H$7:$BE$11,2,FALSE))*HLOOKUP(J210,'Annuity Calc'!$H$7:$BE$11,3,FALSE),(IF(J210&lt;=(-1),J210,0)))</f>
        <v>1719801.0900935088</v>
      </c>
      <c r="K212" s="163">
        <f>IF($D210&gt;=1,($B209/HLOOKUP($D210,'Annuity Calc'!$H$7:$BE$11,2,FALSE))*HLOOKUP(K210,'Annuity Calc'!$H$7:$BE$11,3,FALSE),(IF(K210&lt;=(-1),K210,0)))</f>
        <v>1789817.9907564656</v>
      </c>
      <c r="L212" s="163">
        <f>IF($D210&gt;=1,($B209/HLOOKUP($D210,'Annuity Calc'!$H$7:$BE$11,2,FALSE))*HLOOKUP(L210,'Annuity Calc'!$H$7:$BE$11,3,FALSE),(IF(L210&lt;=(-1),L210,0)))</f>
        <v>1862685.4340819926</v>
      </c>
      <c r="M212" s="163">
        <f>IF($D210&gt;=1,($B209/HLOOKUP($D210,'Annuity Calc'!$H$7:$BE$11,2,FALSE))*HLOOKUP(M210,'Annuity Calc'!$H$7:$BE$11,3,FALSE),(IF(M210&lt;=(-1),M210,0)))</f>
        <v>1938519.4719574801</v>
      </c>
      <c r="N212" s="163">
        <f>IF($D210&gt;=1,($B209/HLOOKUP($D210,'Annuity Calc'!$H$7:$BE$11,2,FALSE))*HLOOKUP(N210,'Annuity Calc'!$H$7:$BE$11,3,FALSE),(IF(N210&lt;=(-1),N210,0)))</f>
        <v>2017440.8809989612</v>
      </c>
      <c r="O212" s="163">
        <f>IF($D210&gt;=1,($B209/HLOOKUP($D210,'Annuity Calc'!$H$7:$BE$11,2,FALSE))*HLOOKUP(O210,'Annuity Calc'!$H$7:$BE$11,3,FALSE),(IF(O210&lt;=(-1),O210,0)))</f>
        <v>2099575.35490525</v>
      </c>
      <c r="P212" s="163" t="e">
        <f>IF($D210&gt;=1,($B209/HLOOKUP($D210,'Annuity Calc'!$H$7:$BE$11,2,FALSE))*HLOOKUP(P210,'Annuity Calc'!$H$7:$BE$11,3,FALSE),(IF(P210&lt;=(-1),P210,0)))</f>
        <v>#N/A</v>
      </c>
      <c r="Q212" s="163" t="e">
        <f>IF($D210&gt;=1,($B209/HLOOKUP($D210,'Annuity Calc'!$H$7:$BE$11,2,FALSE))*HLOOKUP(Q210,'Annuity Calc'!$H$7:$BE$11,3,FALSE),(IF(Q210&lt;=(-1),Q210,0)))</f>
        <v>#N/A</v>
      </c>
      <c r="R212" s="163" t="e">
        <f>IF($D210&gt;=1,($B209/HLOOKUP($D210,'Annuity Calc'!$H$7:$BE$11,2,FALSE))*HLOOKUP(R210,'Annuity Calc'!$H$7:$BE$11,3,FALSE),(IF(R210&lt;=(-1),R210,0)))</f>
        <v>#N/A</v>
      </c>
      <c r="S212" s="163" t="e">
        <f>IF($D210&gt;=1,($B209/HLOOKUP($D210,'Annuity Calc'!$H$7:$BE$11,2,FALSE))*HLOOKUP(S210,'Annuity Calc'!$H$7:$BE$11,3,FALSE),(IF(S210&lt;=(-1),S210,0)))</f>
        <v>#N/A</v>
      </c>
      <c r="T212" s="163" t="e">
        <f>IF($D210&gt;=1,($B209/HLOOKUP($D210,'Annuity Calc'!$H$7:$BE$11,2,FALSE))*HLOOKUP(T210,'Annuity Calc'!$H$7:$BE$11,3,FALSE),(IF(T210&lt;=(-1),T210,0)))</f>
        <v>#N/A</v>
      </c>
      <c r="U212" s="163" t="e">
        <f>IF($D210&gt;=1,($B209/HLOOKUP($D210,'Annuity Calc'!$H$7:$BE$11,2,FALSE))*HLOOKUP(U210,'Annuity Calc'!$H$7:$BE$11,3,FALSE),(IF(U210&lt;=(-1),U210,0)))</f>
        <v>#N/A</v>
      </c>
      <c r="V212" s="163" t="e">
        <f>IF($D210&gt;=1,($B209/HLOOKUP($D210,'Annuity Calc'!$H$7:$BE$11,2,FALSE))*HLOOKUP(V210,'Annuity Calc'!$H$7:$BE$11,3,FALSE),(IF(V210&lt;=(-1),V210,0)))</f>
        <v>#N/A</v>
      </c>
      <c r="W212" s="163" t="e">
        <f>IF($D210&gt;=1,($B209/HLOOKUP($D210,'Annuity Calc'!$H$7:$BE$11,2,FALSE))*HLOOKUP(W210,'Annuity Calc'!$H$7:$BE$11,3,FALSE),(IF(W210&lt;=(-1),W210,0)))</f>
        <v>#N/A</v>
      </c>
      <c r="X212" s="163" t="e">
        <f>IF($D210&gt;=1,($B209/HLOOKUP($D210,'Annuity Calc'!$H$7:$BE$11,2,FALSE))*HLOOKUP(X210,'Annuity Calc'!$H$7:$BE$11,3,FALSE),(IF(X210&lt;=(-1),X210,0)))</f>
        <v>#N/A</v>
      </c>
      <c r="Y212" s="163" t="e">
        <f>IF($D210&gt;=1,($B209/HLOOKUP($D210,'Annuity Calc'!$H$7:$BE$11,2,FALSE))*HLOOKUP(Y210,'Annuity Calc'!$H$7:$BE$11,3,FALSE),(IF(Y210&lt;=(-1),Y210,0)))</f>
        <v>#N/A</v>
      </c>
      <c r="Z212" s="163" t="e">
        <f>IF($D210&gt;=1,($B209/HLOOKUP($D210,'Annuity Calc'!$H$7:$BE$11,2,FALSE))*HLOOKUP(Z210,'Annuity Calc'!$H$7:$BE$11,3,FALSE),(IF(Z210&lt;=(-1),Z210,0)))</f>
        <v>#N/A</v>
      </c>
      <c r="AA212" s="163" t="e">
        <f>IF($D210&gt;=1,($B209/HLOOKUP($D210,'Annuity Calc'!$H$7:$BE$11,2,FALSE))*HLOOKUP(AA210,'Annuity Calc'!$H$7:$BE$11,3,FALSE),(IF(AA210&lt;=(-1),AA210,0)))</f>
        <v>#N/A</v>
      </c>
      <c r="AB212" s="163" t="e">
        <f>IF($D210&gt;=1,($B209/HLOOKUP($D210,'Annuity Calc'!$H$7:$BE$11,2,FALSE))*HLOOKUP(AB210,'Annuity Calc'!$H$7:$BE$11,3,FALSE),(IF(AB210&lt;=(-1),AB210,0)))</f>
        <v>#N/A</v>
      </c>
      <c r="AC212" s="163" t="e">
        <f>IF($D210&gt;=1,($B209/HLOOKUP($D210,'Annuity Calc'!$H$7:$BE$11,2,FALSE))*HLOOKUP(AC210,'Annuity Calc'!$H$7:$BE$11,3,FALSE),(IF(AC210&lt;=(-1),AC210,0)))</f>
        <v>#N/A</v>
      </c>
      <c r="AD212" s="163" t="e">
        <f>IF($D210&gt;=1,($B209/HLOOKUP($D210,'Annuity Calc'!$H$7:$BE$11,2,FALSE))*HLOOKUP(AD210,'Annuity Calc'!$H$7:$BE$11,3,FALSE),(IF(AD210&lt;=(-1),AD210,0)))</f>
        <v>#N/A</v>
      </c>
      <c r="AE212" s="163" t="e">
        <f>IF($D210&gt;=1,($B209/HLOOKUP($D210,'Annuity Calc'!$H$7:$BE$11,2,FALSE))*HLOOKUP(AE210,'Annuity Calc'!$H$7:$BE$11,3,FALSE),(IF(AE210&lt;=(-1),AE210,0)))</f>
        <v>#N/A</v>
      </c>
      <c r="AF212" s="163" t="e">
        <f>IF($D210&gt;=1,($B209/HLOOKUP($D210,'Annuity Calc'!$H$7:$BE$11,2,FALSE))*HLOOKUP(AF210,'Annuity Calc'!$H$7:$BE$11,3,FALSE),(IF(AF210&lt;=(-1),AF210,0)))</f>
        <v>#N/A</v>
      </c>
      <c r="AG212" s="163" t="e">
        <f>IF($D210&gt;=1,($B209/HLOOKUP($D210,'Annuity Calc'!$H$7:$BE$11,2,FALSE))*HLOOKUP(AG210,'Annuity Calc'!$H$7:$BE$11,3,FALSE),(IF(AG210&lt;=(-1),AG210,0)))</f>
        <v>#N/A</v>
      </c>
      <c r="AH212" s="163" t="e">
        <f>IF($D210&gt;=1,($B209/HLOOKUP($D210,'Annuity Calc'!$H$7:$BE$11,2,FALSE))*HLOOKUP(AH210,'Annuity Calc'!$H$7:$BE$11,3,FALSE),(IF(AH210&lt;=(-1),AH210,0)))</f>
        <v>#N/A</v>
      </c>
      <c r="AI212" s="163" t="e">
        <f>IF($D210&gt;=1,($B209/HLOOKUP($D210,'Annuity Calc'!$H$7:$BE$11,2,FALSE))*HLOOKUP(AI210,'Annuity Calc'!$H$7:$BE$11,3,FALSE),(IF(AI210&lt;=(-1),AI210,0)))</f>
        <v>#N/A</v>
      </c>
      <c r="AJ212" s="163" t="e">
        <f>IF($D210&gt;=1,($B209/HLOOKUP($D210,'Annuity Calc'!$H$7:$BE$11,2,FALSE))*HLOOKUP(AJ210,'Annuity Calc'!$H$7:$BE$11,3,FALSE),(IF(AJ210&lt;=(-1),AJ210,0)))</f>
        <v>#N/A</v>
      </c>
      <c r="AK212" s="163" t="e">
        <f>IF($D210&gt;=1,($B209/HLOOKUP($D210,'Annuity Calc'!$H$7:$BE$11,2,FALSE))*HLOOKUP(AK210,'Annuity Calc'!$H$7:$BE$11,3,FALSE),(IF(AK210&lt;=(-1),AK210,0)))</f>
        <v>#N/A</v>
      </c>
      <c r="AL212" s="163" t="e">
        <f>IF($D210&gt;=1,($B209/HLOOKUP($D210,'Annuity Calc'!$H$7:$BE$11,2,FALSE))*HLOOKUP(AL210,'Annuity Calc'!$H$7:$BE$11,3,FALSE),(IF(AL210&lt;=(-1),AL210,0)))</f>
        <v>#N/A</v>
      </c>
      <c r="AM212" s="163" t="e">
        <f>IF($D210&gt;=1,($B209/HLOOKUP($D210,'Annuity Calc'!$H$7:$BE$11,2,FALSE))*HLOOKUP(AM210,'Annuity Calc'!$H$7:$BE$11,3,FALSE),(IF(AM210&lt;=(-1),AM210,0)))</f>
        <v>#N/A</v>
      </c>
      <c r="AN212" s="163" t="e">
        <f>IF($D210&gt;=1,($B209/HLOOKUP($D210,'Annuity Calc'!$H$7:$BE$11,2,FALSE))*HLOOKUP(AN210,'Annuity Calc'!$H$7:$BE$11,3,FALSE),(IF(AN210&lt;=(-1),AN210,0)))</f>
        <v>#N/A</v>
      </c>
      <c r="AO212" s="163" t="e">
        <f>IF($D210&gt;=1,($B209/HLOOKUP($D210,'Annuity Calc'!$H$7:$BE$11,2,FALSE))*HLOOKUP(AO210,'Annuity Calc'!$H$7:$BE$11,3,FALSE),(IF(AO210&lt;=(-1),AO210,0)))</f>
        <v>#N/A</v>
      </c>
      <c r="AP212" s="163" t="e">
        <f>IF($D210&gt;=1,($B209/HLOOKUP($D210,'Annuity Calc'!$H$7:$BE$11,2,FALSE))*HLOOKUP(AP210,'Annuity Calc'!$H$7:$BE$11,3,FALSE),(IF(AP210&lt;=(-1),AP210,0)))</f>
        <v>#N/A</v>
      </c>
      <c r="AQ212" s="163" t="e">
        <f>IF($D210&gt;=1,($B209/HLOOKUP($D210,'Annuity Calc'!$H$7:$BE$11,2,FALSE))*HLOOKUP(AQ210,'Annuity Calc'!$H$7:$BE$11,3,FALSE),(IF(AQ210&lt;=(-1),AQ210,0)))</f>
        <v>#N/A</v>
      </c>
      <c r="AR212" s="163" t="e">
        <f>IF($D210&gt;=1,($B209/HLOOKUP($D210,'Annuity Calc'!$H$7:$BE$11,2,FALSE))*HLOOKUP(AR210,'Annuity Calc'!$H$7:$BE$11,3,FALSE),(IF(AR210&lt;=(-1),AR210,0)))</f>
        <v>#N/A</v>
      </c>
      <c r="AS212" s="163" t="e">
        <f>IF($D210&gt;=1,($B209/HLOOKUP($D210,'Annuity Calc'!$H$7:$BE$11,2,FALSE))*HLOOKUP(AS210,'Annuity Calc'!$H$7:$BE$11,3,FALSE),(IF(AS210&lt;=(-1),AS210,0)))</f>
        <v>#N/A</v>
      </c>
      <c r="AT212" s="163" t="e">
        <f>IF($D210&gt;=1,($B209/HLOOKUP($D210,'Annuity Calc'!$H$7:$BE$11,2,FALSE))*HLOOKUP(AT210,'Annuity Calc'!$H$7:$BE$11,3,FALSE),(IF(AT210&lt;=(-1),AT210,0)))</f>
        <v>#N/A</v>
      </c>
      <c r="AU212" s="163" t="e">
        <f>IF($D210&gt;=1,($B209/HLOOKUP($D210,'Annuity Calc'!$H$7:$BE$11,2,FALSE))*HLOOKUP(AU210,'Annuity Calc'!$H$7:$BE$11,3,FALSE),(IF(AU210&lt;=(-1),AU210,0)))</f>
        <v>#N/A</v>
      </c>
      <c r="AV212" s="163" t="e">
        <f>IF($D210&gt;=1,($B209/HLOOKUP($D210,'Annuity Calc'!$H$7:$BE$11,2,FALSE))*HLOOKUP(AV210,'Annuity Calc'!$H$7:$BE$11,3,FALSE),(IF(AV210&lt;=(-1),AV210,0)))</f>
        <v>#N/A</v>
      </c>
      <c r="AW212" s="163" t="e">
        <f>IF($D210&gt;=1,($B209/HLOOKUP($D210,'Annuity Calc'!$H$7:$BE$11,2,FALSE))*HLOOKUP(AW210,'Annuity Calc'!$H$7:$BE$11,3,FALSE),(IF(AW210&lt;=(-1),AW210,0)))</f>
        <v>#N/A</v>
      </c>
      <c r="AX212" s="163" t="e">
        <f>IF($D210&gt;=1,($B209/HLOOKUP($D210,'Annuity Calc'!$H$7:$BE$11,2,FALSE))*HLOOKUP(AX210,'Annuity Calc'!$H$7:$BE$11,3,FALSE),(IF(AX210&lt;=(-1),AX210,0)))</f>
        <v>#N/A</v>
      </c>
      <c r="AY212" s="163" t="e">
        <f>IF($D210&gt;=1,($B209/HLOOKUP($D210,'Annuity Calc'!$H$7:$BE$11,2,FALSE))*HLOOKUP(AY210,'Annuity Calc'!$H$7:$BE$11,3,FALSE),(IF(AY210&lt;=(-1),AY210,0)))</f>
        <v>#N/A</v>
      </c>
      <c r="AZ212" s="163" t="e">
        <f>IF($D210&gt;=1,($B209/HLOOKUP($D210,'Annuity Calc'!$H$7:$BE$11,2,FALSE))*HLOOKUP(AZ210,'Annuity Calc'!$H$7:$BE$11,3,FALSE),(IF(AZ210&lt;=(-1),AZ210,0)))</f>
        <v>#N/A</v>
      </c>
      <c r="BA212" s="163" t="e">
        <f>IF($D210&gt;=1,($B209/HLOOKUP($D210,'Annuity Calc'!$H$7:$BE$11,2,FALSE))*HLOOKUP(BA210,'Annuity Calc'!$H$7:$BE$11,3,FALSE),(IF(BA210&lt;=(-1),BA210,0)))</f>
        <v>#N/A</v>
      </c>
      <c r="BB212" s="163" t="e">
        <f>IF($D210&gt;=1,($B209/HLOOKUP($D210,'Annuity Calc'!$H$7:$BE$11,2,FALSE))*HLOOKUP(BB210,'Annuity Calc'!$H$7:$BE$11,3,FALSE),(IF(BB210&lt;=(-1),BB210,0)))</f>
        <v>#N/A</v>
      </c>
      <c r="BC212" s="163" t="e">
        <f>IF($D210&gt;=1,($B209/HLOOKUP($D210,'Annuity Calc'!$H$7:$BE$11,2,FALSE))*HLOOKUP(BC210,'Annuity Calc'!$H$7:$BE$11,3,FALSE),(IF(BC210&lt;=(-1),BC210,0)))</f>
        <v>#N/A</v>
      </c>
      <c r="BD212" s="163" t="e">
        <f>IF($D210&gt;=1,($B209/HLOOKUP($D210,'Annuity Calc'!$H$7:$BE$11,2,FALSE))*HLOOKUP(BD210,'Annuity Calc'!$H$7:$BE$11,3,FALSE),(IF(BD210&lt;=(-1),BD210,0)))</f>
        <v>#N/A</v>
      </c>
      <c r="BE212" s="163" t="e">
        <f>IF($D210&gt;=1,($B209/HLOOKUP($D210,'Annuity Calc'!$H$7:$BE$11,2,FALSE))*HLOOKUP(BE210,'Annuity Calc'!$H$7:$BE$11,3,FALSE),(IF(BE210&lt;=(-1),BE210,0)))</f>
        <v>#N/A</v>
      </c>
      <c r="BF212" s="163" t="e">
        <f>IF($D210&gt;=1,($B209/HLOOKUP($D210,'Annuity Calc'!$H$7:$BE$11,2,FALSE))*HLOOKUP(BF210,'Annuity Calc'!$H$7:$BE$11,3,FALSE),(IF(BF210&lt;=(-1),BF210,0)))</f>
        <v>#N/A</v>
      </c>
      <c r="BG212" s="163" t="e">
        <f>IF($D210&gt;=1,($B209/HLOOKUP($D210,'Annuity Calc'!$H$7:$BE$11,2,FALSE))*HLOOKUP(BG210,'Annuity Calc'!$H$7:$BE$11,3,FALSE),(IF(BG210&lt;=(-1),BG210,0)))</f>
        <v>#N/A</v>
      </c>
      <c r="BH212" s="163" t="e">
        <f>IF($D210&gt;=1,($B209/HLOOKUP($D210,'Annuity Calc'!$H$7:$BE$11,2,FALSE))*HLOOKUP(BH210,'Annuity Calc'!$H$7:$BE$11,3,FALSE),(IF(BH210&lt;=(-1),BH210,0)))</f>
        <v>#N/A</v>
      </c>
      <c r="BI212" s="163" t="e">
        <f>IF($D210&gt;=1,($B209/HLOOKUP($D210,'Annuity Calc'!$H$7:$BE$11,2,FALSE))*HLOOKUP(BI210,'Annuity Calc'!$H$7:$BE$11,3,FALSE),(IF(BI210&lt;=(-1),BI210,0)))</f>
        <v>#N/A</v>
      </c>
    </row>
    <row r="213" spans="1:61" s="19" customFormat="1" ht="12.75" x14ac:dyDescent="0.2">
      <c r="C213" s="19" t="s">
        <v>456</v>
      </c>
      <c r="D213" s="163">
        <f>IF($D210&gt;=1,($B209/HLOOKUP($D210,'Annuity Calc'!$H$7:$BE$11,2,FALSE))*HLOOKUP(D210,'Annuity Calc'!$H$7:$BE$11,4,FALSE),(IF(D210&lt;=(-1),D210,0)))</f>
        <v>787849.48313685274</v>
      </c>
      <c r="E213" s="163">
        <f>IF($D210&gt;=1,($B209/HLOOKUP($D210,'Annuity Calc'!$H$7:$BE$11,2,FALSE))*HLOOKUP(E210,'Annuity Calc'!$H$7:$BE$11,4,FALSE),(IF(E210&lt;=(-1),E210,0)))</f>
        <v>732740.93279356381</v>
      </c>
      <c r="F213" s="163">
        <f>IF($D210&gt;=1,($B209/HLOOKUP($D210,'Annuity Calc'!$H$7:$BE$11,2,FALSE))*HLOOKUP(F210,'Annuity Calc'!$H$7:$BE$11,4,FALSE),(IF(F210&lt;=(-1),F210,0)))</f>
        <v>675388.79165521613</v>
      </c>
      <c r="G213" s="163">
        <f>IF($D210&gt;=1,($B209/HLOOKUP($D210,'Annuity Calc'!$H$7:$BE$11,2,FALSE))*HLOOKUP(G210,'Annuity Calc'!$H$7:$BE$11,4,FALSE),(IF(G210&lt;=(-1),G210,0)))</f>
        <v>615701.7181854361</v>
      </c>
      <c r="H213" s="163">
        <f>IF($D210&gt;=1,($B209/HLOOKUP($D210,'Annuity Calc'!$H$7:$BE$11,2,FALSE))*HLOOKUP(H210,'Annuity Calc'!$H$7:$BE$11,4,FALSE),(IF(H210&lt;=(-1),H210,0)))</f>
        <v>553584.6521321719</v>
      </c>
      <c r="I213" s="163">
        <f>IF($D210&gt;=1,($B209/HLOOKUP($D210,'Annuity Calc'!$H$7:$BE$11,2,FALSE))*HLOOKUP(I210,'Annuity Calc'!$H$7:$BE$11,4,FALSE),(IF(I210&lt;=(-1),I210,0)))</f>
        <v>488938.66313056235</v>
      </c>
      <c r="J213" s="163">
        <f>IF($D210&gt;=1,($B209/HLOOKUP($D210,'Annuity Calc'!$H$7:$BE$11,2,FALSE))*HLOOKUP(J210,'Annuity Calc'!$H$7:$BE$11,4,FALSE),(IF(J210&lt;=(-1),J210,0)))</f>
        <v>421660.79314210109</v>
      </c>
      <c r="K213" s="163">
        <f>IF($D210&gt;=1,($B209/HLOOKUP($D210,'Annuity Calc'!$H$7:$BE$11,2,FALSE))*HLOOKUP(K210,'Annuity Calc'!$H$7:$BE$11,4,FALSE),(IF(K210&lt;=(-1),K210,0)))</f>
        <v>351643.89247914421</v>
      </c>
      <c r="L213" s="163">
        <f>IF($D210&gt;=1,($B209/HLOOKUP($D210,'Annuity Calc'!$H$7:$BE$11,2,FALSE))*HLOOKUP(L210,'Annuity Calc'!$H$7:$BE$11,4,FALSE),(IF(L210&lt;=(-1),L210,0)))</f>
        <v>278776.4491536172</v>
      </c>
      <c r="M213" s="163">
        <f>IF($D210&gt;=1,($B209/HLOOKUP($D210,'Annuity Calc'!$H$7:$BE$11,2,FALSE))*HLOOKUP(M210,'Annuity Calc'!$H$7:$BE$11,4,FALSE),(IF(M210&lt;=(-1),M210,0)))</f>
        <v>202942.41127812979</v>
      </c>
      <c r="N213" s="163">
        <f>IF($D210&gt;=1,($B209/HLOOKUP($D210,'Annuity Calc'!$H$7:$BE$11,2,FALSE))*HLOOKUP(N210,'Annuity Calc'!$H$7:$BE$11,4,FALSE),(IF(N210&lt;=(-1),N210,0)))</f>
        <v>124021.00223664877</v>
      </c>
      <c r="O213" s="163">
        <f>IF($D210&gt;=1,($B209/HLOOKUP($D210,'Annuity Calc'!$H$7:$BE$11,2,FALSE))*HLOOKUP(O210,'Annuity Calc'!$H$7:$BE$11,4,FALSE),(IF(O210&lt;=(-1),O210,0)))</f>
        <v>41886.528330359732</v>
      </c>
      <c r="P213" s="163" t="e">
        <f>IF($D210&gt;=1,($B209/HLOOKUP($D210,'Annuity Calc'!$H$7:$BE$11,2,FALSE))*HLOOKUP(P210,'Annuity Calc'!$H$7:$BE$11,4,FALSE),(IF(P210&lt;=(-1),P210,0)))</f>
        <v>#N/A</v>
      </c>
      <c r="Q213" s="163" t="e">
        <f>IF($D210&gt;=1,($B209/HLOOKUP($D210,'Annuity Calc'!$H$7:$BE$11,2,FALSE))*HLOOKUP(Q210,'Annuity Calc'!$H$7:$BE$11,4,FALSE),(IF(Q210&lt;=(-1),Q210,0)))</f>
        <v>#N/A</v>
      </c>
      <c r="R213" s="163" t="e">
        <f>IF($D210&gt;=1,($B209/HLOOKUP($D210,'Annuity Calc'!$H$7:$BE$11,2,FALSE))*HLOOKUP(R210,'Annuity Calc'!$H$7:$BE$11,4,FALSE),(IF(R210&lt;=(-1),R210,0)))</f>
        <v>#N/A</v>
      </c>
      <c r="S213" s="163" t="e">
        <f>IF($D210&gt;=1,($B209/HLOOKUP($D210,'Annuity Calc'!$H$7:$BE$11,2,FALSE))*HLOOKUP(S210,'Annuity Calc'!$H$7:$BE$11,4,FALSE),(IF(S210&lt;=(-1),S210,0)))</f>
        <v>#N/A</v>
      </c>
      <c r="T213" s="163" t="e">
        <f>IF($D210&gt;=1,($B209/HLOOKUP($D210,'Annuity Calc'!$H$7:$BE$11,2,FALSE))*HLOOKUP(T210,'Annuity Calc'!$H$7:$BE$11,4,FALSE),(IF(T210&lt;=(-1),T210,0)))</f>
        <v>#N/A</v>
      </c>
      <c r="U213" s="163" t="e">
        <f>IF($D210&gt;=1,($B209/HLOOKUP($D210,'Annuity Calc'!$H$7:$BE$11,2,FALSE))*HLOOKUP(U210,'Annuity Calc'!$H$7:$BE$11,4,FALSE),(IF(U210&lt;=(-1),U210,0)))</f>
        <v>#N/A</v>
      </c>
      <c r="V213" s="163" t="e">
        <f>IF($D210&gt;=1,($B209/HLOOKUP($D210,'Annuity Calc'!$H$7:$BE$11,2,FALSE))*HLOOKUP(V210,'Annuity Calc'!$H$7:$BE$11,4,FALSE),(IF(V210&lt;=(-1),V210,0)))</f>
        <v>#N/A</v>
      </c>
      <c r="W213" s="163" t="e">
        <f>IF($D210&gt;=1,($B209/HLOOKUP($D210,'Annuity Calc'!$H$7:$BE$11,2,FALSE))*HLOOKUP(W210,'Annuity Calc'!$H$7:$BE$11,4,FALSE),(IF(W210&lt;=(-1),W210,0)))</f>
        <v>#N/A</v>
      </c>
      <c r="X213" s="163" t="e">
        <f>IF($D210&gt;=1,($B209/HLOOKUP($D210,'Annuity Calc'!$H$7:$BE$11,2,FALSE))*HLOOKUP(X210,'Annuity Calc'!$H$7:$BE$11,4,FALSE),(IF(X210&lt;=(-1),X210,0)))</f>
        <v>#N/A</v>
      </c>
      <c r="Y213" s="163" t="e">
        <f>IF($D210&gt;=1,($B209/HLOOKUP($D210,'Annuity Calc'!$H$7:$BE$11,2,FALSE))*HLOOKUP(Y210,'Annuity Calc'!$H$7:$BE$11,4,FALSE),(IF(Y210&lt;=(-1),Y210,0)))</f>
        <v>#N/A</v>
      </c>
      <c r="Z213" s="163" t="e">
        <f>IF($D210&gt;=1,($B209/HLOOKUP($D210,'Annuity Calc'!$H$7:$BE$11,2,FALSE))*HLOOKUP(Z210,'Annuity Calc'!$H$7:$BE$11,4,FALSE),(IF(Z210&lt;=(-1),Z210,0)))</f>
        <v>#N/A</v>
      </c>
      <c r="AA213" s="163" t="e">
        <f>IF($D210&gt;=1,($B209/HLOOKUP($D210,'Annuity Calc'!$H$7:$BE$11,2,FALSE))*HLOOKUP(AA210,'Annuity Calc'!$H$7:$BE$11,4,FALSE),(IF(AA210&lt;=(-1),AA210,0)))</f>
        <v>#N/A</v>
      </c>
      <c r="AB213" s="163" t="e">
        <f>IF($D210&gt;=1,($B209/HLOOKUP($D210,'Annuity Calc'!$H$7:$BE$11,2,FALSE))*HLOOKUP(AB210,'Annuity Calc'!$H$7:$BE$11,4,FALSE),(IF(AB210&lt;=(-1),AB210,0)))</f>
        <v>#N/A</v>
      </c>
      <c r="AC213" s="163" t="e">
        <f>IF($D210&gt;=1,($B209/HLOOKUP($D210,'Annuity Calc'!$H$7:$BE$11,2,FALSE))*HLOOKUP(AC210,'Annuity Calc'!$H$7:$BE$11,4,FALSE),(IF(AC210&lt;=(-1),AC210,0)))</f>
        <v>#N/A</v>
      </c>
      <c r="AD213" s="163" t="e">
        <f>IF($D210&gt;=1,($B209/HLOOKUP($D210,'Annuity Calc'!$H$7:$BE$11,2,FALSE))*HLOOKUP(AD210,'Annuity Calc'!$H$7:$BE$11,4,FALSE),(IF(AD210&lt;=(-1),AD210,0)))</f>
        <v>#N/A</v>
      </c>
      <c r="AE213" s="163" t="e">
        <f>IF($D210&gt;=1,($B209/HLOOKUP($D210,'Annuity Calc'!$H$7:$BE$11,2,FALSE))*HLOOKUP(AE210,'Annuity Calc'!$H$7:$BE$11,4,FALSE),(IF(AE210&lt;=(-1),AE210,0)))</f>
        <v>#N/A</v>
      </c>
      <c r="AF213" s="163" t="e">
        <f>IF($D210&gt;=1,($B209/HLOOKUP($D210,'Annuity Calc'!$H$7:$BE$11,2,FALSE))*HLOOKUP(AF210,'Annuity Calc'!$H$7:$BE$11,4,FALSE),(IF(AF210&lt;=(-1),AF210,0)))</f>
        <v>#N/A</v>
      </c>
      <c r="AG213" s="163" t="e">
        <f>IF($D210&gt;=1,($B209/HLOOKUP($D210,'Annuity Calc'!$H$7:$BE$11,2,FALSE))*HLOOKUP(AG210,'Annuity Calc'!$H$7:$BE$11,4,FALSE),(IF(AG210&lt;=(-1),AG210,0)))</f>
        <v>#N/A</v>
      </c>
      <c r="AH213" s="163" t="e">
        <f>IF($D210&gt;=1,($B209/HLOOKUP($D210,'Annuity Calc'!$H$7:$BE$11,2,FALSE))*HLOOKUP(AH210,'Annuity Calc'!$H$7:$BE$11,4,FALSE),(IF(AH210&lt;=(-1),AH210,0)))</f>
        <v>#N/A</v>
      </c>
      <c r="AI213" s="163" t="e">
        <f>IF($D210&gt;=1,($B209/HLOOKUP($D210,'Annuity Calc'!$H$7:$BE$11,2,FALSE))*HLOOKUP(AI210,'Annuity Calc'!$H$7:$BE$11,4,FALSE),(IF(AI210&lt;=(-1),AI210,0)))</f>
        <v>#N/A</v>
      </c>
      <c r="AJ213" s="163" t="e">
        <f>IF($D210&gt;=1,($B209/HLOOKUP($D210,'Annuity Calc'!$H$7:$BE$11,2,FALSE))*HLOOKUP(AJ210,'Annuity Calc'!$H$7:$BE$11,4,FALSE),(IF(AJ210&lt;=(-1),AJ210,0)))</f>
        <v>#N/A</v>
      </c>
      <c r="AK213" s="163" t="e">
        <f>IF($D210&gt;=1,($B209/HLOOKUP($D210,'Annuity Calc'!$H$7:$BE$11,2,FALSE))*HLOOKUP(AK210,'Annuity Calc'!$H$7:$BE$11,4,FALSE),(IF(AK210&lt;=(-1),AK210,0)))</f>
        <v>#N/A</v>
      </c>
      <c r="AL213" s="163" t="e">
        <f>IF($D210&gt;=1,($B209/HLOOKUP($D210,'Annuity Calc'!$H$7:$BE$11,2,FALSE))*HLOOKUP(AL210,'Annuity Calc'!$H$7:$BE$11,4,FALSE),(IF(AL210&lt;=(-1),AL210,0)))</f>
        <v>#N/A</v>
      </c>
      <c r="AM213" s="163" t="e">
        <f>IF($D210&gt;=1,($B209/HLOOKUP($D210,'Annuity Calc'!$H$7:$BE$11,2,FALSE))*HLOOKUP(AM210,'Annuity Calc'!$H$7:$BE$11,4,FALSE),(IF(AM210&lt;=(-1),AM210,0)))</f>
        <v>#N/A</v>
      </c>
      <c r="AN213" s="163" t="e">
        <f>IF($D210&gt;=1,($B209/HLOOKUP($D210,'Annuity Calc'!$H$7:$BE$11,2,FALSE))*HLOOKUP(AN210,'Annuity Calc'!$H$7:$BE$11,4,FALSE),(IF(AN210&lt;=(-1),AN210,0)))</f>
        <v>#N/A</v>
      </c>
      <c r="AO213" s="163" t="e">
        <f>IF($D210&gt;=1,($B209/HLOOKUP($D210,'Annuity Calc'!$H$7:$BE$11,2,FALSE))*HLOOKUP(AO210,'Annuity Calc'!$H$7:$BE$11,4,FALSE),(IF(AO210&lt;=(-1),AO210,0)))</f>
        <v>#N/A</v>
      </c>
      <c r="AP213" s="163" t="e">
        <f>IF($D210&gt;=1,($B209/HLOOKUP($D210,'Annuity Calc'!$H$7:$BE$11,2,FALSE))*HLOOKUP(AP210,'Annuity Calc'!$H$7:$BE$11,4,FALSE),(IF(AP210&lt;=(-1),AP210,0)))</f>
        <v>#N/A</v>
      </c>
      <c r="AQ213" s="163" t="e">
        <f>IF($D210&gt;=1,($B209/HLOOKUP($D210,'Annuity Calc'!$H$7:$BE$11,2,FALSE))*HLOOKUP(AQ210,'Annuity Calc'!$H$7:$BE$11,4,FALSE),(IF(AQ210&lt;=(-1),AQ210,0)))</f>
        <v>#N/A</v>
      </c>
      <c r="AR213" s="163" t="e">
        <f>IF($D210&gt;=1,($B209/HLOOKUP($D210,'Annuity Calc'!$H$7:$BE$11,2,FALSE))*HLOOKUP(AR210,'Annuity Calc'!$H$7:$BE$11,4,FALSE),(IF(AR210&lt;=(-1),AR210,0)))</f>
        <v>#N/A</v>
      </c>
      <c r="AS213" s="163" t="e">
        <f>IF($D210&gt;=1,($B209/HLOOKUP($D210,'Annuity Calc'!$H$7:$BE$11,2,FALSE))*HLOOKUP(AS210,'Annuity Calc'!$H$7:$BE$11,4,FALSE),(IF(AS210&lt;=(-1),AS210,0)))</f>
        <v>#N/A</v>
      </c>
      <c r="AT213" s="163" t="e">
        <f>IF($D210&gt;=1,($B209/HLOOKUP($D210,'Annuity Calc'!$H$7:$BE$11,2,FALSE))*HLOOKUP(AT210,'Annuity Calc'!$H$7:$BE$11,4,FALSE),(IF(AT210&lt;=(-1),AT210,0)))</f>
        <v>#N/A</v>
      </c>
      <c r="AU213" s="163" t="e">
        <f>IF($D210&gt;=1,($B209/HLOOKUP($D210,'Annuity Calc'!$H$7:$BE$11,2,FALSE))*HLOOKUP(AU210,'Annuity Calc'!$H$7:$BE$11,4,FALSE),(IF(AU210&lt;=(-1),AU210,0)))</f>
        <v>#N/A</v>
      </c>
      <c r="AV213" s="163" t="e">
        <f>IF($D210&gt;=1,($B209/HLOOKUP($D210,'Annuity Calc'!$H$7:$BE$11,2,FALSE))*HLOOKUP(AV210,'Annuity Calc'!$H$7:$BE$11,4,FALSE),(IF(AV210&lt;=(-1),AV210,0)))</f>
        <v>#N/A</v>
      </c>
      <c r="AW213" s="163" t="e">
        <f>IF($D210&gt;=1,($B209/HLOOKUP($D210,'Annuity Calc'!$H$7:$BE$11,2,FALSE))*HLOOKUP(AW210,'Annuity Calc'!$H$7:$BE$11,4,FALSE),(IF(AW210&lt;=(-1),AW210,0)))</f>
        <v>#N/A</v>
      </c>
      <c r="AX213" s="163" t="e">
        <f>IF($D210&gt;=1,($B209/HLOOKUP($D210,'Annuity Calc'!$H$7:$BE$11,2,FALSE))*HLOOKUP(AX210,'Annuity Calc'!$H$7:$BE$11,4,FALSE),(IF(AX210&lt;=(-1),AX210,0)))</f>
        <v>#N/A</v>
      </c>
      <c r="AY213" s="163" t="e">
        <f>IF($D210&gt;=1,($B209/HLOOKUP($D210,'Annuity Calc'!$H$7:$BE$11,2,FALSE))*HLOOKUP(AY210,'Annuity Calc'!$H$7:$BE$11,4,FALSE),(IF(AY210&lt;=(-1),AY210,0)))</f>
        <v>#N/A</v>
      </c>
      <c r="AZ213" s="163" t="e">
        <f>IF($D210&gt;=1,($B209/HLOOKUP($D210,'Annuity Calc'!$H$7:$BE$11,2,FALSE))*HLOOKUP(AZ210,'Annuity Calc'!$H$7:$BE$11,4,FALSE),(IF(AZ210&lt;=(-1),AZ210,0)))</f>
        <v>#N/A</v>
      </c>
      <c r="BA213" s="163" t="e">
        <f>IF($D210&gt;=1,($B209/HLOOKUP($D210,'Annuity Calc'!$H$7:$BE$11,2,FALSE))*HLOOKUP(BA210,'Annuity Calc'!$H$7:$BE$11,4,FALSE),(IF(BA210&lt;=(-1),BA210,0)))</f>
        <v>#N/A</v>
      </c>
      <c r="BB213" s="163" t="e">
        <f>IF($D210&gt;=1,($B209/HLOOKUP($D210,'Annuity Calc'!$H$7:$BE$11,2,FALSE))*HLOOKUP(BB210,'Annuity Calc'!$H$7:$BE$11,4,FALSE),(IF(BB210&lt;=(-1),BB210,0)))</f>
        <v>#N/A</v>
      </c>
      <c r="BC213" s="163" t="e">
        <f>IF($D210&gt;=1,($B209/HLOOKUP($D210,'Annuity Calc'!$H$7:$BE$11,2,FALSE))*HLOOKUP(BC210,'Annuity Calc'!$H$7:$BE$11,4,FALSE),(IF(BC210&lt;=(-1),BC210,0)))</f>
        <v>#N/A</v>
      </c>
      <c r="BD213" s="163" t="e">
        <f>IF($D210&gt;=1,($B209/HLOOKUP($D210,'Annuity Calc'!$H$7:$BE$11,2,FALSE))*HLOOKUP(BD210,'Annuity Calc'!$H$7:$BE$11,4,FALSE),(IF(BD210&lt;=(-1),BD210,0)))</f>
        <v>#N/A</v>
      </c>
      <c r="BE213" s="163" t="e">
        <f>IF($D210&gt;=1,($B209/HLOOKUP($D210,'Annuity Calc'!$H$7:$BE$11,2,FALSE))*HLOOKUP(BE210,'Annuity Calc'!$H$7:$BE$11,4,FALSE),(IF(BE210&lt;=(-1),BE210,0)))</f>
        <v>#N/A</v>
      </c>
      <c r="BF213" s="163" t="e">
        <f>IF($D210&gt;=1,($B209/HLOOKUP($D210,'Annuity Calc'!$H$7:$BE$11,2,FALSE))*HLOOKUP(BF210,'Annuity Calc'!$H$7:$BE$11,4,FALSE),(IF(BF210&lt;=(-1),BF210,0)))</f>
        <v>#N/A</v>
      </c>
      <c r="BG213" s="163" t="e">
        <f>IF($D210&gt;=1,($B209/HLOOKUP($D210,'Annuity Calc'!$H$7:$BE$11,2,FALSE))*HLOOKUP(BG210,'Annuity Calc'!$H$7:$BE$11,4,FALSE),(IF(BG210&lt;=(-1),BG210,0)))</f>
        <v>#N/A</v>
      </c>
      <c r="BH213" s="163" t="e">
        <f>IF($D210&gt;=1,($B209/HLOOKUP($D210,'Annuity Calc'!$H$7:$BE$11,2,FALSE))*HLOOKUP(BH210,'Annuity Calc'!$H$7:$BE$11,4,FALSE),(IF(BH210&lt;=(-1),BH210,0)))</f>
        <v>#N/A</v>
      </c>
      <c r="BI213" s="163" t="e">
        <f>IF($D210&gt;=1,($B209/HLOOKUP($D210,'Annuity Calc'!$H$7:$BE$11,2,FALSE))*HLOOKUP(BI210,'Annuity Calc'!$H$7:$BE$11,4,FALSE),(IF(BI210&lt;=(-1),BI210,0)))</f>
        <v>#N/A</v>
      </c>
    </row>
    <row r="214" spans="1:61" s="19" customFormat="1" ht="12.75" x14ac:dyDescent="0.2">
      <c r="C214" s="19" t="s">
        <v>161</v>
      </c>
      <c r="D214" s="163">
        <f>IF($D210&gt;=1,($B209/HLOOKUP($D210,'Annuity Calc'!$H$7:$BE$11,2,FALSE))*HLOOKUP(D210,'Annuity Calc'!$H$7:$BE$11,5,FALSE),(IF(D210&lt;=(-1),D210,0)))</f>
        <v>2141461.8832356101</v>
      </c>
      <c r="E214" s="163">
        <f>IF($D210&gt;=1,($B209/HLOOKUP($D210,'Annuity Calc'!$H$7:$BE$11,2,FALSE))*HLOOKUP(E210,'Annuity Calc'!$H$7:$BE$11,5,FALSE),(IF(E210&lt;=(-1),E210,0)))</f>
        <v>2141461.8832356101</v>
      </c>
      <c r="F214" s="163">
        <f>IF($D210&gt;=1,($B209/HLOOKUP($D210,'Annuity Calc'!$H$7:$BE$11,2,FALSE))*HLOOKUP(F210,'Annuity Calc'!$H$7:$BE$11,5,FALSE),(IF(F210&lt;=(-1),F210,0)))</f>
        <v>2141461.8832356101</v>
      </c>
      <c r="G214" s="163">
        <f>IF($D210&gt;=1,($B209/HLOOKUP($D210,'Annuity Calc'!$H$7:$BE$11,2,FALSE))*HLOOKUP(G210,'Annuity Calc'!$H$7:$BE$11,5,FALSE),(IF(G210&lt;=(-1),G210,0)))</f>
        <v>2141461.8832356101</v>
      </c>
      <c r="H214" s="163">
        <f>IF($D210&gt;=1,($B209/HLOOKUP($D210,'Annuity Calc'!$H$7:$BE$11,2,FALSE))*HLOOKUP(H210,'Annuity Calc'!$H$7:$BE$11,5,FALSE),(IF(H210&lt;=(-1),H210,0)))</f>
        <v>2141461.8832356101</v>
      </c>
      <c r="I214" s="163">
        <f>IF($D210&gt;=1,($B209/HLOOKUP($D210,'Annuity Calc'!$H$7:$BE$11,2,FALSE))*HLOOKUP(I210,'Annuity Calc'!$H$7:$BE$11,5,FALSE),(IF(I210&lt;=(-1),I210,0)))</f>
        <v>2141461.8832356101</v>
      </c>
      <c r="J214" s="163">
        <f>IF($D210&gt;=1,($B209/HLOOKUP($D210,'Annuity Calc'!$H$7:$BE$11,2,FALSE))*HLOOKUP(J210,'Annuity Calc'!$H$7:$BE$11,5,FALSE),(IF(J210&lt;=(-1),J210,0)))</f>
        <v>2141461.8832356101</v>
      </c>
      <c r="K214" s="163">
        <f>IF($D210&gt;=1,($B209/HLOOKUP($D210,'Annuity Calc'!$H$7:$BE$11,2,FALSE))*HLOOKUP(K210,'Annuity Calc'!$H$7:$BE$11,5,FALSE),(IF(K210&lt;=(-1),K210,0)))</f>
        <v>2141461.8832356101</v>
      </c>
      <c r="L214" s="163">
        <f>IF($D210&gt;=1,($B209/HLOOKUP($D210,'Annuity Calc'!$H$7:$BE$11,2,FALSE))*HLOOKUP(L210,'Annuity Calc'!$H$7:$BE$11,5,FALSE),(IF(L210&lt;=(-1),L210,0)))</f>
        <v>2141461.8832356101</v>
      </c>
      <c r="M214" s="163">
        <f>IF($D210&gt;=1,($B209/HLOOKUP($D210,'Annuity Calc'!$H$7:$BE$11,2,FALSE))*HLOOKUP(M210,'Annuity Calc'!$H$7:$BE$11,5,FALSE),(IF(M210&lt;=(-1),M210,0)))</f>
        <v>2141461.8832356101</v>
      </c>
      <c r="N214" s="163">
        <f>IF($D210&gt;=1,($B209/HLOOKUP($D210,'Annuity Calc'!$H$7:$BE$11,2,FALSE))*HLOOKUP(N210,'Annuity Calc'!$H$7:$BE$11,5,FALSE),(IF(N210&lt;=(-1),N210,0)))</f>
        <v>2141461.8832356101</v>
      </c>
      <c r="O214" s="163">
        <f>IF($D210&gt;=1,($B209/HLOOKUP($D210,'Annuity Calc'!$H$7:$BE$11,2,FALSE))*HLOOKUP(O210,'Annuity Calc'!$H$7:$BE$11,5,FALSE),(IF(O210&lt;=(-1),O210,0)))</f>
        <v>2141461.8832356101</v>
      </c>
      <c r="P214" s="163" t="e">
        <f>IF($D210&gt;=1,($B209/HLOOKUP($D210,'Annuity Calc'!$H$7:$BE$11,2,FALSE))*HLOOKUP(P210,'Annuity Calc'!$H$7:$BE$11,5,FALSE),(IF(P210&lt;=(-1),P210,0)))</f>
        <v>#N/A</v>
      </c>
      <c r="Q214" s="163" t="e">
        <f>IF($D210&gt;=1,($B209/HLOOKUP($D210,'Annuity Calc'!$H$7:$BE$11,2,FALSE))*HLOOKUP(Q210,'Annuity Calc'!$H$7:$BE$11,5,FALSE),(IF(Q210&lt;=(-1),Q210,0)))</f>
        <v>#N/A</v>
      </c>
      <c r="R214" s="163" t="e">
        <f>IF($D210&gt;=1,($B209/HLOOKUP($D210,'Annuity Calc'!$H$7:$BE$11,2,FALSE))*HLOOKUP(R210,'Annuity Calc'!$H$7:$BE$11,5,FALSE),(IF(R210&lt;=(-1),R210,0)))</f>
        <v>#N/A</v>
      </c>
      <c r="S214" s="163" t="e">
        <f>IF($D210&gt;=1,($B209/HLOOKUP($D210,'Annuity Calc'!$H$7:$BE$11,2,FALSE))*HLOOKUP(S210,'Annuity Calc'!$H$7:$BE$11,5,FALSE),(IF(S210&lt;=(-1),S210,0)))</f>
        <v>#N/A</v>
      </c>
      <c r="T214" s="163" t="e">
        <f>IF($D210&gt;=1,($B209/HLOOKUP($D210,'Annuity Calc'!$H$7:$BE$11,2,FALSE))*HLOOKUP(T210,'Annuity Calc'!$H$7:$BE$11,5,FALSE),(IF(T210&lt;=(-1),T210,0)))</f>
        <v>#N/A</v>
      </c>
      <c r="U214" s="163" t="e">
        <f>IF($D210&gt;=1,($B209/HLOOKUP($D210,'Annuity Calc'!$H$7:$BE$11,2,FALSE))*HLOOKUP(U210,'Annuity Calc'!$H$7:$BE$11,5,FALSE),(IF(U210&lt;=(-1),U210,0)))</f>
        <v>#N/A</v>
      </c>
      <c r="V214" s="163" t="e">
        <f>IF($D210&gt;=1,($B209/HLOOKUP($D210,'Annuity Calc'!$H$7:$BE$11,2,FALSE))*HLOOKUP(V210,'Annuity Calc'!$H$7:$BE$11,5,FALSE),(IF(V210&lt;=(-1),V210,0)))</f>
        <v>#N/A</v>
      </c>
      <c r="W214" s="163" t="e">
        <f>IF($D210&gt;=1,($B209/HLOOKUP($D210,'Annuity Calc'!$H$7:$BE$11,2,FALSE))*HLOOKUP(W210,'Annuity Calc'!$H$7:$BE$11,5,FALSE),(IF(W210&lt;=(-1),W210,0)))</f>
        <v>#N/A</v>
      </c>
      <c r="X214" s="163" t="e">
        <f>IF($D210&gt;=1,($B209/HLOOKUP($D210,'Annuity Calc'!$H$7:$BE$11,2,FALSE))*HLOOKUP(X210,'Annuity Calc'!$H$7:$BE$11,5,FALSE),(IF(X210&lt;=(-1),X210,0)))</f>
        <v>#N/A</v>
      </c>
      <c r="Y214" s="163" t="e">
        <f>IF($D210&gt;=1,($B209/HLOOKUP($D210,'Annuity Calc'!$H$7:$BE$11,2,FALSE))*HLOOKUP(Y210,'Annuity Calc'!$H$7:$BE$11,5,FALSE),(IF(Y210&lt;=(-1),Y210,0)))</f>
        <v>#N/A</v>
      </c>
      <c r="Z214" s="163" t="e">
        <f>IF($D210&gt;=1,($B209/HLOOKUP($D210,'Annuity Calc'!$H$7:$BE$11,2,FALSE))*HLOOKUP(Z210,'Annuity Calc'!$H$7:$BE$11,5,FALSE),(IF(Z210&lt;=(-1),Z210,0)))</f>
        <v>#N/A</v>
      </c>
      <c r="AA214" s="163" t="e">
        <f>IF($D210&gt;=1,($B209/HLOOKUP($D210,'Annuity Calc'!$H$7:$BE$11,2,FALSE))*HLOOKUP(AA210,'Annuity Calc'!$H$7:$BE$11,5,FALSE),(IF(AA210&lt;=(-1),AA210,0)))</f>
        <v>#N/A</v>
      </c>
      <c r="AB214" s="163" t="e">
        <f>IF($D210&gt;=1,($B209/HLOOKUP($D210,'Annuity Calc'!$H$7:$BE$11,2,FALSE))*HLOOKUP(AB210,'Annuity Calc'!$H$7:$BE$11,5,FALSE),(IF(AB210&lt;=(-1),AB210,0)))</f>
        <v>#N/A</v>
      </c>
      <c r="AC214" s="163" t="e">
        <f>IF($D210&gt;=1,($B209/HLOOKUP($D210,'Annuity Calc'!$H$7:$BE$11,2,FALSE))*HLOOKUP(AC210,'Annuity Calc'!$H$7:$BE$11,5,FALSE),(IF(AC210&lt;=(-1),AC210,0)))</f>
        <v>#N/A</v>
      </c>
      <c r="AD214" s="163" t="e">
        <f>IF($D210&gt;=1,($B209/HLOOKUP($D210,'Annuity Calc'!$H$7:$BE$11,2,FALSE))*HLOOKUP(AD210,'Annuity Calc'!$H$7:$BE$11,5,FALSE),(IF(AD210&lt;=(-1),AD210,0)))</f>
        <v>#N/A</v>
      </c>
      <c r="AE214" s="163" t="e">
        <f>IF($D210&gt;=1,($B209/HLOOKUP($D210,'Annuity Calc'!$H$7:$BE$11,2,FALSE))*HLOOKUP(AE210,'Annuity Calc'!$H$7:$BE$11,5,FALSE),(IF(AE210&lt;=(-1),AE210,0)))</f>
        <v>#N/A</v>
      </c>
      <c r="AF214" s="163" t="e">
        <f>IF($D210&gt;=1,($B209/HLOOKUP($D210,'Annuity Calc'!$H$7:$BE$11,2,FALSE))*HLOOKUP(AF210,'Annuity Calc'!$H$7:$BE$11,5,FALSE),(IF(AF210&lt;=(-1),AF210,0)))</f>
        <v>#N/A</v>
      </c>
      <c r="AG214" s="163" t="e">
        <f>IF($D210&gt;=1,($B209/HLOOKUP($D210,'Annuity Calc'!$H$7:$BE$11,2,FALSE))*HLOOKUP(AG210,'Annuity Calc'!$H$7:$BE$11,5,FALSE),(IF(AG210&lt;=(-1),AG210,0)))</f>
        <v>#N/A</v>
      </c>
      <c r="AH214" s="163" t="e">
        <f>IF($D210&gt;=1,($B209/HLOOKUP($D210,'Annuity Calc'!$H$7:$BE$11,2,FALSE))*HLOOKUP(AH210,'Annuity Calc'!$H$7:$BE$11,5,FALSE),(IF(AH210&lt;=(-1),AH210,0)))</f>
        <v>#N/A</v>
      </c>
      <c r="AI214" s="163" t="e">
        <f>IF($D210&gt;=1,($B209/HLOOKUP($D210,'Annuity Calc'!$H$7:$BE$11,2,FALSE))*HLOOKUP(AI210,'Annuity Calc'!$H$7:$BE$11,5,FALSE),(IF(AI210&lt;=(-1),AI210,0)))</f>
        <v>#N/A</v>
      </c>
      <c r="AJ214" s="163" t="e">
        <f>IF($D210&gt;=1,($B209/HLOOKUP($D210,'Annuity Calc'!$H$7:$BE$11,2,FALSE))*HLOOKUP(AJ210,'Annuity Calc'!$H$7:$BE$11,5,FALSE),(IF(AJ210&lt;=(-1),AJ210,0)))</f>
        <v>#N/A</v>
      </c>
      <c r="AK214" s="163" t="e">
        <f>IF($D210&gt;=1,($B209/HLOOKUP($D210,'Annuity Calc'!$H$7:$BE$11,2,FALSE))*HLOOKUP(AK210,'Annuity Calc'!$H$7:$BE$11,5,FALSE),(IF(AK210&lt;=(-1),AK210,0)))</f>
        <v>#N/A</v>
      </c>
      <c r="AL214" s="163" t="e">
        <f>IF($D210&gt;=1,($B209/HLOOKUP($D210,'Annuity Calc'!$H$7:$BE$11,2,FALSE))*HLOOKUP(AL210,'Annuity Calc'!$H$7:$BE$11,5,FALSE),(IF(AL210&lt;=(-1),AL210,0)))</f>
        <v>#N/A</v>
      </c>
      <c r="AM214" s="163" t="e">
        <f>IF($D210&gt;=1,($B209/HLOOKUP($D210,'Annuity Calc'!$H$7:$BE$11,2,FALSE))*HLOOKUP(AM210,'Annuity Calc'!$H$7:$BE$11,5,FALSE),(IF(AM210&lt;=(-1),AM210,0)))</f>
        <v>#N/A</v>
      </c>
      <c r="AN214" s="163" t="e">
        <f>IF($D210&gt;=1,($B209/HLOOKUP($D210,'Annuity Calc'!$H$7:$BE$11,2,FALSE))*HLOOKUP(AN210,'Annuity Calc'!$H$7:$BE$11,5,FALSE),(IF(AN210&lt;=(-1),AN210,0)))</f>
        <v>#N/A</v>
      </c>
      <c r="AO214" s="163" t="e">
        <f>IF($D210&gt;=1,($B209/HLOOKUP($D210,'Annuity Calc'!$H$7:$BE$11,2,FALSE))*HLOOKUP(AO210,'Annuity Calc'!$H$7:$BE$11,5,FALSE),(IF(AO210&lt;=(-1),AO210,0)))</f>
        <v>#N/A</v>
      </c>
      <c r="AP214" s="163" t="e">
        <f>IF($D210&gt;=1,($B209/HLOOKUP($D210,'Annuity Calc'!$H$7:$BE$11,2,FALSE))*HLOOKUP(AP210,'Annuity Calc'!$H$7:$BE$11,5,FALSE),(IF(AP210&lt;=(-1),AP210,0)))</f>
        <v>#N/A</v>
      </c>
      <c r="AQ214" s="163" t="e">
        <f>IF($D210&gt;=1,($B209/HLOOKUP($D210,'Annuity Calc'!$H$7:$BE$11,2,FALSE))*HLOOKUP(AQ210,'Annuity Calc'!$H$7:$BE$11,5,FALSE),(IF(AQ210&lt;=(-1),AQ210,0)))</f>
        <v>#N/A</v>
      </c>
      <c r="AR214" s="163" t="e">
        <f>IF($D210&gt;=1,($B209/HLOOKUP($D210,'Annuity Calc'!$H$7:$BE$11,2,FALSE))*HLOOKUP(AR210,'Annuity Calc'!$H$7:$BE$11,5,FALSE),(IF(AR210&lt;=(-1),AR210,0)))</f>
        <v>#N/A</v>
      </c>
      <c r="AS214" s="163" t="e">
        <f>IF($D210&gt;=1,($B209/HLOOKUP($D210,'Annuity Calc'!$H$7:$BE$11,2,FALSE))*HLOOKUP(AS210,'Annuity Calc'!$H$7:$BE$11,5,FALSE),(IF(AS210&lt;=(-1),AS210,0)))</f>
        <v>#N/A</v>
      </c>
      <c r="AT214" s="163" t="e">
        <f>IF($D210&gt;=1,($B209/HLOOKUP($D210,'Annuity Calc'!$H$7:$BE$11,2,FALSE))*HLOOKUP(AT210,'Annuity Calc'!$H$7:$BE$11,5,FALSE),(IF(AT210&lt;=(-1),AT210,0)))</f>
        <v>#N/A</v>
      </c>
      <c r="AU214" s="163" t="e">
        <f>IF($D210&gt;=1,($B209/HLOOKUP($D210,'Annuity Calc'!$H$7:$BE$11,2,FALSE))*HLOOKUP(AU210,'Annuity Calc'!$H$7:$BE$11,5,FALSE),(IF(AU210&lt;=(-1),AU210,0)))</f>
        <v>#N/A</v>
      </c>
      <c r="AV214" s="163" t="e">
        <f>IF($D210&gt;=1,($B209/HLOOKUP($D210,'Annuity Calc'!$H$7:$BE$11,2,FALSE))*HLOOKUP(AV210,'Annuity Calc'!$H$7:$BE$11,5,FALSE),(IF(AV210&lt;=(-1),AV210,0)))</f>
        <v>#N/A</v>
      </c>
      <c r="AW214" s="163" t="e">
        <f>IF($D210&gt;=1,($B209/HLOOKUP($D210,'Annuity Calc'!$H$7:$BE$11,2,FALSE))*HLOOKUP(AW210,'Annuity Calc'!$H$7:$BE$11,5,FALSE),(IF(AW210&lt;=(-1),AW210,0)))</f>
        <v>#N/A</v>
      </c>
      <c r="AX214" s="163" t="e">
        <f>IF($D210&gt;=1,($B209/HLOOKUP($D210,'Annuity Calc'!$H$7:$BE$11,2,FALSE))*HLOOKUP(AX210,'Annuity Calc'!$H$7:$BE$11,5,FALSE),(IF(AX210&lt;=(-1),AX210,0)))</f>
        <v>#N/A</v>
      </c>
      <c r="AY214" s="163" t="e">
        <f>IF($D210&gt;=1,($B209/HLOOKUP($D210,'Annuity Calc'!$H$7:$BE$11,2,FALSE))*HLOOKUP(AY210,'Annuity Calc'!$H$7:$BE$11,5,FALSE),(IF(AY210&lt;=(-1),AY210,0)))</f>
        <v>#N/A</v>
      </c>
      <c r="AZ214" s="163" t="e">
        <f>IF($D210&gt;=1,($B209/HLOOKUP($D210,'Annuity Calc'!$H$7:$BE$11,2,FALSE))*HLOOKUP(AZ210,'Annuity Calc'!$H$7:$BE$11,5,FALSE),(IF(AZ210&lt;=(-1),AZ210,0)))</f>
        <v>#N/A</v>
      </c>
      <c r="BA214" s="163" t="e">
        <f>IF($D210&gt;=1,($B209/HLOOKUP($D210,'Annuity Calc'!$H$7:$BE$11,2,FALSE))*HLOOKUP(BA210,'Annuity Calc'!$H$7:$BE$11,5,FALSE),(IF(BA210&lt;=(-1),BA210,0)))</f>
        <v>#N/A</v>
      </c>
      <c r="BB214" s="163" t="e">
        <f>IF($D210&gt;=1,($B209/HLOOKUP($D210,'Annuity Calc'!$H$7:$BE$11,2,FALSE))*HLOOKUP(BB210,'Annuity Calc'!$H$7:$BE$11,5,FALSE),(IF(BB210&lt;=(-1),BB210,0)))</f>
        <v>#N/A</v>
      </c>
      <c r="BC214" s="163" t="e">
        <f>IF($D210&gt;=1,($B209/HLOOKUP($D210,'Annuity Calc'!$H$7:$BE$11,2,FALSE))*HLOOKUP(BC210,'Annuity Calc'!$H$7:$BE$11,5,FALSE),(IF(BC210&lt;=(-1),BC210,0)))</f>
        <v>#N/A</v>
      </c>
      <c r="BD214" s="163" t="e">
        <f>IF($D210&gt;=1,($B209/HLOOKUP($D210,'Annuity Calc'!$H$7:$BE$11,2,FALSE))*HLOOKUP(BD210,'Annuity Calc'!$H$7:$BE$11,5,FALSE),(IF(BD210&lt;=(-1),BD210,0)))</f>
        <v>#N/A</v>
      </c>
      <c r="BE214" s="163" t="e">
        <f>IF($D210&gt;=1,($B209/HLOOKUP($D210,'Annuity Calc'!$H$7:$BE$11,2,FALSE))*HLOOKUP(BE210,'Annuity Calc'!$H$7:$BE$11,5,FALSE),(IF(BE210&lt;=(-1),BE210,0)))</f>
        <v>#N/A</v>
      </c>
      <c r="BF214" s="163" t="e">
        <f>IF($D210&gt;=1,($B209/HLOOKUP($D210,'Annuity Calc'!$H$7:$BE$11,2,FALSE))*HLOOKUP(BF210,'Annuity Calc'!$H$7:$BE$11,5,FALSE),(IF(BF210&lt;=(-1),BF210,0)))</f>
        <v>#N/A</v>
      </c>
      <c r="BG214" s="163" t="e">
        <f>IF($D210&gt;=1,($B209/HLOOKUP($D210,'Annuity Calc'!$H$7:$BE$11,2,FALSE))*HLOOKUP(BG210,'Annuity Calc'!$H$7:$BE$11,5,FALSE),(IF(BG210&lt;=(-1),BG210,0)))</f>
        <v>#N/A</v>
      </c>
      <c r="BH214" s="163" t="e">
        <f>IF($D210&gt;=1,($B209/HLOOKUP($D210,'Annuity Calc'!$H$7:$BE$11,2,FALSE))*HLOOKUP(BH210,'Annuity Calc'!$H$7:$BE$11,5,FALSE),(IF(BH210&lt;=(-1),BH210,0)))</f>
        <v>#N/A</v>
      </c>
      <c r="BI214" s="163" t="e">
        <f>IF($D210&gt;=1,($B209/HLOOKUP($D210,'Annuity Calc'!$H$7:$BE$11,2,FALSE))*HLOOKUP(BI210,'Annuity Calc'!$H$7:$BE$11,5,FALSE),(IF(BI210&lt;=(-1),BI210,0)))</f>
        <v>#N/A</v>
      </c>
    </row>
    <row r="215" spans="1:61" s="19" customFormat="1" ht="12.75" x14ac:dyDescent="0.2">
      <c r="D215" s="19">
        <f>D211-D212</f>
        <v>19068794.881074756</v>
      </c>
      <c r="E215" s="19">
        <f t="shared" ref="E215:BI215" si="1339">E211-E212</f>
        <v>17660073.93063271</v>
      </c>
      <c r="F215" s="19">
        <f t="shared" si="1339"/>
        <v>16194000.839052316</v>
      </c>
      <c r="G215" s="19">
        <f t="shared" si="1339"/>
        <v>14668240.674002143</v>
      </c>
      <c r="H215" s="19">
        <f t="shared" si="1339"/>
        <v>13080363.442898706</v>
      </c>
      <c r="I215" s="19">
        <f t="shared" si="1339"/>
        <v>11427840.222793657</v>
      </c>
      <c r="J215" s="19">
        <f t="shared" si="1339"/>
        <v>9708039.132700149</v>
      </c>
      <c r="K215" s="19">
        <f t="shared" si="1339"/>
        <v>7918221.1419436838</v>
      </c>
      <c r="L215" s="19">
        <f t="shared" si="1339"/>
        <v>6055535.7078616917</v>
      </c>
      <c r="M215" s="19">
        <f t="shared" si="1339"/>
        <v>4117016.2359042116</v>
      </c>
      <c r="N215" s="19">
        <f t="shared" si="1339"/>
        <v>2099575.3549052505</v>
      </c>
      <c r="O215" s="19">
        <f t="shared" si="1339"/>
        <v>0</v>
      </c>
      <c r="P215" s="19" t="e">
        <f t="shared" si="1339"/>
        <v>#N/A</v>
      </c>
      <c r="Q215" s="19" t="e">
        <f t="shared" si="1339"/>
        <v>#N/A</v>
      </c>
      <c r="R215" s="19" t="e">
        <f t="shared" si="1339"/>
        <v>#N/A</v>
      </c>
      <c r="S215" s="19" t="e">
        <f t="shared" si="1339"/>
        <v>#N/A</v>
      </c>
      <c r="T215" s="19" t="e">
        <f t="shared" si="1339"/>
        <v>#N/A</v>
      </c>
      <c r="U215" s="19" t="e">
        <f t="shared" si="1339"/>
        <v>#N/A</v>
      </c>
      <c r="V215" s="19" t="e">
        <f t="shared" si="1339"/>
        <v>#N/A</v>
      </c>
      <c r="W215" s="19" t="e">
        <f t="shared" si="1339"/>
        <v>#N/A</v>
      </c>
      <c r="X215" s="19" t="e">
        <f t="shared" si="1339"/>
        <v>#N/A</v>
      </c>
      <c r="Y215" s="19" t="e">
        <f t="shared" si="1339"/>
        <v>#N/A</v>
      </c>
      <c r="Z215" s="19" t="e">
        <f t="shared" si="1339"/>
        <v>#N/A</v>
      </c>
      <c r="AA215" s="19" t="e">
        <f t="shared" si="1339"/>
        <v>#N/A</v>
      </c>
      <c r="AB215" s="19" t="e">
        <f t="shared" si="1339"/>
        <v>#N/A</v>
      </c>
      <c r="AC215" s="19" t="e">
        <f t="shared" si="1339"/>
        <v>#N/A</v>
      </c>
      <c r="AD215" s="19" t="e">
        <f t="shared" si="1339"/>
        <v>#N/A</v>
      </c>
      <c r="AE215" s="19" t="e">
        <f t="shared" si="1339"/>
        <v>#N/A</v>
      </c>
      <c r="AF215" s="19" t="e">
        <f t="shared" si="1339"/>
        <v>#N/A</v>
      </c>
      <c r="AG215" s="19" t="e">
        <f t="shared" si="1339"/>
        <v>#N/A</v>
      </c>
      <c r="AH215" s="19" t="e">
        <f t="shared" si="1339"/>
        <v>#N/A</v>
      </c>
      <c r="AI215" s="19" t="e">
        <f t="shared" si="1339"/>
        <v>#N/A</v>
      </c>
      <c r="AJ215" s="19" t="e">
        <f t="shared" si="1339"/>
        <v>#N/A</v>
      </c>
      <c r="AK215" s="19" t="e">
        <f t="shared" si="1339"/>
        <v>#N/A</v>
      </c>
      <c r="AL215" s="19" t="e">
        <f t="shared" si="1339"/>
        <v>#N/A</v>
      </c>
      <c r="AM215" s="19" t="e">
        <f t="shared" si="1339"/>
        <v>#N/A</v>
      </c>
      <c r="AN215" s="19" t="e">
        <f t="shared" si="1339"/>
        <v>#N/A</v>
      </c>
      <c r="AO215" s="19" t="e">
        <f t="shared" si="1339"/>
        <v>#N/A</v>
      </c>
      <c r="AP215" s="19" t="e">
        <f t="shared" si="1339"/>
        <v>#N/A</v>
      </c>
      <c r="AQ215" s="19" t="e">
        <f t="shared" si="1339"/>
        <v>#N/A</v>
      </c>
      <c r="AR215" s="19" t="e">
        <f t="shared" si="1339"/>
        <v>#N/A</v>
      </c>
      <c r="AS215" s="19" t="e">
        <f t="shared" si="1339"/>
        <v>#N/A</v>
      </c>
      <c r="AT215" s="19" t="e">
        <f t="shared" si="1339"/>
        <v>#N/A</v>
      </c>
      <c r="AU215" s="19" t="e">
        <f t="shared" si="1339"/>
        <v>#N/A</v>
      </c>
      <c r="AV215" s="19" t="e">
        <f t="shared" si="1339"/>
        <v>#N/A</v>
      </c>
      <c r="AW215" s="19" t="e">
        <f t="shared" si="1339"/>
        <v>#N/A</v>
      </c>
      <c r="AX215" s="19" t="e">
        <f t="shared" si="1339"/>
        <v>#N/A</v>
      </c>
      <c r="AY215" s="19" t="e">
        <f t="shared" si="1339"/>
        <v>#N/A</v>
      </c>
      <c r="AZ215" s="19" t="e">
        <f t="shared" si="1339"/>
        <v>#N/A</v>
      </c>
      <c r="BA215" s="19" t="e">
        <f t="shared" si="1339"/>
        <v>#N/A</v>
      </c>
      <c r="BB215" s="19" t="e">
        <f t="shared" si="1339"/>
        <v>#N/A</v>
      </c>
      <c r="BC215" s="19" t="e">
        <f t="shared" si="1339"/>
        <v>#N/A</v>
      </c>
      <c r="BD215" s="19" t="e">
        <f t="shared" si="1339"/>
        <v>#N/A</v>
      </c>
      <c r="BE215" s="19" t="e">
        <f t="shared" si="1339"/>
        <v>#N/A</v>
      </c>
      <c r="BF215" s="19" t="e">
        <f t="shared" si="1339"/>
        <v>#N/A</v>
      </c>
      <c r="BG215" s="19" t="e">
        <f t="shared" si="1339"/>
        <v>#N/A</v>
      </c>
      <c r="BH215" s="19" t="e">
        <f t="shared" si="1339"/>
        <v>#N/A</v>
      </c>
      <c r="BI215" s="19" t="e">
        <f t="shared" si="1339"/>
        <v>#N/A</v>
      </c>
    </row>
    <row r="216" spans="1:61" s="19" customFormat="1" ht="12.75" x14ac:dyDescent="0.2"/>
    <row r="217" spans="1:61" s="19" customFormat="1" ht="12.75" x14ac:dyDescent="0.2">
      <c r="C217" s="19" t="s">
        <v>473</v>
      </c>
      <c r="E217" s="19">
        <f>D211</f>
        <v>20422407.281173512</v>
      </c>
      <c r="F217" s="19">
        <f t="shared" ref="F217:F221" si="1340">E211</f>
        <v>19068794.881074756</v>
      </c>
      <c r="G217" s="19">
        <f t="shared" ref="G217:G221" si="1341">F211</f>
        <v>17660073.93063271</v>
      </c>
      <c r="H217" s="19">
        <f t="shared" ref="H217:H221" si="1342">G211</f>
        <v>16194000.839052316</v>
      </c>
      <c r="I217" s="19">
        <f t="shared" ref="I217:I221" si="1343">H211</f>
        <v>14668240.674002143</v>
      </c>
      <c r="J217" s="19">
        <f t="shared" ref="J217:J221" si="1344">I211</f>
        <v>13080363.442898706</v>
      </c>
      <c r="K217" s="19">
        <f t="shared" ref="K217:K221" si="1345">J211</f>
        <v>11427840.222793657</v>
      </c>
      <c r="L217" s="19">
        <f t="shared" ref="L217:L221" si="1346">K211</f>
        <v>9708039.132700149</v>
      </c>
      <c r="M217" s="19">
        <f t="shared" ref="M217:M221" si="1347">L211</f>
        <v>7918221.1419436838</v>
      </c>
      <c r="N217" s="19">
        <f t="shared" ref="N217:N221" si="1348">M211</f>
        <v>6055535.7078616917</v>
      </c>
      <c r="O217" s="19">
        <f t="shared" ref="O217:O221" si="1349">N211</f>
        <v>4117016.2359042116</v>
      </c>
      <c r="P217" s="19">
        <f t="shared" ref="P217:P221" si="1350">O211</f>
        <v>2099575.3549052505</v>
      </c>
      <c r="Q217" s="19">
        <f t="shared" ref="Q217:Q221" si="1351">P211</f>
        <v>0</v>
      </c>
      <c r="R217" s="19" t="e">
        <f t="shared" ref="R217:R221" si="1352">Q211</f>
        <v>#N/A</v>
      </c>
      <c r="S217" s="19" t="e">
        <f t="shared" ref="S217:S221" si="1353">R211</f>
        <v>#N/A</v>
      </c>
      <c r="T217" s="19" t="e">
        <f t="shared" ref="T217:T221" si="1354">S211</f>
        <v>#N/A</v>
      </c>
      <c r="U217" s="19" t="e">
        <f t="shared" ref="U217:U221" si="1355">T211</f>
        <v>#N/A</v>
      </c>
      <c r="V217" s="19" t="e">
        <f t="shared" ref="V217:V221" si="1356">U211</f>
        <v>#N/A</v>
      </c>
      <c r="W217" s="19" t="e">
        <f t="shared" ref="W217:W221" si="1357">V211</f>
        <v>#N/A</v>
      </c>
      <c r="X217" s="19" t="e">
        <f t="shared" ref="X217:X221" si="1358">W211</f>
        <v>#N/A</v>
      </c>
      <c r="Y217" s="19" t="e">
        <f t="shared" ref="Y217:Y221" si="1359">X211</f>
        <v>#N/A</v>
      </c>
      <c r="Z217" s="19" t="e">
        <f t="shared" ref="Z217:Z221" si="1360">Y211</f>
        <v>#N/A</v>
      </c>
      <c r="AA217" s="19" t="e">
        <f t="shared" ref="AA217:AA221" si="1361">Z211</f>
        <v>#N/A</v>
      </c>
      <c r="AB217" s="19" t="e">
        <f t="shared" ref="AB217:AB221" si="1362">AA211</f>
        <v>#N/A</v>
      </c>
      <c r="AC217" s="19" t="e">
        <f t="shared" ref="AC217:AC221" si="1363">AB211</f>
        <v>#N/A</v>
      </c>
      <c r="AD217" s="19" t="e">
        <f t="shared" ref="AD217:AD221" si="1364">AC211</f>
        <v>#N/A</v>
      </c>
      <c r="AE217" s="19" t="e">
        <f t="shared" ref="AE217:AE221" si="1365">AD211</f>
        <v>#N/A</v>
      </c>
      <c r="AF217" s="19" t="e">
        <f t="shared" ref="AF217:AF221" si="1366">AE211</f>
        <v>#N/A</v>
      </c>
      <c r="AG217" s="19" t="e">
        <f t="shared" ref="AG217:AG221" si="1367">AF211</f>
        <v>#N/A</v>
      </c>
      <c r="AH217" s="19" t="e">
        <f t="shared" ref="AH217:AH221" si="1368">AG211</f>
        <v>#N/A</v>
      </c>
      <c r="AI217" s="19" t="e">
        <f t="shared" ref="AI217:AI221" si="1369">AH211</f>
        <v>#N/A</v>
      </c>
      <c r="AJ217" s="19" t="e">
        <f t="shared" ref="AJ217:AJ221" si="1370">AI211</f>
        <v>#N/A</v>
      </c>
      <c r="AK217" s="19" t="e">
        <f t="shared" ref="AK217:AK221" si="1371">AJ211</f>
        <v>#N/A</v>
      </c>
      <c r="AL217" s="19" t="e">
        <f t="shared" ref="AL217:AL221" si="1372">AK211</f>
        <v>#N/A</v>
      </c>
      <c r="AM217" s="19" t="e">
        <f t="shared" ref="AM217:AM221" si="1373">AL211</f>
        <v>#N/A</v>
      </c>
      <c r="AN217" s="19" t="e">
        <f t="shared" ref="AN217:AN221" si="1374">AM211</f>
        <v>#N/A</v>
      </c>
      <c r="AO217" s="19" t="e">
        <f t="shared" ref="AO217:AO221" si="1375">AN211</f>
        <v>#N/A</v>
      </c>
      <c r="AP217" s="19" t="e">
        <f t="shared" ref="AP217:AP221" si="1376">AO211</f>
        <v>#N/A</v>
      </c>
      <c r="AQ217" s="19" t="e">
        <f t="shared" ref="AQ217:AQ221" si="1377">AP211</f>
        <v>#N/A</v>
      </c>
      <c r="AR217" s="19" t="e">
        <f t="shared" ref="AR217:AR221" si="1378">AQ211</f>
        <v>#N/A</v>
      </c>
      <c r="AS217" s="19" t="e">
        <f t="shared" ref="AS217:AS221" si="1379">AR211</f>
        <v>#N/A</v>
      </c>
      <c r="AT217" s="19" t="e">
        <f t="shared" ref="AT217:AT221" si="1380">AS211</f>
        <v>#N/A</v>
      </c>
      <c r="AU217" s="19" t="e">
        <f t="shared" ref="AU217:AU221" si="1381">AT211</f>
        <v>#N/A</v>
      </c>
      <c r="AV217" s="19" t="e">
        <f t="shared" ref="AV217:AV221" si="1382">AU211</f>
        <v>#N/A</v>
      </c>
      <c r="AW217" s="19" t="e">
        <f t="shared" ref="AW217:AW221" si="1383">AV211</f>
        <v>#N/A</v>
      </c>
      <c r="AX217" s="19" t="e">
        <f t="shared" ref="AX217:AX221" si="1384">AW211</f>
        <v>#N/A</v>
      </c>
      <c r="AY217" s="19" t="e">
        <f t="shared" ref="AY217:AY221" si="1385">AX211</f>
        <v>#N/A</v>
      </c>
      <c r="AZ217" s="19" t="e">
        <f t="shared" ref="AZ217:AZ221" si="1386">AY211</f>
        <v>#N/A</v>
      </c>
      <c r="BA217" s="19" t="e">
        <f t="shared" ref="BA217:BA221" si="1387">AZ211</f>
        <v>#N/A</v>
      </c>
      <c r="BB217" s="19" t="e">
        <f t="shared" ref="BB217:BB221" si="1388">BA211</f>
        <v>#N/A</v>
      </c>
      <c r="BC217" s="19" t="e">
        <f t="shared" ref="BC217:BC221" si="1389">BB211</f>
        <v>#N/A</v>
      </c>
      <c r="BD217" s="19" t="e">
        <f t="shared" ref="BD217:BD221" si="1390">BC211</f>
        <v>#N/A</v>
      </c>
      <c r="BE217" s="19" t="e">
        <f t="shared" ref="BE217:BE221" si="1391">BD211</f>
        <v>#N/A</v>
      </c>
      <c r="BF217" s="19" t="e">
        <f t="shared" ref="BF217:BF221" si="1392">BE211</f>
        <v>#N/A</v>
      </c>
      <c r="BG217" s="19" t="e">
        <f t="shared" ref="BG217:BG221" si="1393">BF211</f>
        <v>#N/A</v>
      </c>
      <c r="BH217" s="19" t="e">
        <f t="shared" ref="BH217:BH221" si="1394">BG211</f>
        <v>#N/A</v>
      </c>
      <c r="BI217" s="19" t="e">
        <f t="shared" ref="BI217:BI221" si="1395">BH211</f>
        <v>#N/A</v>
      </c>
    </row>
    <row r="218" spans="1:61" s="19" customFormat="1" ht="12.75" x14ac:dyDescent="0.2">
      <c r="C218" s="19" t="s">
        <v>455</v>
      </c>
      <c r="E218" s="19">
        <f>D212</f>
        <v>1353612.4000987571</v>
      </c>
      <c r="F218" s="19">
        <f t="shared" si="1340"/>
        <v>1408720.9504420459</v>
      </c>
      <c r="G218" s="19">
        <f t="shared" si="1341"/>
        <v>1466073.0915803937</v>
      </c>
      <c r="H218" s="19">
        <f t="shared" si="1342"/>
        <v>1525760.1650501736</v>
      </c>
      <c r="I218" s="19">
        <f t="shared" si="1343"/>
        <v>1587877.231103438</v>
      </c>
      <c r="J218" s="19">
        <f t="shared" si="1344"/>
        <v>1652523.2201050476</v>
      </c>
      <c r="K218" s="19">
        <f t="shared" si="1345"/>
        <v>1719801.0900935088</v>
      </c>
      <c r="L218" s="19">
        <f t="shared" si="1346"/>
        <v>1789817.9907564656</v>
      </c>
      <c r="M218" s="19">
        <f t="shared" si="1347"/>
        <v>1862685.4340819926</v>
      </c>
      <c r="N218" s="19">
        <f t="shared" si="1348"/>
        <v>1938519.4719574801</v>
      </c>
      <c r="O218" s="19">
        <f t="shared" si="1349"/>
        <v>2017440.8809989612</v>
      </c>
      <c r="P218" s="19">
        <f t="shared" si="1350"/>
        <v>2099575.35490525</v>
      </c>
      <c r="Q218" s="19" t="e">
        <f t="shared" si="1351"/>
        <v>#N/A</v>
      </c>
      <c r="R218" s="19" t="e">
        <f t="shared" si="1352"/>
        <v>#N/A</v>
      </c>
      <c r="S218" s="19" t="e">
        <f t="shared" si="1353"/>
        <v>#N/A</v>
      </c>
      <c r="T218" s="19" t="e">
        <f t="shared" si="1354"/>
        <v>#N/A</v>
      </c>
      <c r="U218" s="19" t="e">
        <f t="shared" si="1355"/>
        <v>#N/A</v>
      </c>
      <c r="V218" s="19" t="e">
        <f t="shared" si="1356"/>
        <v>#N/A</v>
      </c>
      <c r="W218" s="19" t="e">
        <f t="shared" si="1357"/>
        <v>#N/A</v>
      </c>
      <c r="X218" s="19" t="e">
        <f t="shared" si="1358"/>
        <v>#N/A</v>
      </c>
      <c r="Y218" s="19" t="e">
        <f t="shared" si="1359"/>
        <v>#N/A</v>
      </c>
      <c r="Z218" s="19" t="e">
        <f t="shared" si="1360"/>
        <v>#N/A</v>
      </c>
      <c r="AA218" s="19" t="e">
        <f t="shared" si="1361"/>
        <v>#N/A</v>
      </c>
      <c r="AB218" s="19" t="e">
        <f t="shared" si="1362"/>
        <v>#N/A</v>
      </c>
      <c r="AC218" s="19" t="e">
        <f t="shared" si="1363"/>
        <v>#N/A</v>
      </c>
      <c r="AD218" s="19" t="e">
        <f t="shared" si="1364"/>
        <v>#N/A</v>
      </c>
      <c r="AE218" s="19" t="e">
        <f t="shared" si="1365"/>
        <v>#N/A</v>
      </c>
      <c r="AF218" s="19" t="e">
        <f t="shared" si="1366"/>
        <v>#N/A</v>
      </c>
      <c r="AG218" s="19" t="e">
        <f t="shared" si="1367"/>
        <v>#N/A</v>
      </c>
      <c r="AH218" s="19" t="e">
        <f t="shared" si="1368"/>
        <v>#N/A</v>
      </c>
      <c r="AI218" s="19" t="e">
        <f t="shared" si="1369"/>
        <v>#N/A</v>
      </c>
      <c r="AJ218" s="19" t="e">
        <f t="shared" si="1370"/>
        <v>#N/A</v>
      </c>
      <c r="AK218" s="19" t="e">
        <f t="shared" si="1371"/>
        <v>#N/A</v>
      </c>
      <c r="AL218" s="19" t="e">
        <f t="shared" si="1372"/>
        <v>#N/A</v>
      </c>
      <c r="AM218" s="19" t="e">
        <f t="shared" si="1373"/>
        <v>#N/A</v>
      </c>
      <c r="AN218" s="19" t="e">
        <f t="shared" si="1374"/>
        <v>#N/A</v>
      </c>
      <c r="AO218" s="19" t="e">
        <f t="shared" si="1375"/>
        <v>#N/A</v>
      </c>
      <c r="AP218" s="19" t="e">
        <f t="shared" si="1376"/>
        <v>#N/A</v>
      </c>
      <c r="AQ218" s="19" t="e">
        <f t="shared" si="1377"/>
        <v>#N/A</v>
      </c>
      <c r="AR218" s="19" t="e">
        <f t="shared" si="1378"/>
        <v>#N/A</v>
      </c>
      <c r="AS218" s="19" t="e">
        <f t="shared" si="1379"/>
        <v>#N/A</v>
      </c>
      <c r="AT218" s="19" t="e">
        <f t="shared" si="1380"/>
        <v>#N/A</v>
      </c>
      <c r="AU218" s="19" t="e">
        <f t="shared" si="1381"/>
        <v>#N/A</v>
      </c>
      <c r="AV218" s="19" t="e">
        <f t="shared" si="1382"/>
        <v>#N/A</v>
      </c>
      <c r="AW218" s="19" t="e">
        <f t="shared" si="1383"/>
        <v>#N/A</v>
      </c>
      <c r="AX218" s="19" t="e">
        <f t="shared" si="1384"/>
        <v>#N/A</v>
      </c>
      <c r="AY218" s="19" t="e">
        <f t="shared" si="1385"/>
        <v>#N/A</v>
      </c>
      <c r="AZ218" s="19" t="e">
        <f t="shared" si="1386"/>
        <v>#N/A</v>
      </c>
      <c r="BA218" s="19" t="e">
        <f t="shared" si="1387"/>
        <v>#N/A</v>
      </c>
      <c r="BB218" s="19" t="e">
        <f t="shared" si="1388"/>
        <v>#N/A</v>
      </c>
      <c r="BC218" s="19" t="e">
        <f t="shared" si="1389"/>
        <v>#N/A</v>
      </c>
      <c r="BD218" s="19" t="e">
        <f t="shared" si="1390"/>
        <v>#N/A</v>
      </c>
      <c r="BE218" s="19" t="e">
        <f t="shared" si="1391"/>
        <v>#N/A</v>
      </c>
      <c r="BF218" s="19" t="e">
        <f t="shared" si="1392"/>
        <v>#N/A</v>
      </c>
      <c r="BG218" s="19" t="e">
        <f t="shared" si="1393"/>
        <v>#N/A</v>
      </c>
      <c r="BH218" s="19" t="e">
        <f t="shared" si="1394"/>
        <v>#N/A</v>
      </c>
      <c r="BI218" s="19" t="e">
        <f t="shared" si="1395"/>
        <v>#N/A</v>
      </c>
    </row>
    <row r="219" spans="1:61" s="19" customFormat="1" ht="12.75" x14ac:dyDescent="0.2">
      <c r="C219" s="19" t="s">
        <v>456</v>
      </c>
      <c r="E219" s="19">
        <f>D213</f>
        <v>787849.48313685274</v>
      </c>
      <c r="F219" s="19">
        <f t="shared" si="1340"/>
        <v>732740.93279356381</v>
      </c>
      <c r="G219" s="19">
        <f t="shared" si="1341"/>
        <v>675388.79165521613</v>
      </c>
      <c r="H219" s="19">
        <f t="shared" si="1342"/>
        <v>615701.7181854361</v>
      </c>
      <c r="I219" s="19">
        <f t="shared" si="1343"/>
        <v>553584.6521321719</v>
      </c>
      <c r="J219" s="19">
        <f t="shared" si="1344"/>
        <v>488938.66313056235</v>
      </c>
      <c r="K219" s="19">
        <f t="shared" si="1345"/>
        <v>421660.79314210109</v>
      </c>
      <c r="L219" s="19">
        <f t="shared" si="1346"/>
        <v>351643.89247914421</v>
      </c>
      <c r="M219" s="19">
        <f t="shared" si="1347"/>
        <v>278776.4491536172</v>
      </c>
      <c r="N219" s="19">
        <f t="shared" si="1348"/>
        <v>202942.41127812979</v>
      </c>
      <c r="O219" s="19">
        <f t="shared" si="1349"/>
        <v>124021.00223664877</v>
      </c>
      <c r="P219" s="19">
        <f t="shared" si="1350"/>
        <v>41886.528330359732</v>
      </c>
      <c r="Q219" s="19" t="e">
        <f t="shared" si="1351"/>
        <v>#N/A</v>
      </c>
      <c r="R219" s="19" t="e">
        <f t="shared" si="1352"/>
        <v>#N/A</v>
      </c>
      <c r="S219" s="19" t="e">
        <f t="shared" si="1353"/>
        <v>#N/A</v>
      </c>
      <c r="T219" s="19" t="e">
        <f t="shared" si="1354"/>
        <v>#N/A</v>
      </c>
      <c r="U219" s="19" t="e">
        <f t="shared" si="1355"/>
        <v>#N/A</v>
      </c>
      <c r="V219" s="19" t="e">
        <f t="shared" si="1356"/>
        <v>#N/A</v>
      </c>
      <c r="W219" s="19" t="e">
        <f t="shared" si="1357"/>
        <v>#N/A</v>
      </c>
      <c r="X219" s="19" t="e">
        <f t="shared" si="1358"/>
        <v>#N/A</v>
      </c>
      <c r="Y219" s="19" t="e">
        <f t="shared" si="1359"/>
        <v>#N/A</v>
      </c>
      <c r="Z219" s="19" t="e">
        <f t="shared" si="1360"/>
        <v>#N/A</v>
      </c>
      <c r="AA219" s="19" t="e">
        <f t="shared" si="1361"/>
        <v>#N/A</v>
      </c>
      <c r="AB219" s="19" t="e">
        <f t="shared" si="1362"/>
        <v>#N/A</v>
      </c>
      <c r="AC219" s="19" t="e">
        <f t="shared" si="1363"/>
        <v>#N/A</v>
      </c>
      <c r="AD219" s="19" t="e">
        <f t="shared" si="1364"/>
        <v>#N/A</v>
      </c>
      <c r="AE219" s="19" t="e">
        <f t="shared" si="1365"/>
        <v>#N/A</v>
      </c>
      <c r="AF219" s="19" t="e">
        <f t="shared" si="1366"/>
        <v>#N/A</v>
      </c>
      <c r="AG219" s="19" t="e">
        <f t="shared" si="1367"/>
        <v>#N/A</v>
      </c>
      <c r="AH219" s="19" t="e">
        <f t="shared" si="1368"/>
        <v>#N/A</v>
      </c>
      <c r="AI219" s="19" t="e">
        <f t="shared" si="1369"/>
        <v>#N/A</v>
      </c>
      <c r="AJ219" s="19" t="e">
        <f t="shared" si="1370"/>
        <v>#N/A</v>
      </c>
      <c r="AK219" s="19" t="e">
        <f t="shared" si="1371"/>
        <v>#N/A</v>
      </c>
      <c r="AL219" s="19" t="e">
        <f t="shared" si="1372"/>
        <v>#N/A</v>
      </c>
      <c r="AM219" s="19" t="e">
        <f t="shared" si="1373"/>
        <v>#N/A</v>
      </c>
      <c r="AN219" s="19" t="e">
        <f t="shared" si="1374"/>
        <v>#N/A</v>
      </c>
      <c r="AO219" s="19" t="e">
        <f t="shared" si="1375"/>
        <v>#N/A</v>
      </c>
      <c r="AP219" s="19" t="e">
        <f t="shared" si="1376"/>
        <v>#N/A</v>
      </c>
      <c r="AQ219" s="19" t="e">
        <f t="shared" si="1377"/>
        <v>#N/A</v>
      </c>
      <c r="AR219" s="19" t="e">
        <f t="shared" si="1378"/>
        <v>#N/A</v>
      </c>
      <c r="AS219" s="19" t="e">
        <f t="shared" si="1379"/>
        <v>#N/A</v>
      </c>
      <c r="AT219" s="19" t="e">
        <f t="shared" si="1380"/>
        <v>#N/A</v>
      </c>
      <c r="AU219" s="19" t="e">
        <f t="shared" si="1381"/>
        <v>#N/A</v>
      </c>
      <c r="AV219" s="19" t="e">
        <f t="shared" si="1382"/>
        <v>#N/A</v>
      </c>
      <c r="AW219" s="19" t="e">
        <f t="shared" si="1383"/>
        <v>#N/A</v>
      </c>
      <c r="AX219" s="19" t="e">
        <f t="shared" si="1384"/>
        <v>#N/A</v>
      </c>
      <c r="AY219" s="19" t="e">
        <f t="shared" si="1385"/>
        <v>#N/A</v>
      </c>
      <c r="AZ219" s="19" t="e">
        <f t="shared" si="1386"/>
        <v>#N/A</v>
      </c>
      <c r="BA219" s="19" t="e">
        <f t="shared" si="1387"/>
        <v>#N/A</v>
      </c>
      <c r="BB219" s="19" t="e">
        <f t="shared" si="1388"/>
        <v>#N/A</v>
      </c>
      <c r="BC219" s="19" t="e">
        <f t="shared" si="1389"/>
        <v>#N/A</v>
      </c>
      <c r="BD219" s="19" t="e">
        <f t="shared" si="1390"/>
        <v>#N/A</v>
      </c>
      <c r="BE219" s="19" t="e">
        <f t="shared" si="1391"/>
        <v>#N/A</v>
      </c>
      <c r="BF219" s="19" t="e">
        <f t="shared" si="1392"/>
        <v>#N/A</v>
      </c>
      <c r="BG219" s="19" t="e">
        <f t="shared" si="1393"/>
        <v>#N/A</v>
      </c>
      <c r="BH219" s="19" t="e">
        <f t="shared" si="1394"/>
        <v>#N/A</v>
      </c>
      <c r="BI219" s="19" t="e">
        <f t="shared" si="1395"/>
        <v>#N/A</v>
      </c>
    </row>
    <row r="220" spans="1:61" s="19" customFormat="1" ht="12.75" x14ac:dyDescent="0.2">
      <c r="C220" s="19" t="s">
        <v>161</v>
      </c>
      <c r="E220" s="19">
        <f>D214</f>
        <v>2141461.8832356101</v>
      </c>
      <c r="F220" s="19">
        <f t="shared" si="1340"/>
        <v>2141461.8832356101</v>
      </c>
      <c r="G220" s="19">
        <f t="shared" si="1341"/>
        <v>2141461.8832356101</v>
      </c>
      <c r="H220" s="19">
        <f t="shared" si="1342"/>
        <v>2141461.8832356101</v>
      </c>
      <c r="I220" s="19">
        <f t="shared" si="1343"/>
        <v>2141461.8832356101</v>
      </c>
      <c r="J220" s="19">
        <f t="shared" si="1344"/>
        <v>2141461.8832356101</v>
      </c>
      <c r="K220" s="19">
        <f t="shared" si="1345"/>
        <v>2141461.8832356101</v>
      </c>
      <c r="L220" s="19">
        <f t="shared" si="1346"/>
        <v>2141461.8832356101</v>
      </c>
      <c r="M220" s="19">
        <f t="shared" si="1347"/>
        <v>2141461.8832356101</v>
      </c>
      <c r="N220" s="19">
        <f t="shared" si="1348"/>
        <v>2141461.8832356101</v>
      </c>
      <c r="O220" s="19">
        <f t="shared" si="1349"/>
        <v>2141461.8832356101</v>
      </c>
      <c r="P220" s="19">
        <f t="shared" si="1350"/>
        <v>2141461.8832356101</v>
      </c>
      <c r="Q220" s="19" t="e">
        <f t="shared" si="1351"/>
        <v>#N/A</v>
      </c>
      <c r="R220" s="19" t="e">
        <f t="shared" si="1352"/>
        <v>#N/A</v>
      </c>
      <c r="S220" s="19" t="e">
        <f t="shared" si="1353"/>
        <v>#N/A</v>
      </c>
      <c r="T220" s="19" t="e">
        <f t="shared" si="1354"/>
        <v>#N/A</v>
      </c>
      <c r="U220" s="19" t="e">
        <f t="shared" si="1355"/>
        <v>#N/A</v>
      </c>
      <c r="V220" s="19" t="e">
        <f t="shared" si="1356"/>
        <v>#N/A</v>
      </c>
      <c r="W220" s="19" t="e">
        <f t="shared" si="1357"/>
        <v>#N/A</v>
      </c>
      <c r="X220" s="19" t="e">
        <f t="shared" si="1358"/>
        <v>#N/A</v>
      </c>
      <c r="Y220" s="19" t="e">
        <f t="shared" si="1359"/>
        <v>#N/A</v>
      </c>
      <c r="Z220" s="19" t="e">
        <f t="shared" si="1360"/>
        <v>#N/A</v>
      </c>
      <c r="AA220" s="19" t="e">
        <f t="shared" si="1361"/>
        <v>#N/A</v>
      </c>
      <c r="AB220" s="19" t="e">
        <f t="shared" si="1362"/>
        <v>#N/A</v>
      </c>
      <c r="AC220" s="19" t="e">
        <f t="shared" si="1363"/>
        <v>#N/A</v>
      </c>
      <c r="AD220" s="19" t="e">
        <f t="shared" si="1364"/>
        <v>#N/A</v>
      </c>
      <c r="AE220" s="19" t="e">
        <f t="shared" si="1365"/>
        <v>#N/A</v>
      </c>
      <c r="AF220" s="19" t="e">
        <f t="shared" si="1366"/>
        <v>#N/A</v>
      </c>
      <c r="AG220" s="19" t="e">
        <f t="shared" si="1367"/>
        <v>#N/A</v>
      </c>
      <c r="AH220" s="19" t="e">
        <f t="shared" si="1368"/>
        <v>#N/A</v>
      </c>
      <c r="AI220" s="19" t="e">
        <f t="shared" si="1369"/>
        <v>#N/A</v>
      </c>
      <c r="AJ220" s="19" t="e">
        <f t="shared" si="1370"/>
        <v>#N/A</v>
      </c>
      <c r="AK220" s="19" t="e">
        <f t="shared" si="1371"/>
        <v>#N/A</v>
      </c>
      <c r="AL220" s="19" t="e">
        <f t="shared" si="1372"/>
        <v>#N/A</v>
      </c>
      <c r="AM220" s="19" t="e">
        <f t="shared" si="1373"/>
        <v>#N/A</v>
      </c>
      <c r="AN220" s="19" t="e">
        <f t="shared" si="1374"/>
        <v>#N/A</v>
      </c>
      <c r="AO220" s="19" t="e">
        <f t="shared" si="1375"/>
        <v>#N/A</v>
      </c>
      <c r="AP220" s="19" t="e">
        <f t="shared" si="1376"/>
        <v>#N/A</v>
      </c>
      <c r="AQ220" s="19" t="e">
        <f t="shared" si="1377"/>
        <v>#N/A</v>
      </c>
      <c r="AR220" s="19" t="e">
        <f t="shared" si="1378"/>
        <v>#N/A</v>
      </c>
      <c r="AS220" s="19" t="e">
        <f t="shared" si="1379"/>
        <v>#N/A</v>
      </c>
      <c r="AT220" s="19" t="e">
        <f t="shared" si="1380"/>
        <v>#N/A</v>
      </c>
      <c r="AU220" s="19" t="e">
        <f t="shared" si="1381"/>
        <v>#N/A</v>
      </c>
      <c r="AV220" s="19" t="e">
        <f t="shared" si="1382"/>
        <v>#N/A</v>
      </c>
      <c r="AW220" s="19" t="e">
        <f t="shared" si="1383"/>
        <v>#N/A</v>
      </c>
      <c r="AX220" s="19" t="e">
        <f t="shared" si="1384"/>
        <v>#N/A</v>
      </c>
      <c r="AY220" s="19" t="e">
        <f t="shared" si="1385"/>
        <v>#N/A</v>
      </c>
      <c r="AZ220" s="19" t="e">
        <f t="shared" si="1386"/>
        <v>#N/A</v>
      </c>
      <c r="BA220" s="19" t="e">
        <f t="shared" si="1387"/>
        <v>#N/A</v>
      </c>
      <c r="BB220" s="19" t="e">
        <f t="shared" si="1388"/>
        <v>#N/A</v>
      </c>
      <c r="BC220" s="19" t="e">
        <f t="shared" si="1389"/>
        <v>#N/A</v>
      </c>
      <c r="BD220" s="19" t="e">
        <f t="shared" si="1390"/>
        <v>#N/A</v>
      </c>
      <c r="BE220" s="19" t="e">
        <f t="shared" si="1391"/>
        <v>#N/A</v>
      </c>
      <c r="BF220" s="19" t="e">
        <f t="shared" si="1392"/>
        <v>#N/A</v>
      </c>
      <c r="BG220" s="19" t="e">
        <f t="shared" si="1393"/>
        <v>#N/A</v>
      </c>
      <c r="BH220" s="19" t="e">
        <f t="shared" si="1394"/>
        <v>#N/A</v>
      </c>
      <c r="BI220" s="19" t="e">
        <f t="shared" si="1395"/>
        <v>#N/A</v>
      </c>
    </row>
    <row r="221" spans="1:61" s="19" customFormat="1" ht="12.75" x14ac:dyDescent="0.2">
      <c r="C221" s="19" t="s">
        <v>457</v>
      </c>
      <c r="E221" s="19">
        <f>D215</f>
        <v>19068794.881074756</v>
      </c>
      <c r="F221" s="19">
        <f t="shared" si="1340"/>
        <v>17660073.93063271</v>
      </c>
      <c r="G221" s="19">
        <f t="shared" si="1341"/>
        <v>16194000.839052316</v>
      </c>
      <c r="H221" s="19">
        <f t="shared" si="1342"/>
        <v>14668240.674002143</v>
      </c>
      <c r="I221" s="19">
        <f t="shared" si="1343"/>
        <v>13080363.442898706</v>
      </c>
      <c r="J221" s="19">
        <f t="shared" si="1344"/>
        <v>11427840.222793657</v>
      </c>
      <c r="K221" s="19">
        <f t="shared" si="1345"/>
        <v>9708039.132700149</v>
      </c>
      <c r="L221" s="19">
        <f t="shared" si="1346"/>
        <v>7918221.1419436838</v>
      </c>
      <c r="M221" s="19">
        <f t="shared" si="1347"/>
        <v>6055535.7078616917</v>
      </c>
      <c r="N221" s="19">
        <f t="shared" si="1348"/>
        <v>4117016.2359042116</v>
      </c>
      <c r="O221" s="19">
        <f t="shared" si="1349"/>
        <v>2099575.3549052505</v>
      </c>
      <c r="P221" s="19">
        <f t="shared" si="1350"/>
        <v>0</v>
      </c>
      <c r="Q221" s="19" t="e">
        <f t="shared" si="1351"/>
        <v>#N/A</v>
      </c>
      <c r="R221" s="19" t="e">
        <f t="shared" si="1352"/>
        <v>#N/A</v>
      </c>
      <c r="S221" s="19" t="e">
        <f t="shared" si="1353"/>
        <v>#N/A</v>
      </c>
      <c r="T221" s="19" t="e">
        <f t="shared" si="1354"/>
        <v>#N/A</v>
      </c>
      <c r="U221" s="19" t="e">
        <f t="shared" si="1355"/>
        <v>#N/A</v>
      </c>
      <c r="V221" s="19" t="e">
        <f t="shared" si="1356"/>
        <v>#N/A</v>
      </c>
      <c r="W221" s="19" t="e">
        <f t="shared" si="1357"/>
        <v>#N/A</v>
      </c>
      <c r="X221" s="19" t="e">
        <f t="shared" si="1358"/>
        <v>#N/A</v>
      </c>
      <c r="Y221" s="19" t="e">
        <f t="shared" si="1359"/>
        <v>#N/A</v>
      </c>
      <c r="Z221" s="19" t="e">
        <f t="shared" si="1360"/>
        <v>#N/A</v>
      </c>
      <c r="AA221" s="19" t="e">
        <f t="shared" si="1361"/>
        <v>#N/A</v>
      </c>
      <c r="AB221" s="19" t="e">
        <f t="shared" si="1362"/>
        <v>#N/A</v>
      </c>
      <c r="AC221" s="19" t="e">
        <f t="shared" si="1363"/>
        <v>#N/A</v>
      </c>
      <c r="AD221" s="19" t="e">
        <f t="shared" si="1364"/>
        <v>#N/A</v>
      </c>
      <c r="AE221" s="19" t="e">
        <f t="shared" si="1365"/>
        <v>#N/A</v>
      </c>
      <c r="AF221" s="19" t="e">
        <f t="shared" si="1366"/>
        <v>#N/A</v>
      </c>
      <c r="AG221" s="19" t="e">
        <f t="shared" si="1367"/>
        <v>#N/A</v>
      </c>
      <c r="AH221" s="19" t="e">
        <f t="shared" si="1368"/>
        <v>#N/A</v>
      </c>
      <c r="AI221" s="19" t="e">
        <f t="shared" si="1369"/>
        <v>#N/A</v>
      </c>
      <c r="AJ221" s="19" t="e">
        <f t="shared" si="1370"/>
        <v>#N/A</v>
      </c>
      <c r="AK221" s="19" t="e">
        <f t="shared" si="1371"/>
        <v>#N/A</v>
      </c>
      <c r="AL221" s="19" t="e">
        <f t="shared" si="1372"/>
        <v>#N/A</v>
      </c>
      <c r="AM221" s="19" t="e">
        <f t="shared" si="1373"/>
        <v>#N/A</v>
      </c>
      <c r="AN221" s="19" t="e">
        <f t="shared" si="1374"/>
        <v>#N/A</v>
      </c>
      <c r="AO221" s="19" t="e">
        <f t="shared" si="1375"/>
        <v>#N/A</v>
      </c>
      <c r="AP221" s="19" t="e">
        <f t="shared" si="1376"/>
        <v>#N/A</v>
      </c>
      <c r="AQ221" s="19" t="e">
        <f t="shared" si="1377"/>
        <v>#N/A</v>
      </c>
      <c r="AR221" s="19" t="e">
        <f t="shared" si="1378"/>
        <v>#N/A</v>
      </c>
      <c r="AS221" s="19" t="e">
        <f t="shared" si="1379"/>
        <v>#N/A</v>
      </c>
      <c r="AT221" s="19" t="e">
        <f t="shared" si="1380"/>
        <v>#N/A</v>
      </c>
      <c r="AU221" s="19" t="e">
        <f t="shared" si="1381"/>
        <v>#N/A</v>
      </c>
      <c r="AV221" s="19" t="e">
        <f t="shared" si="1382"/>
        <v>#N/A</v>
      </c>
      <c r="AW221" s="19" t="e">
        <f t="shared" si="1383"/>
        <v>#N/A</v>
      </c>
      <c r="AX221" s="19" t="e">
        <f t="shared" si="1384"/>
        <v>#N/A</v>
      </c>
      <c r="AY221" s="19" t="e">
        <f t="shared" si="1385"/>
        <v>#N/A</v>
      </c>
      <c r="AZ221" s="19" t="e">
        <f t="shared" si="1386"/>
        <v>#N/A</v>
      </c>
      <c r="BA221" s="19" t="e">
        <f t="shared" si="1387"/>
        <v>#N/A</v>
      </c>
      <c r="BB221" s="19" t="e">
        <f t="shared" si="1388"/>
        <v>#N/A</v>
      </c>
      <c r="BC221" s="19" t="e">
        <f t="shared" si="1389"/>
        <v>#N/A</v>
      </c>
      <c r="BD221" s="19" t="e">
        <f t="shared" si="1390"/>
        <v>#N/A</v>
      </c>
      <c r="BE221" s="19" t="e">
        <f t="shared" si="1391"/>
        <v>#N/A</v>
      </c>
      <c r="BF221" s="19" t="e">
        <f t="shared" si="1392"/>
        <v>#N/A</v>
      </c>
      <c r="BG221" s="19" t="e">
        <f t="shared" si="1393"/>
        <v>#N/A</v>
      </c>
      <c r="BH221" s="19" t="e">
        <f t="shared" si="1394"/>
        <v>#N/A</v>
      </c>
      <c r="BI221" s="19" t="e">
        <f t="shared" si="1395"/>
        <v>#N/A</v>
      </c>
    </row>
    <row r="222" spans="1:61" s="19" customFormat="1" ht="12.75" x14ac:dyDescent="0.2"/>
    <row r="223" spans="1:61" s="19" customFormat="1" ht="12.75" x14ac:dyDescent="0.2">
      <c r="C223" s="19" t="s">
        <v>473</v>
      </c>
      <c r="F223" s="19">
        <f>E217</f>
        <v>20422407.281173512</v>
      </c>
      <c r="G223" s="19">
        <f t="shared" ref="G223:G227" si="1396">F217</f>
        <v>19068794.881074756</v>
      </c>
      <c r="H223" s="19">
        <f t="shared" ref="H223:H227" si="1397">G217</f>
        <v>17660073.93063271</v>
      </c>
      <c r="I223" s="19">
        <f t="shared" ref="I223:I227" si="1398">H217</f>
        <v>16194000.839052316</v>
      </c>
      <c r="J223" s="19">
        <f t="shared" ref="J223:J227" si="1399">I217</f>
        <v>14668240.674002143</v>
      </c>
      <c r="K223" s="19">
        <f t="shared" ref="K223:K227" si="1400">J217</f>
        <v>13080363.442898706</v>
      </c>
      <c r="L223" s="19">
        <f t="shared" ref="L223:L227" si="1401">K217</f>
        <v>11427840.222793657</v>
      </c>
      <c r="M223" s="19">
        <f t="shared" ref="M223:M227" si="1402">L217</f>
        <v>9708039.132700149</v>
      </c>
      <c r="N223" s="19">
        <f t="shared" ref="N223:N227" si="1403">M217</f>
        <v>7918221.1419436838</v>
      </c>
      <c r="O223" s="19">
        <f t="shared" ref="O223:O227" si="1404">N217</f>
        <v>6055535.7078616917</v>
      </c>
      <c r="P223" s="19">
        <f t="shared" ref="P223:P227" si="1405">O217</f>
        <v>4117016.2359042116</v>
      </c>
      <c r="Q223" s="19">
        <f t="shared" ref="Q223:Q227" si="1406">P217</f>
        <v>2099575.3549052505</v>
      </c>
      <c r="R223" s="19">
        <f t="shared" ref="R223:R227" si="1407">Q217</f>
        <v>0</v>
      </c>
      <c r="S223" s="19" t="e">
        <f t="shared" ref="S223:S227" si="1408">R217</f>
        <v>#N/A</v>
      </c>
      <c r="T223" s="19" t="e">
        <f t="shared" ref="T223:T227" si="1409">S217</f>
        <v>#N/A</v>
      </c>
      <c r="U223" s="19" t="e">
        <f t="shared" ref="U223:U227" si="1410">T217</f>
        <v>#N/A</v>
      </c>
      <c r="V223" s="19" t="e">
        <f t="shared" ref="V223:V227" si="1411">U217</f>
        <v>#N/A</v>
      </c>
      <c r="W223" s="19" t="e">
        <f t="shared" ref="W223:W227" si="1412">V217</f>
        <v>#N/A</v>
      </c>
      <c r="X223" s="19" t="e">
        <f t="shared" ref="X223:X227" si="1413">W217</f>
        <v>#N/A</v>
      </c>
      <c r="Y223" s="19" t="e">
        <f t="shared" ref="Y223:Y227" si="1414">X217</f>
        <v>#N/A</v>
      </c>
      <c r="Z223" s="19" t="e">
        <f t="shared" ref="Z223:Z227" si="1415">Y217</f>
        <v>#N/A</v>
      </c>
      <c r="AA223" s="19" t="e">
        <f t="shared" ref="AA223:AA227" si="1416">Z217</f>
        <v>#N/A</v>
      </c>
      <c r="AB223" s="19" t="e">
        <f t="shared" ref="AB223:AB227" si="1417">AA217</f>
        <v>#N/A</v>
      </c>
      <c r="AC223" s="19" t="e">
        <f t="shared" ref="AC223:AC227" si="1418">AB217</f>
        <v>#N/A</v>
      </c>
      <c r="AD223" s="19" t="e">
        <f t="shared" ref="AD223:AD227" si="1419">AC217</f>
        <v>#N/A</v>
      </c>
      <c r="AE223" s="19" t="e">
        <f t="shared" ref="AE223:AE227" si="1420">AD217</f>
        <v>#N/A</v>
      </c>
      <c r="AF223" s="19" t="e">
        <f t="shared" ref="AF223:AF227" si="1421">AE217</f>
        <v>#N/A</v>
      </c>
      <c r="AG223" s="19" t="e">
        <f t="shared" ref="AG223:AG227" si="1422">AF217</f>
        <v>#N/A</v>
      </c>
      <c r="AH223" s="19" t="e">
        <f t="shared" ref="AH223:AH227" si="1423">AG217</f>
        <v>#N/A</v>
      </c>
      <c r="AI223" s="19" t="e">
        <f t="shared" ref="AI223:AI227" si="1424">AH217</f>
        <v>#N/A</v>
      </c>
      <c r="AJ223" s="19" t="e">
        <f t="shared" ref="AJ223:AJ227" si="1425">AI217</f>
        <v>#N/A</v>
      </c>
      <c r="AK223" s="19" t="e">
        <f t="shared" ref="AK223:AK227" si="1426">AJ217</f>
        <v>#N/A</v>
      </c>
      <c r="AL223" s="19" t="e">
        <f t="shared" ref="AL223:AL227" si="1427">AK217</f>
        <v>#N/A</v>
      </c>
      <c r="AM223" s="19" t="e">
        <f t="shared" ref="AM223:AM227" si="1428">AL217</f>
        <v>#N/A</v>
      </c>
      <c r="AN223" s="19" t="e">
        <f t="shared" ref="AN223:AN227" si="1429">AM217</f>
        <v>#N/A</v>
      </c>
      <c r="AO223" s="19" t="e">
        <f t="shared" ref="AO223:AO227" si="1430">AN217</f>
        <v>#N/A</v>
      </c>
      <c r="AP223" s="19" t="e">
        <f t="shared" ref="AP223:AP227" si="1431">AO217</f>
        <v>#N/A</v>
      </c>
      <c r="AQ223" s="19" t="e">
        <f t="shared" ref="AQ223:AQ227" si="1432">AP217</f>
        <v>#N/A</v>
      </c>
      <c r="AR223" s="19" t="e">
        <f t="shared" ref="AR223:AR227" si="1433">AQ217</f>
        <v>#N/A</v>
      </c>
      <c r="AS223" s="19" t="e">
        <f t="shared" ref="AS223:AS227" si="1434">AR217</f>
        <v>#N/A</v>
      </c>
      <c r="AT223" s="19" t="e">
        <f t="shared" ref="AT223:AT227" si="1435">AS217</f>
        <v>#N/A</v>
      </c>
      <c r="AU223" s="19" t="e">
        <f t="shared" ref="AU223:AU227" si="1436">AT217</f>
        <v>#N/A</v>
      </c>
      <c r="AV223" s="19" t="e">
        <f t="shared" ref="AV223:AV227" si="1437">AU217</f>
        <v>#N/A</v>
      </c>
      <c r="AW223" s="19" t="e">
        <f t="shared" ref="AW223:AW227" si="1438">AV217</f>
        <v>#N/A</v>
      </c>
      <c r="AX223" s="19" t="e">
        <f t="shared" ref="AX223:AX227" si="1439">AW217</f>
        <v>#N/A</v>
      </c>
      <c r="AY223" s="19" t="e">
        <f t="shared" ref="AY223:AY227" si="1440">AX217</f>
        <v>#N/A</v>
      </c>
      <c r="AZ223" s="19" t="e">
        <f t="shared" ref="AZ223:AZ227" si="1441">AY217</f>
        <v>#N/A</v>
      </c>
      <c r="BA223" s="19" t="e">
        <f t="shared" ref="BA223:BA227" si="1442">AZ217</f>
        <v>#N/A</v>
      </c>
      <c r="BB223" s="19" t="e">
        <f t="shared" ref="BB223:BB227" si="1443">BA217</f>
        <v>#N/A</v>
      </c>
      <c r="BC223" s="19" t="e">
        <f t="shared" ref="BC223:BC227" si="1444">BB217</f>
        <v>#N/A</v>
      </c>
      <c r="BD223" s="19" t="e">
        <f t="shared" ref="BD223:BD227" si="1445">BC217</f>
        <v>#N/A</v>
      </c>
      <c r="BE223" s="19" t="e">
        <f t="shared" ref="BE223:BE227" si="1446">BD217</f>
        <v>#N/A</v>
      </c>
      <c r="BF223" s="19" t="e">
        <f t="shared" ref="BF223:BF227" si="1447">BE217</f>
        <v>#N/A</v>
      </c>
      <c r="BG223" s="19" t="e">
        <f t="shared" ref="BG223:BG227" si="1448">BF217</f>
        <v>#N/A</v>
      </c>
      <c r="BH223" s="19" t="e">
        <f t="shared" ref="BH223:BH227" si="1449">BG217</f>
        <v>#N/A</v>
      </c>
      <c r="BI223" s="19" t="e">
        <f t="shared" ref="BI223:BI227" si="1450">BH217</f>
        <v>#N/A</v>
      </c>
    </row>
    <row r="224" spans="1:61" s="19" customFormat="1" ht="12.75" x14ac:dyDescent="0.2">
      <c r="C224" s="19" t="s">
        <v>455</v>
      </c>
      <c r="F224" s="19">
        <f>E218</f>
        <v>1353612.4000987571</v>
      </c>
      <c r="G224" s="19">
        <f t="shared" si="1396"/>
        <v>1408720.9504420459</v>
      </c>
      <c r="H224" s="19">
        <f t="shared" si="1397"/>
        <v>1466073.0915803937</v>
      </c>
      <c r="I224" s="19">
        <f t="shared" si="1398"/>
        <v>1525760.1650501736</v>
      </c>
      <c r="J224" s="19">
        <f t="shared" si="1399"/>
        <v>1587877.231103438</v>
      </c>
      <c r="K224" s="19">
        <f t="shared" si="1400"/>
        <v>1652523.2201050476</v>
      </c>
      <c r="L224" s="19">
        <f t="shared" si="1401"/>
        <v>1719801.0900935088</v>
      </c>
      <c r="M224" s="19">
        <f t="shared" si="1402"/>
        <v>1789817.9907564656</v>
      </c>
      <c r="N224" s="19">
        <f t="shared" si="1403"/>
        <v>1862685.4340819926</v>
      </c>
      <c r="O224" s="19">
        <f t="shared" si="1404"/>
        <v>1938519.4719574801</v>
      </c>
      <c r="P224" s="19">
        <f t="shared" si="1405"/>
        <v>2017440.8809989612</v>
      </c>
      <c r="Q224" s="19">
        <f t="shared" si="1406"/>
        <v>2099575.35490525</v>
      </c>
      <c r="R224" s="19" t="e">
        <f t="shared" si="1407"/>
        <v>#N/A</v>
      </c>
      <c r="S224" s="19" t="e">
        <f t="shared" si="1408"/>
        <v>#N/A</v>
      </c>
      <c r="T224" s="19" t="e">
        <f t="shared" si="1409"/>
        <v>#N/A</v>
      </c>
      <c r="U224" s="19" t="e">
        <f t="shared" si="1410"/>
        <v>#N/A</v>
      </c>
      <c r="V224" s="19" t="e">
        <f t="shared" si="1411"/>
        <v>#N/A</v>
      </c>
      <c r="W224" s="19" t="e">
        <f t="shared" si="1412"/>
        <v>#N/A</v>
      </c>
      <c r="X224" s="19" t="e">
        <f t="shared" si="1413"/>
        <v>#N/A</v>
      </c>
      <c r="Y224" s="19" t="e">
        <f t="shared" si="1414"/>
        <v>#N/A</v>
      </c>
      <c r="Z224" s="19" t="e">
        <f t="shared" si="1415"/>
        <v>#N/A</v>
      </c>
      <c r="AA224" s="19" t="e">
        <f t="shared" si="1416"/>
        <v>#N/A</v>
      </c>
      <c r="AB224" s="19" t="e">
        <f t="shared" si="1417"/>
        <v>#N/A</v>
      </c>
      <c r="AC224" s="19" t="e">
        <f t="shared" si="1418"/>
        <v>#N/A</v>
      </c>
      <c r="AD224" s="19" t="e">
        <f t="shared" si="1419"/>
        <v>#N/A</v>
      </c>
      <c r="AE224" s="19" t="e">
        <f t="shared" si="1420"/>
        <v>#N/A</v>
      </c>
      <c r="AF224" s="19" t="e">
        <f t="shared" si="1421"/>
        <v>#N/A</v>
      </c>
      <c r="AG224" s="19" t="e">
        <f t="shared" si="1422"/>
        <v>#N/A</v>
      </c>
      <c r="AH224" s="19" t="e">
        <f t="shared" si="1423"/>
        <v>#N/A</v>
      </c>
      <c r="AI224" s="19" t="e">
        <f t="shared" si="1424"/>
        <v>#N/A</v>
      </c>
      <c r="AJ224" s="19" t="e">
        <f t="shared" si="1425"/>
        <v>#N/A</v>
      </c>
      <c r="AK224" s="19" t="e">
        <f t="shared" si="1426"/>
        <v>#N/A</v>
      </c>
      <c r="AL224" s="19" t="e">
        <f t="shared" si="1427"/>
        <v>#N/A</v>
      </c>
      <c r="AM224" s="19" t="e">
        <f t="shared" si="1428"/>
        <v>#N/A</v>
      </c>
      <c r="AN224" s="19" t="e">
        <f t="shared" si="1429"/>
        <v>#N/A</v>
      </c>
      <c r="AO224" s="19" t="e">
        <f t="shared" si="1430"/>
        <v>#N/A</v>
      </c>
      <c r="AP224" s="19" t="e">
        <f t="shared" si="1431"/>
        <v>#N/A</v>
      </c>
      <c r="AQ224" s="19" t="e">
        <f t="shared" si="1432"/>
        <v>#N/A</v>
      </c>
      <c r="AR224" s="19" t="e">
        <f t="shared" si="1433"/>
        <v>#N/A</v>
      </c>
      <c r="AS224" s="19" t="e">
        <f t="shared" si="1434"/>
        <v>#N/A</v>
      </c>
      <c r="AT224" s="19" t="e">
        <f t="shared" si="1435"/>
        <v>#N/A</v>
      </c>
      <c r="AU224" s="19" t="e">
        <f t="shared" si="1436"/>
        <v>#N/A</v>
      </c>
      <c r="AV224" s="19" t="e">
        <f t="shared" si="1437"/>
        <v>#N/A</v>
      </c>
      <c r="AW224" s="19" t="e">
        <f t="shared" si="1438"/>
        <v>#N/A</v>
      </c>
      <c r="AX224" s="19" t="e">
        <f t="shared" si="1439"/>
        <v>#N/A</v>
      </c>
      <c r="AY224" s="19" t="e">
        <f t="shared" si="1440"/>
        <v>#N/A</v>
      </c>
      <c r="AZ224" s="19" t="e">
        <f t="shared" si="1441"/>
        <v>#N/A</v>
      </c>
      <c r="BA224" s="19" t="e">
        <f t="shared" si="1442"/>
        <v>#N/A</v>
      </c>
      <c r="BB224" s="19" t="e">
        <f t="shared" si="1443"/>
        <v>#N/A</v>
      </c>
      <c r="BC224" s="19" t="e">
        <f t="shared" si="1444"/>
        <v>#N/A</v>
      </c>
      <c r="BD224" s="19" t="e">
        <f t="shared" si="1445"/>
        <v>#N/A</v>
      </c>
      <c r="BE224" s="19" t="e">
        <f t="shared" si="1446"/>
        <v>#N/A</v>
      </c>
      <c r="BF224" s="19" t="e">
        <f t="shared" si="1447"/>
        <v>#N/A</v>
      </c>
      <c r="BG224" s="19" t="e">
        <f t="shared" si="1448"/>
        <v>#N/A</v>
      </c>
      <c r="BH224" s="19" t="e">
        <f t="shared" si="1449"/>
        <v>#N/A</v>
      </c>
      <c r="BI224" s="19" t="e">
        <f t="shared" si="1450"/>
        <v>#N/A</v>
      </c>
    </row>
    <row r="225" spans="3:61" s="19" customFormat="1" ht="12.75" x14ac:dyDescent="0.2">
      <c r="C225" s="19" t="s">
        <v>456</v>
      </c>
      <c r="F225" s="19">
        <f>E219</f>
        <v>787849.48313685274</v>
      </c>
      <c r="G225" s="19">
        <f t="shared" si="1396"/>
        <v>732740.93279356381</v>
      </c>
      <c r="H225" s="19">
        <f t="shared" si="1397"/>
        <v>675388.79165521613</v>
      </c>
      <c r="I225" s="19">
        <f t="shared" si="1398"/>
        <v>615701.7181854361</v>
      </c>
      <c r="J225" s="19">
        <f t="shared" si="1399"/>
        <v>553584.6521321719</v>
      </c>
      <c r="K225" s="19">
        <f t="shared" si="1400"/>
        <v>488938.66313056235</v>
      </c>
      <c r="L225" s="19">
        <f t="shared" si="1401"/>
        <v>421660.79314210109</v>
      </c>
      <c r="M225" s="19">
        <f t="shared" si="1402"/>
        <v>351643.89247914421</v>
      </c>
      <c r="N225" s="19">
        <f t="shared" si="1403"/>
        <v>278776.4491536172</v>
      </c>
      <c r="O225" s="19">
        <f t="shared" si="1404"/>
        <v>202942.41127812979</v>
      </c>
      <c r="P225" s="19">
        <f t="shared" si="1405"/>
        <v>124021.00223664877</v>
      </c>
      <c r="Q225" s="19">
        <f t="shared" si="1406"/>
        <v>41886.528330359732</v>
      </c>
      <c r="R225" s="19" t="e">
        <f t="shared" si="1407"/>
        <v>#N/A</v>
      </c>
      <c r="S225" s="19" t="e">
        <f t="shared" si="1408"/>
        <v>#N/A</v>
      </c>
      <c r="T225" s="19" t="e">
        <f t="shared" si="1409"/>
        <v>#N/A</v>
      </c>
      <c r="U225" s="19" t="e">
        <f t="shared" si="1410"/>
        <v>#N/A</v>
      </c>
      <c r="V225" s="19" t="e">
        <f t="shared" si="1411"/>
        <v>#N/A</v>
      </c>
      <c r="W225" s="19" t="e">
        <f t="shared" si="1412"/>
        <v>#N/A</v>
      </c>
      <c r="X225" s="19" t="e">
        <f t="shared" si="1413"/>
        <v>#N/A</v>
      </c>
      <c r="Y225" s="19" t="e">
        <f t="shared" si="1414"/>
        <v>#N/A</v>
      </c>
      <c r="Z225" s="19" t="e">
        <f t="shared" si="1415"/>
        <v>#N/A</v>
      </c>
      <c r="AA225" s="19" t="e">
        <f t="shared" si="1416"/>
        <v>#N/A</v>
      </c>
      <c r="AB225" s="19" t="e">
        <f t="shared" si="1417"/>
        <v>#N/A</v>
      </c>
      <c r="AC225" s="19" t="e">
        <f t="shared" si="1418"/>
        <v>#N/A</v>
      </c>
      <c r="AD225" s="19" t="e">
        <f t="shared" si="1419"/>
        <v>#N/A</v>
      </c>
      <c r="AE225" s="19" t="e">
        <f t="shared" si="1420"/>
        <v>#N/A</v>
      </c>
      <c r="AF225" s="19" t="e">
        <f t="shared" si="1421"/>
        <v>#N/A</v>
      </c>
      <c r="AG225" s="19" t="e">
        <f t="shared" si="1422"/>
        <v>#N/A</v>
      </c>
      <c r="AH225" s="19" t="e">
        <f t="shared" si="1423"/>
        <v>#N/A</v>
      </c>
      <c r="AI225" s="19" t="e">
        <f t="shared" si="1424"/>
        <v>#N/A</v>
      </c>
      <c r="AJ225" s="19" t="e">
        <f t="shared" si="1425"/>
        <v>#N/A</v>
      </c>
      <c r="AK225" s="19" t="e">
        <f t="shared" si="1426"/>
        <v>#N/A</v>
      </c>
      <c r="AL225" s="19" t="e">
        <f t="shared" si="1427"/>
        <v>#N/A</v>
      </c>
      <c r="AM225" s="19" t="e">
        <f t="shared" si="1428"/>
        <v>#N/A</v>
      </c>
      <c r="AN225" s="19" t="e">
        <f t="shared" si="1429"/>
        <v>#N/A</v>
      </c>
      <c r="AO225" s="19" t="e">
        <f t="shared" si="1430"/>
        <v>#N/A</v>
      </c>
      <c r="AP225" s="19" t="e">
        <f t="shared" si="1431"/>
        <v>#N/A</v>
      </c>
      <c r="AQ225" s="19" t="e">
        <f t="shared" si="1432"/>
        <v>#N/A</v>
      </c>
      <c r="AR225" s="19" t="e">
        <f t="shared" si="1433"/>
        <v>#N/A</v>
      </c>
      <c r="AS225" s="19" t="e">
        <f t="shared" si="1434"/>
        <v>#N/A</v>
      </c>
      <c r="AT225" s="19" t="e">
        <f t="shared" si="1435"/>
        <v>#N/A</v>
      </c>
      <c r="AU225" s="19" t="e">
        <f t="shared" si="1436"/>
        <v>#N/A</v>
      </c>
      <c r="AV225" s="19" t="e">
        <f t="shared" si="1437"/>
        <v>#N/A</v>
      </c>
      <c r="AW225" s="19" t="e">
        <f t="shared" si="1438"/>
        <v>#N/A</v>
      </c>
      <c r="AX225" s="19" t="e">
        <f t="shared" si="1439"/>
        <v>#N/A</v>
      </c>
      <c r="AY225" s="19" t="e">
        <f t="shared" si="1440"/>
        <v>#N/A</v>
      </c>
      <c r="AZ225" s="19" t="e">
        <f t="shared" si="1441"/>
        <v>#N/A</v>
      </c>
      <c r="BA225" s="19" t="e">
        <f t="shared" si="1442"/>
        <v>#N/A</v>
      </c>
      <c r="BB225" s="19" t="e">
        <f t="shared" si="1443"/>
        <v>#N/A</v>
      </c>
      <c r="BC225" s="19" t="e">
        <f t="shared" si="1444"/>
        <v>#N/A</v>
      </c>
      <c r="BD225" s="19" t="e">
        <f t="shared" si="1445"/>
        <v>#N/A</v>
      </c>
      <c r="BE225" s="19" t="e">
        <f t="shared" si="1446"/>
        <v>#N/A</v>
      </c>
      <c r="BF225" s="19" t="e">
        <f t="shared" si="1447"/>
        <v>#N/A</v>
      </c>
      <c r="BG225" s="19" t="e">
        <f t="shared" si="1448"/>
        <v>#N/A</v>
      </c>
      <c r="BH225" s="19" t="e">
        <f t="shared" si="1449"/>
        <v>#N/A</v>
      </c>
      <c r="BI225" s="19" t="e">
        <f t="shared" si="1450"/>
        <v>#N/A</v>
      </c>
    </row>
    <row r="226" spans="3:61" s="19" customFormat="1" ht="12.75" x14ac:dyDescent="0.2">
      <c r="C226" s="19" t="s">
        <v>161</v>
      </c>
      <c r="F226" s="19">
        <f>E220</f>
        <v>2141461.8832356101</v>
      </c>
      <c r="G226" s="19">
        <f t="shared" si="1396"/>
        <v>2141461.8832356101</v>
      </c>
      <c r="H226" s="19">
        <f t="shared" si="1397"/>
        <v>2141461.8832356101</v>
      </c>
      <c r="I226" s="19">
        <f t="shared" si="1398"/>
        <v>2141461.8832356101</v>
      </c>
      <c r="J226" s="19">
        <f t="shared" si="1399"/>
        <v>2141461.8832356101</v>
      </c>
      <c r="K226" s="19">
        <f t="shared" si="1400"/>
        <v>2141461.8832356101</v>
      </c>
      <c r="L226" s="19">
        <f t="shared" si="1401"/>
        <v>2141461.8832356101</v>
      </c>
      <c r="M226" s="19">
        <f t="shared" si="1402"/>
        <v>2141461.8832356101</v>
      </c>
      <c r="N226" s="19">
        <f t="shared" si="1403"/>
        <v>2141461.8832356101</v>
      </c>
      <c r="O226" s="19">
        <f t="shared" si="1404"/>
        <v>2141461.8832356101</v>
      </c>
      <c r="P226" s="19">
        <f t="shared" si="1405"/>
        <v>2141461.8832356101</v>
      </c>
      <c r="Q226" s="19">
        <f t="shared" si="1406"/>
        <v>2141461.8832356101</v>
      </c>
      <c r="R226" s="19" t="e">
        <f t="shared" si="1407"/>
        <v>#N/A</v>
      </c>
      <c r="S226" s="19" t="e">
        <f t="shared" si="1408"/>
        <v>#N/A</v>
      </c>
      <c r="T226" s="19" t="e">
        <f t="shared" si="1409"/>
        <v>#N/A</v>
      </c>
      <c r="U226" s="19" t="e">
        <f t="shared" si="1410"/>
        <v>#N/A</v>
      </c>
      <c r="V226" s="19" t="e">
        <f t="shared" si="1411"/>
        <v>#N/A</v>
      </c>
      <c r="W226" s="19" t="e">
        <f t="shared" si="1412"/>
        <v>#N/A</v>
      </c>
      <c r="X226" s="19" t="e">
        <f t="shared" si="1413"/>
        <v>#N/A</v>
      </c>
      <c r="Y226" s="19" t="e">
        <f t="shared" si="1414"/>
        <v>#N/A</v>
      </c>
      <c r="Z226" s="19" t="e">
        <f t="shared" si="1415"/>
        <v>#N/A</v>
      </c>
      <c r="AA226" s="19" t="e">
        <f t="shared" si="1416"/>
        <v>#N/A</v>
      </c>
      <c r="AB226" s="19" t="e">
        <f t="shared" si="1417"/>
        <v>#N/A</v>
      </c>
      <c r="AC226" s="19" t="e">
        <f t="shared" si="1418"/>
        <v>#N/A</v>
      </c>
      <c r="AD226" s="19" t="e">
        <f t="shared" si="1419"/>
        <v>#N/A</v>
      </c>
      <c r="AE226" s="19" t="e">
        <f t="shared" si="1420"/>
        <v>#N/A</v>
      </c>
      <c r="AF226" s="19" t="e">
        <f t="shared" si="1421"/>
        <v>#N/A</v>
      </c>
      <c r="AG226" s="19" t="e">
        <f t="shared" si="1422"/>
        <v>#N/A</v>
      </c>
      <c r="AH226" s="19" t="e">
        <f t="shared" si="1423"/>
        <v>#N/A</v>
      </c>
      <c r="AI226" s="19" t="e">
        <f t="shared" si="1424"/>
        <v>#N/A</v>
      </c>
      <c r="AJ226" s="19" t="e">
        <f t="shared" si="1425"/>
        <v>#N/A</v>
      </c>
      <c r="AK226" s="19" t="e">
        <f t="shared" si="1426"/>
        <v>#N/A</v>
      </c>
      <c r="AL226" s="19" t="e">
        <f t="shared" si="1427"/>
        <v>#N/A</v>
      </c>
      <c r="AM226" s="19" t="e">
        <f t="shared" si="1428"/>
        <v>#N/A</v>
      </c>
      <c r="AN226" s="19" t="e">
        <f t="shared" si="1429"/>
        <v>#N/A</v>
      </c>
      <c r="AO226" s="19" t="e">
        <f t="shared" si="1430"/>
        <v>#N/A</v>
      </c>
      <c r="AP226" s="19" t="e">
        <f t="shared" si="1431"/>
        <v>#N/A</v>
      </c>
      <c r="AQ226" s="19" t="e">
        <f t="shared" si="1432"/>
        <v>#N/A</v>
      </c>
      <c r="AR226" s="19" t="e">
        <f t="shared" si="1433"/>
        <v>#N/A</v>
      </c>
      <c r="AS226" s="19" t="e">
        <f t="shared" si="1434"/>
        <v>#N/A</v>
      </c>
      <c r="AT226" s="19" t="e">
        <f t="shared" si="1435"/>
        <v>#N/A</v>
      </c>
      <c r="AU226" s="19" t="e">
        <f t="shared" si="1436"/>
        <v>#N/A</v>
      </c>
      <c r="AV226" s="19" t="e">
        <f t="shared" si="1437"/>
        <v>#N/A</v>
      </c>
      <c r="AW226" s="19" t="e">
        <f t="shared" si="1438"/>
        <v>#N/A</v>
      </c>
      <c r="AX226" s="19" t="e">
        <f t="shared" si="1439"/>
        <v>#N/A</v>
      </c>
      <c r="AY226" s="19" t="e">
        <f t="shared" si="1440"/>
        <v>#N/A</v>
      </c>
      <c r="AZ226" s="19" t="e">
        <f t="shared" si="1441"/>
        <v>#N/A</v>
      </c>
      <c r="BA226" s="19" t="e">
        <f t="shared" si="1442"/>
        <v>#N/A</v>
      </c>
      <c r="BB226" s="19" t="e">
        <f t="shared" si="1443"/>
        <v>#N/A</v>
      </c>
      <c r="BC226" s="19" t="e">
        <f t="shared" si="1444"/>
        <v>#N/A</v>
      </c>
      <c r="BD226" s="19" t="e">
        <f t="shared" si="1445"/>
        <v>#N/A</v>
      </c>
      <c r="BE226" s="19" t="e">
        <f t="shared" si="1446"/>
        <v>#N/A</v>
      </c>
      <c r="BF226" s="19" t="e">
        <f t="shared" si="1447"/>
        <v>#N/A</v>
      </c>
      <c r="BG226" s="19" t="e">
        <f t="shared" si="1448"/>
        <v>#N/A</v>
      </c>
      <c r="BH226" s="19" t="e">
        <f t="shared" si="1449"/>
        <v>#N/A</v>
      </c>
      <c r="BI226" s="19" t="e">
        <f t="shared" si="1450"/>
        <v>#N/A</v>
      </c>
    </row>
    <row r="227" spans="3:61" s="19" customFormat="1" ht="12.75" x14ac:dyDescent="0.2">
      <c r="C227" s="19" t="s">
        <v>457</v>
      </c>
      <c r="F227" s="19">
        <f>E221</f>
        <v>19068794.881074756</v>
      </c>
      <c r="G227" s="19">
        <f t="shared" si="1396"/>
        <v>17660073.93063271</v>
      </c>
      <c r="H227" s="19">
        <f t="shared" si="1397"/>
        <v>16194000.839052316</v>
      </c>
      <c r="I227" s="19">
        <f t="shared" si="1398"/>
        <v>14668240.674002143</v>
      </c>
      <c r="J227" s="19">
        <f t="shared" si="1399"/>
        <v>13080363.442898706</v>
      </c>
      <c r="K227" s="19">
        <f t="shared" si="1400"/>
        <v>11427840.222793657</v>
      </c>
      <c r="L227" s="19">
        <f t="shared" si="1401"/>
        <v>9708039.132700149</v>
      </c>
      <c r="M227" s="19">
        <f t="shared" si="1402"/>
        <v>7918221.1419436838</v>
      </c>
      <c r="N227" s="19">
        <f t="shared" si="1403"/>
        <v>6055535.7078616917</v>
      </c>
      <c r="O227" s="19">
        <f t="shared" si="1404"/>
        <v>4117016.2359042116</v>
      </c>
      <c r="P227" s="19">
        <f t="shared" si="1405"/>
        <v>2099575.3549052505</v>
      </c>
      <c r="Q227" s="19">
        <f t="shared" si="1406"/>
        <v>0</v>
      </c>
      <c r="R227" s="19" t="e">
        <f t="shared" si="1407"/>
        <v>#N/A</v>
      </c>
      <c r="S227" s="19" t="e">
        <f t="shared" si="1408"/>
        <v>#N/A</v>
      </c>
      <c r="T227" s="19" t="e">
        <f t="shared" si="1409"/>
        <v>#N/A</v>
      </c>
      <c r="U227" s="19" t="e">
        <f t="shared" si="1410"/>
        <v>#N/A</v>
      </c>
      <c r="V227" s="19" t="e">
        <f t="shared" si="1411"/>
        <v>#N/A</v>
      </c>
      <c r="W227" s="19" t="e">
        <f t="shared" si="1412"/>
        <v>#N/A</v>
      </c>
      <c r="X227" s="19" t="e">
        <f t="shared" si="1413"/>
        <v>#N/A</v>
      </c>
      <c r="Y227" s="19" t="e">
        <f t="shared" si="1414"/>
        <v>#N/A</v>
      </c>
      <c r="Z227" s="19" t="e">
        <f t="shared" si="1415"/>
        <v>#N/A</v>
      </c>
      <c r="AA227" s="19" t="e">
        <f t="shared" si="1416"/>
        <v>#N/A</v>
      </c>
      <c r="AB227" s="19" t="e">
        <f t="shared" si="1417"/>
        <v>#N/A</v>
      </c>
      <c r="AC227" s="19" t="e">
        <f t="shared" si="1418"/>
        <v>#N/A</v>
      </c>
      <c r="AD227" s="19" t="e">
        <f t="shared" si="1419"/>
        <v>#N/A</v>
      </c>
      <c r="AE227" s="19" t="e">
        <f t="shared" si="1420"/>
        <v>#N/A</v>
      </c>
      <c r="AF227" s="19" t="e">
        <f t="shared" si="1421"/>
        <v>#N/A</v>
      </c>
      <c r="AG227" s="19" t="e">
        <f t="shared" si="1422"/>
        <v>#N/A</v>
      </c>
      <c r="AH227" s="19" t="e">
        <f t="shared" si="1423"/>
        <v>#N/A</v>
      </c>
      <c r="AI227" s="19" t="e">
        <f t="shared" si="1424"/>
        <v>#N/A</v>
      </c>
      <c r="AJ227" s="19" t="e">
        <f t="shared" si="1425"/>
        <v>#N/A</v>
      </c>
      <c r="AK227" s="19" t="e">
        <f t="shared" si="1426"/>
        <v>#N/A</v>
      </c>
      <c r="AL227" s="19" t="e">
        <f t="shared" si="1427"/>
        <v>#N/A</v>
      </c>
      <c r="AM227" s="19" t="e">
        <f t="shared" si="1428"/>
        <v>#N/A</v>
      </c>
      <c r="AN227" s="19" t="e">
        <f t="shared" si="1429"/>
        <v>#N/A</v>
      </c>
      <c r="AO227" s="19" t="e">
        <f t="shared" si="1430"/>
        <v>#N/A</v>
      </c>
      <c r="AP227" s="19" t="e">
        <f t="shared" si="1431"/>
        <v>#N/A</v>
      </c>
      <c r="AQ227" s="19" t="e">
        <f t="shared" si="1432"/>
        <v>#N/A</v>
      </c>
      <c r="AR227" s="19" t="e">
        <f t="shared" si="1433"/>
        <v>#N/A</v>
      </c>
      <c r="AS227" s="19" t="e">
        <f t="shared" si="1434"/>
        <v>#N/A</v>
      </c>
      <c r="AT227" s="19" t="e">
        <f t="shared" si="1435"/>
        <v>#N/A</v>
      </c>
      <c r="AU227" s="19" t="e">
        <f t="shared" si="1436"/>
        <v>#N/A</v>
      </c>
      <c r="AV227" s="19" t="e">
        <f t="shared" si="1437"/>
        <v>#N/A</v>
      </c>
      <c r="AW227" s="19" t="e">
        <f t="shared" si="1438"/>
        <v>#N/A</v>
      </c>
      <c r="AX227" s="19" t="e">
        <f t="shared" si="1439"/>
        <v>#N/A</v>
      </c>
      <c r="AY227" s="19" t="e">
        <f t="shared" si="1440"/>
        <v>#N/A</v>
      </c>
      <c r="AZ227" s="19" t="e">
        <f t="shared" si="1441"/>
        <v>#N/A</v>
      </c>
      <c r="BA227" s="19" t="e">
        <f t="shared" si="1442"/>
        <v>#N/A</v>
      </c>
      <c r="BB227" s="19" t="e">
        <f t="shared" si="1443"/>
        <v>#N/A</v>
      </c>
      <c r="BC227" s="19" t="e">
        <f t="shared" si="1444"/>
        <v>#N/A</v>
      </c>
      <c r="BD227" s="19" t="e">
        <f t="shared" si="1445"/>
        <v>#N/A</v>
      </c>
      <c r="BE227" s="19" t="e">
        <f t="shared" si="1446"/>
        <v>#N/A</v>
      </c>
      <c r="BF227" s="19" t="e">
        <f t="shared" si="1447"/>
        <v>#N/A</v>
      </c>
      <c r="BG227" s="19" t="e">
        <f t="shared" si="1448"/>
        <v>#N/A</v>
      </c>
      <c r="BH227" s="19" t="e">
        <f t="shared" si="1449"/>
        <v>#N/A</v>
      </c>
      <c r="BI227" s="19" t="e">
        <f t="shared" si="1450"/>
        <v>#N/A</v>
      </c>
    </row>
    <row r="228" spans="3:61" s="19" customFormat="1" ht="12.75" x14ac:dyDescent="0.2"/>
    <row r="229" spans="3:61" s="19" customFormat="1" ht="12.75" x14ac:dyDescent="0.2">
      <c r="C229" s="19" t="s">
        <v>473</v>
      </c>
      <c r="G229" s="19">
        <f>F223</f>
        <v>20422407.281173512</v>
      </c>
      <c r="H229" s="19">
        <f t="shared" ref="H229:H233" si="1451">G223</f>
        <v>19068794.881074756</v>
      </c>
      <c r="I229" s="19">
        <f t="shared" ref="I229:I233" si="1452">H223</f>
        <v>17660073.93063271</v>
      </c>
      <c r="J229" s="19">
        <f t="shared" ref="J229:J233" si="1453">I223</f>
        <v>16194000.839052316</v>
      </c>
      <c r="K229" s="19">
        <f t="shared" ref="K229:K233" si="1454">J223</f>
        <v>14668240.674002143</v>
      </c>
      <c r="L229" s="19">
        <f t="shared" ref="L229:L233" si="1455">K223</f>
        <v>13080363.442898706</v>
      </c>
      <c r="M229" s="19">
        <f t="shared" ref="M229:M233" si="1456">L223</f>
        <v>11427840.222793657</v>
      </c>
      <c r="N229" s="19">
        <f t="shared" ref="N229:N233" si="1457">M223</f>
        <v>9708039.132700149</v>
      </c>
      <c r="O229" s="19">
        <f t="shared" ref="O229:O233" si="1458">N223</f>
        <v>7918221.1419436838</v>
      </c>
      <c r="P229" s="19">
        <f t="shared" ref="P229:P233" si="1459">O223</f>
        <v>6055535.7078616917</v>
      </c>
      <c r="Q229" s="19">
        <f t="shared" ref="Q229:Q233" si="1460">P223</f>
        <v>4117016.2359042116</v>
      </c>
      <c r="R229" s="19">
        <f t="shared" ref="R229:R233" si="1461">Q223</f>
        <v>2099575.3549052505</v>
      </c>
      <c r="S229" s="19">
        <f t="shared" ref="S229:S233" si="1462">R223</f>
        <v>0</v>
      </c>
      <c r="T229" s="19" t="e">
        <f t="shared" ref="T229:T233" si="1463">S223</f>
        <v>#N/A</v>
      </c>
      <c r="U229" s="19" t="e">
        <f t="shared" ref="U229:U233" si="1464">T223</f>
        <v>#N/A</v>
      </c>
      <c r="V229" s="19" t="e">
        <f t="shared" ref="V229:V233" si="1465">U223</f>
        <v>#N/A</v>
      </c>
      <c r="W229" s="19" t="e">
        <f t="shared" ref="W229:W233" si="1466">V223</f>
        <v>#N/A</v>
      </c>
      <c r="X229" s="19" t="e">
        <f t="shared" ref="X229:X233" si="1467">W223</f>
        <v>#N/A</v>
      </c>
      <c r="Y229" s="19" t="e">
        <f t="shared" ref="Y229:Y233" si="1468">X223</f>
        <v>#N/A</v>
      </c>
      <c r="Z229" s="19" t="e">
        <f t="shared" ref="Z229:Z233" si="1469">Y223</f>
        <v>#N/A</v>
      </c>
      <c r="AA229" s="19" t="e">
        <f t="shared" ref="AA229:AA233" si="1470">Z223</f>
        <v>#N/A</v>
      </c>
      <c r="AB229" s="19" t="e">
        <f t="shared" ref="AB229:AB233" si="1471">AA223</f>
        <v>#N/A</v>
      </c>
      <c r="AC229" s="19" t="e">
        <f t="shared" ref="AC229:AC233" si="1472">AB223</f>
        <v>#N/A</v>
      </c>
      <c r="AD229" s="19" t="e">
        <f t="shared" ref="AD229:AD233" si="1473">AC223</f>
        <v>#N/A</v>
      </c>
      <c r="AE229" s="19" t="e">
        <f t="shared" ref="AE229:AE233" si="1474">AD223</f>
        <v>#N/A</v>
      </c>
      <c r="AF229" s="19" t="e">
        <f t="shared" ref="AF229:AF233" si="1475">AE223</f>
        <v>#N/A</v>
      </c>
      <c r="AG229" s="19" t="e">
        <f t="shared" ref="AG229:AG233" si="1476">AF223</f>
        <v>#N/A</v>
      </c>
      <c r="AH229" s="19" t="e">
        <f t="shared" ref="AH229:AH233" si="1477">AG223</f>
        <v>#N/A</v>
      </c>
      <c r="AI229" s="19" t="e">
        <f t="shared" ref="AI229:AI233" si="1478">AH223</f>
        <v>#N/A</v>
      </c>
      <c r="AJ229" s="19" t="e">
        <f t="shared" ref="AJ229:AJ233" si="1479">AI223</f>
        <v>#N/A</v>
      </c>
      <c r="AK229" s="19" t="e">
        <f t="shared" ref="AK229:AK233" si="1480">AJ223</f>
        <v>#N/A</v>
      </c>
      <c r="AL229" s="19" t="e">
        <f t="shared" ref="AL229:AL233" si="1481">AK223</f>
        <v>#N/A</v>
      </c>
      <c r="AM229" s="19" t="e">
        <f t="shared" ref="AM229:AM233" si="1482">AL223</f>
        <v>#N/A</v>
      </c>
      <c r="AN229" s="19" t="e">
        <f t="shared" ref="AN229:AN233" si="1483">AM223</f>
        <v>#N/A</v>
      </c>
      <c r="AO229" s="19" t="e">
        <f t="shared" ref="AO229:AO233" si="1484">AN223</f>
        <v>#N/A</v>
      </c>
      <c r="AP229" s="19" t="e">
        <f t="shared" ref="AP229:AP233" si="1485">AO223</f>
        <v>#N/A</v>
      </c>
      <c r="AQ229" s="19" t="e">
        <f t="shared" ref="AQ229:AQ233" si="1486">AP223</f>
        <v>#N/A</v>
      </c>
      <c r="AR229" s="19" t="e">
        <f t="shared" ref="AR229:AR233" si="1487">AQ223</f>
        <v>#N/A</v>
      </c>
      <c r="AS229" s="19" t="e">
        <f t="shared" ref="AS229:AS233" si="1488">AR223</f>
        <v>#N/A</v>
      </c>
      <c r="AT229" s="19" t="e">
        <f t="shared" ref="AT229:AT233" si="1489">AS223</f>
        <v>#N/A</v>
      </c>
      <c r="AU229" s="19" t="e">
        <f t="shared" ref="AU229:AU233" si="1490">AT223</f>
        <v>#N/A</v>
      </c>
      <c r="AV229" s="19" t="e">
        <f t="shared" ref="AV229:AV233" si="1491">AU223</f>
        <v>#N/A</v>
      </c>
      <c r="AW229" s="19" t="e">
        <f t="shared" ref="AW229:AW233" si="1492">AV223</f>
        <v>#N/A</v>
      </c>
      <c r="AX229" s="19" t="e">
        <f t="shared" ref="AX229:AX233" si="1493">AW223</f>
        <v>#N/A</v>
      </c>
      <c r="AY229" s="19" t="e">
        <f t="shared" ref="AY229:AY233" si="1494">AX223</f>
        <v>#N/A</v>
      </c>
      <c r="AZ229" s="19" t="e">
        <f t="shared" ref="AZ229:AZ233" si="1495">AY223</f>
        <v>#N/A</v>
      </c>
      <c r="BA229" s="19" t="e">
        <f t="shared" ref="BA229:BA233" si="1496">AZ223</f>
        <v>#N/A</v>
      </c>
      <c r="BB229" s="19" t="e">
        <f t="shared" ref="BB229:BB233" si="1497">BA223</f>
        <v>#N/A</v>
      </c>
      <c r="BC229" s="19" t="e">
        <f t="shared" ref="BC229:BC233" si="1498">BB223</f>
        <v>#N/A</v>
      </c>
      <c r="BD229" s="19" t="e">
        <f t="shared" ref="BD229:BD233" si="1499">BC223</f>
        <v>#N/A</v>
      </c>
      <c r="BE229" s="19" t="e">
        <f t="shared" ref="BE229:BE233" si="1500">BD223</f>
        <v>#N/A</v>
      </c>
      <c r="BF229" s="19" t="e">
        <f t="shared" ref="BF229:BF233" si="1501">BE223</f>
        <v>#N/A</v>
      </c>
      <c r="BG229" s="19" t="e">
        <f t="shared" ref="BG229:BG233" si="1502">BF223</f>
        <v>#N/A</v>
      </c>
      <c r="BH229" s="19" t="e">
        <f t="shared" ref="BH229:BH233" si="1503">BG223</f>
        <v>#N/A</v>
      </c>
      <c r="BI229" s="19" t="e">
        <f t="shared" ref="BI229:BI233" si="1504">BH223</f>
        <v>#N/A</v>
      </c>
    </row>
    <row r="230" spans="3:61" s="19" customFormat="1" ht="12.75" x14ac:dyDescent="0.2">
      <c r="C230" s="19" t="s">
        <v>455</v>
      </c>
      <c r="G230" s="19">
        <f>F224</f>
        <v>1353612.4000987571</v>
      </c>
      <c r="H230" s="19">
        <f t="shared" si="1451"/>
        <v>1408720.9504420459</v>
      </c>
      <c r="I230" s="19">
        <f t="shared" si="1452"/>
        <v>1466073.0915803937</v>
      </c>
      <c r="J230" s="19">
        <f t="shared" si="1453"/>
        <v>1525760.1650501736</v>
      </c>
      <c r="K230" s="19">
        <f t="shared" si="1454"/>
        <v>1587877.231103438</v>
      </c>
      <c r="L230" s="19">
        <f t="shared" si="1455"/>
        <v>1652523.2201050476</v>
      </c>
      <c r="M230" s="19">
        <f t="shared" si="1456"/>
        <v>1719801.0900935088</v>
      </c>
      <c r="N230" s="19">
        <f t="shared" si="1457"/>
        <v>1789817.9907564656</v>
      </c>
      <c r="O230" s="19">
        <f t="shared" si="1458"/>
        <v>1862685.4340819926</v>
      </c>
      <c r="P230" s="19">
        <f t="shared" si="1459"/>
        <v>1938519.4719574801</v>
      </c>
      <c r="Q230" s="19">
        <f t="shared" si="1460"/>
        <v>2017440.8809989612</v>
      </c>
      <c r="R230" s="19">
        <f t="shared" si="1461"/>
        <v>2099575.35490525</v>
      </c>
      <c r="S230" s="19" t="e">
        <f t="shared" si="1462"/>
        <v>#N/A</v>
      </c>
      <c r="T230" s="19" t="e">
        <f t="shared" si="1463"/>
        <v>#N/A</v>
      </c>
      <c r="U230" s="19" t="e">
        <f t="shared" si="1464"/>
        <v>#N/A</v>
      </c>
      <c r="V230" s="19" t="e">
        <f t="shared" si="1465"/>
        <v>#N/A</v>
      </c>
      <c r="W230" s="19" t="e">
        <f t="shared" si="1466"/>
        <v>#N/A</v>
      </c>
      <c r="X230" s="19" t="e">
        <f t="shared" si="1467"/>
        <v>#N/A</v>
      </c>
      <c r="Y230" s="19" t="e">
        <f t="shared" si="1468"/>
        <v>#N/A</v>
      </c>
      <c r="Z230" s="19" t="e">
        <f t="shared" si="1469"/>
        <v>#N/A</v>
      </c>
      <c r="AA230" s="19" t="e">
        <f t="shared" si="1470"/>
        <v>#N/A</v>
      </c>
      <c r="AB230" s="19" t="e">
        <f t="shared" si="1471"/>
        <v>#N/A</v>
      </c>
      <c r="AC230" s="19" t="e">
        <f t="shared" si="1472"/>
        <v>#N/A</v>
      </c>
      <c r="AD230" s="19" t="e">
        <f t="shared" si="1473"/>
        <v>#N/A</v>
      </c>
      <c r="AE230" s="19" t="e">
        <f t="shared" si="1474"/>
        <v>#N/A</v>
      </c>
      <c r="AF230" s="19" t="e">
        <f t="shared" si="1475"/>
        <v>#N/A</v>
      </c>
      <c r="AG230" s="19" t="e">
        <f t="shared" si="1476"/>
        <v>#N/A</v>
      </c>
      <c r="AH230" s="19" t="e">
        <f t="shared" si="1477"/>
        <v>#N/A</v>
      </c>
      <c r="AI230" s="19" t="e">
        <f t="shared" si="1478"/>
        <v>#N/A</v>
      </c>
      <c r="AJ230" s="19" t="e">
        <f t="shared" si="1479"/>
        <v>#N/A</v>
      </c>
      <c r="AK230" s="19" t="e">
        <f t="shared" si="1480"/>
        <v>#N/A</v>
      </c>
      <c r="AL230" s="19" t="e">
        <f t="shared" si="1481"/>
        <v>#N/A</v>
      </c>
      <c r="AM230" s="19" t="e">
        <f t="shared" si="1482"/>
        <v>#N/A</v>
      </c>
      <c r="AN230" s="19" t="e">
        <f t="shared" si="1483"/>
        <v>#N/A</v>
      </c>
      <c r="AO230" s="19" t="e">
        <f t="shared" si="1484"/>
        <v>#N/A</v>
      </c>
      <c r="AP230" s="19" t="e">
        <f t="shared" si="1485"/>
        <v>#N/A</v>
      </c>
      <c r="AQ230" s="19" t="e">
        <f t="shared" si="1486"/>
        <v>#N/A</v>
      </c>
      <c r="AR230" s="19" t="e">
        <f t="shared" si="1487"/>
        <v>#N/A</v>
      </c>
      <c r="AS230" s="19" t="e">
        <f t="shared" si="1488"/>
        <v>#N/A</v>
      </c>
      <c r="AT230" s="19" t="e">
        <f t="shared" si="1489"/>
        <v>#N/A</v>
      </c>
      <c r="AU230" s="19" t="e">
        <f t="shared" si="1490"/>
        <v>#N/A</v>
      </c>
      <c r="AV230" s="19" t="e">
        <f t="shared" si="1491"/>
        <v>#N/A</v>
      </c>
      <c r="AW230" s="19" t="e">
        <f t="shared" si="1492"/>
        <v>#N/A</v>
      </c>
      <c r="AX230" s="19" t="e">
        <f t="shared" si="1493"/>
        <v>#N/A</v>
      </c>
      <c r="AY230" s="19" t="e">
        <f t="shared" si="1494"/>
        <v>#N/A</v>
      </c>
      <c r="AZ230" s="19" t="e">
        <f t="shared" si="1495"/>
        <v>#N/A</v>
      </c>
      <c r="BA230" s="19" t="e">
        <f t="shared" si="1496"/>
        <v>#N/A</v>
      </c>
      <c r="BB230" s="19" t="e">
        <f t="shared" si="1497"/>
        <v>#N/A</v>
      </c>
      <c r="BC230" s="19" t="e">
        <f t="shared" si="1498"/>
        <v>#N/A</v>
      </c>
      <c r="BD230" s="19" t="e">
        <f t="shared" si="1499"/>
        <v>#N/A</v>
      </c>
      <c r="BE230" s="19" t="e">
        <f t="shared" si="1500"/>
        <v>#N/A</v>
      </c>
      <c r="BF230" s="19" t="e">
        <f t="shared" si="1501"/>
        <v>#N/A</v>
      </c>
      <c r="BG230" s="19" t="e">
        <f t="shared" si="1502"/>
        <v>#N/A</v>
      </c>
      <c r="BH230" s="19" t="e">
        <f t="shared" si="1503"/>
        <v>#N/A</v>
      </c>
      <c r="BI230" s="19" t="e">
        <f t="shared" si="1504"/>
        <v>#N/A</v>
      </c>
    </row>
    <row r="231" spans="3:61" s="19" customFormat="1" ht="12.75" x14ac:dyDescent="0.2">
      <c r="C231" s="19" t="s">
        <v>456</v>
      </c>
      <c r="G231" s="19">
        <f>F225</f>
        <v>787849.48313685274</v>
      </c>
      <c r="H231" s="19">
        <f t="shared" si="1451"/>
        <v>732740.93279356381</v>
      </c>
      <c r="I231" s="19">
        <f t="shared" si="1452"/>
        <v>675388.79165521613</v>
      </c>
      <c r="J231" s="19">
        <f t="shared" si="1453"/>
        <v>615701.7181854361</v>
      </c>
      <c r="K231" s="19">
        <f t="shared" si="1454"/>
        <v>553584.6521321719</v>
      </c>
      <c r="L231" s="19">
        <f t="shared" si="1455"/>
        <v>488938.66313056235</v>
      </c>
      <c r="M231" s="19">
        <f t="shared" si="1456"/>
        <v>421660.79314210109</v>
      </c>
      <c r="N231" s="19">
        <f t="shared" si="1457"/>
        <v>351643.89247914421</v>
      </c>
      <c r="O231" s="19">
        <f t="shared" si="1458"/>
        <v>278776.4491536172</v>
      </c>
      <c r="P231" s="19">
        <f t="shared" si="1459"/>
        <v>202942.41127812979</v>
      </c>
      <c r="Q231" s="19">
        <f t="shared" si="1460"/>
        <v>124021.00223664877</v>
      </c>
      <c r="R231" s="19">
        <f t="shared" si="1461"/>
        <v>41886.528330359732</v>
      </c>
      <c r="S231" s="19" t="e">
        <f t="shared" si="1462"/>
        <v>#N/A</v>
      </c>
      <c r="T231" s="19" t="e">
        <f t="shared" si="1463"/>
        <v>#N/A</v>
      </c>
      <c r="U231" s="19" t="e">
        <f t="shared" si="1464"/>
        <v>#N/A</v>
      </c>
      <c r="V231" s="19" t="e">
        <f t="shared" si="1465"/>
        <v>#N/A</v>
      </c>
      <c r="W231" s="19" t="e">
        <f t="shared" si="1466"/>
        <v>#N/A</v>
      </c>
      <c r="X231" s="19" t="e">
        <f t="shared" si="1467"/>
        <v>#N/A</v>
      </c>
      <c r="Y231" s="19" t="e">
        <f t="shared" si="1468"/>
        <v>#N/A</v>
      </c>
      <c r="Z231" s="19" t="e">
        <f t="shared" si="1469"/>
        <v>#N/A</v>
      </c>
      <c r="AA231" s="19" t="e">
        <f t="shared" si="1470"/>
        <v>#N/A</v>
      </c>
      <c r="AB231" s="19" t="e">
        <f t="shared" si="1471"/>
        <v>#N/A</v>
      </c>
      <c r="AC231" s="19" t="e">
        <f t="shared" si="1472"/>
        <v>#N/A</v>
      </c>
      <c r="AD231" s="19" t="e">
        <f t="shared" si="1473"/>
        <v>#N/A</v>
      </c>
      <c r="AE231" s="19" t="e">
        <f t="shared" si="1474"/>
        <v>#N/A</v>
      </c>
      <c r="AF231" s="19" t="e">
        <f t="shared" si="1475"/>
        <v>#N/A</v>
      </c>
      <c r="AG231" s="19" t="e">
        <f t="shared" si="1476"/>
        <v>#N/A</v>
      </c>
      <c r="AH231" s="19" t="e">
        <f t="shared" si="1477"/>
        <v>#N/A</v>
      </c>
      <c r="AI231" s="19" t="e">
        <f t="shared" si="1478"/>
        <v>#N/A</v>
      </c>
      <c r="AJ231" s="19" t="e">
        <f t="shared" si="1479"/>
        <v>#N/A</v>
      </c>
      <c r="AK231" s="19" t="e">
        <f t="shared" si="1480"/>
        <v>#N/A</v>
      </c>
      <c r="AL231" s="19" t="e">
        <f t="shared" si="1481"/>
        <v>#N/A</v>
      </c>
      <c r="AM231" s="19" t="e">
        <f t="shared" si="1482"/>
        <v>#N/A</v>
      </c>
      <c r="AN231" s="19" t="e">
        <f t="shared" si="1483"/>
        <v>#N/A</v>
      </c>
      <c r="AO231" s="19" t="e">
        <f t="shared" si="1484"/>
        <v>#N/A</v>
      </c>
      <c r="AP231" s="19" t="e">
        <f t="shared" si="1485"/>
        <v>#N/A</v>
      </c>
      <c r="AQ231" s="19" t="e">
        <f t="shared" si="1486"/>
        <v>#N/A</v>
      </c>
      <c r="AR231" s="19" t="e">
        <f t="shared" si="1487"/>
        <v>#N/A</v>
      </c>
      <c r="AS231" s="19" t="e">
        <f t="shared" si="1488"/>
        <v>#N/A</v>
      </c>
      <c r="AT231" s="19" t="e">
        <f t="shared" si="1489"/>
        <v>#N/A</v>
      </c>
      <c r="AU231" s="19" t="e">
        <f t="shared" si="1490"/>
        <v>#N/A</v>
      </c>
      <c r="AV231" s="19" t="e">
        <f t="shared" si="1491"/>
        <v>#N/A</v>
      </c>
      <c r="AW231" s="19" t="e">
        <f t="shared" si="1492"/>
        <v>#N/A</v>
      </c>
      <c r="AX231" s="19" t="e">
        <f t="shared" si="1493"/>
        <v>#N/A</v>
      </c>
      <c r="AY231" s="19" t="e">
        <f t="shared" si="1494"/>
        <v>#N/A</v>
      </c>
      <c r="AZ231" s="19" t="e">
        <f t="shared" si="1495"/>
        <v>#N/A</v>
      </c>
      <c r="BA231" s="19" t="e">
        <f t="shared" si="1496"/>
        <v>#N/A</v>
      </c>
      <c r="BB231" s="19" t="e">
        <f t="shared" si="1497"/>
        <v>#N/A</v>
      </c>
      <c r="BC231" s="19" t="e">
        <f t="shared" si="1498"/>
        <v>#N/A</v>
      </c>
      <c r="BD231" s="19" t="e">
        <f t="shared" si="1499"/>
        <v>#N/A</v>
      </c>
      <c r="BE231" s="19" t="e">
        <f t="shared" si="1500"/>
        <v>#N/A</v>
      </c>
      <c r="BF231" s="19" t="e">
        <f t="shared" si="1501"/>
        <v>#N/A</v>
      </c>
      <c r="BG231" s="19" t="e">
        <f t="shared" si="1502"/>
        <v>#N/A</v>
      </c>
      <c r="BH231" s="19" t="e">
        <f t="shared" si="1503"/>
        <v>#N/A</v>
      </c>
      <c r="BI231" s="19" t="e">
        <f t="shared" si="1504"/>
        <v>#N/A</v>
      </c>
    </row>
    <row r="232" spans="3:61" s="19" customFormat="1" ht="12.75" x14ac:dyDescent="0.2">
      <c r="C232" s="19" t="s">
        <v>161</v>
      </c>
      <c r="G232" s="19">
        <f>F226</f>
        <v>2141461.8832356101</v>
      </c>
      <c r="H232" s="19">
        <f t="shared" si="1451"/>
        <v>2141461.8832356101</v>
      </c>
      <c r="I232" s="19">
        <f t="shared" si="1452"/>
        <v>2141461.8832356101</v>
      </c>
      <c r="J232" s="19">
        <f t="shared" si="1453"/>
        <v>2141461.8832356101</v>
      </c>
      <c r="K232" s="19">
        <f t="shared" si="1454"/>
        <v>2141461.8832356101</v>
      </c>
      <c r="L232" s="19">
        <f t="shared" si="1455"/>
        <v>2141461.8832356101</v>
      </c>
      <c r="M232" s="19">
        <f t="shared" si="1456"/>
        <v>2141461.8832356101</v>
      </c>
      <c r="N232" s="19">
        <f t="shared" si="1457"/>
        <v>2141461.8832356101</v>
      </c>
      <c r="O232" s="19">
        <f t="shared" si="1458"/>
        <v>2141461.8832356101</v>
      </c>
      <c r="P232" s="19">
        <f t="shared" si="1459"/>
        <v>2141461.8832356101</v>
      </c>
      <c r="Q232" s="19">
        <f t="shared" si="1460"/>
        <v>2141461.8832356101</v>
      </c>
      <c r="R232" s="19">
        <f t="shared" si="1461"/>
        <v>2141461.8832356101</v>
      </c>
      <c r="S232" s="19" t="e">
        <f t="shared" si="1462"/>
        <v>#N/A</v>
      </c>
      <c r="T232" s="19" t="e">
        <f t="shared" si="1463"/>
        <v>#N/A</v>
      </c>
      <c r="U232" s="19" t="e">
        <f t="shared" si="1464"/>
        <v>#N/A</v>
      </c>
      <c r="V232" s="19" t="e">
        <f t="shared" si="1465"/>
        <v>#N/A</v>
      </c>
      <c r="W232" s="19" t="e">
        <f t="shared" si="1466"/>
        <v>#N/A</v>
      </c>
      <c r="X232" s="19" t="e">
        <f t="shared" si="1467"/>
        <v>#N/A</v>
      </c>
      <c r="Y232" s="19" t="e">
        <f t="shared" si="1468"/>
        <v>#N/A</v>
      </c>
      <c r="Z232" s="19" t="e">
        <f t="shared" si="1469"/>
        <v>#N/A</v>
      </c>
      <c r="AA232" s="19" t="e">
        <f t="shared" si="1470"/>
        <v>#N/A</v>
      </c>
      <c r="AB232" s="19" t="e">
        <f t="shared" si="1471"/>
        <v>#N/A</v>
      </c>
      <c r="AC232" s="19" t="e">
        <f t="shared" si="1472"/>
        <v>#N/A</v>
      </c>
      <c r="AD232" s="19" t="e">
        <f t="shared" si="1473"/>
        <v>#N/A</v>
      </c>
      <c r="AE232" s="19" t="e">
        <f t="shared" si="1474"/>
        <v>#N/A</v>
      </c>
      <c r="AF232" s="19" t="e">
        <f t="shared" si="1475"/>
        <v>#N/A</v>
      </c>
      <c r="AG232" s="19" t="e">
        <f t="shared" si="1476"/>
        <v>#N/A</v>
      </c>
      <c r="AH232" s="19" t="e">
        <f t="shared" si="1477"/>
        <v>#N/A</v>
      </c>
      <c r="AI232" s="19" t="e">
        <f t="shared" si="1478"/>
        <v>#N/A</v>
      </c>
      <c r="AJ232" s="19" t="e">
        <f t="shared" si="1479"/>
        <v>#N/A</v>
      </c>
      <c r="AK232" s="19" t="e">
        <f t="shared" si="1480"/>
        <v>#N/A</v>
      </c>
      <c r="AL232" s="19" t="e">
        <f t="shared" si="1481"/>
        <v>#N/A</v>
      </c>
      <c r="AM232" s="19" t="e">
        <f t="shared" si="1482"/>
        <v>#N/A</v>
      </c>
      <c r="AN232" s="19" t="e">
        <f t="shared" si="1483"/>
        <v>#N/A</v>
      </c>
      <c r="AO232" s="19" t="e">
        <f t="shared" si="1484"/>
        <v>#N/A</v>
      </c>
      <c r="AP232" s="19" t="e">
        <f t="shared" si="1485"/>
        <v>#N/A</v>
      </c>
      <c r="AQ232" s="19" t="e">
        <f t="shared" si="1486"/>
        <v>#N/A</v>
      </c>
      <c r="AR232" s="19" t="e">
        <f t="shared" si="1487"/>
        <v>#N/A</v>
      </c>
      <c r="AS232" s="19" t="e">
        <f t="shared" si="1488"/>
        <v>#N/A</v>
      </c>
      <c r="AT232" s="19" t="e">
        <f t="shared" si="1489"/>
        <v>#N/A</v>
      </c>
      <c r="AU232" s="19" t="e">
        <f t="shared" si="1490"/>
        <v>#N/A</v>
      </c>
      <c r="AV232" s="19" t="e">
        <f t="shared" si="1491"/>
        <v>#N/A</v>
      </c>
      <c r="AW232" s="19" t="e">
        <f t="shared" si="1492"/>
        <v>#N/A</v>
      </c>
      <c r="AX232" s="19" t="e">
        <f t="shared" si="1493"/>
        <v>#N/A</v>
      </c>
      <c r="AY232" s="19" t="e">
        <f t="shared" si="1494"/>
        <v>#N/A</v>
      </c>
      <c r="AZ232" s="19" t="e">
        <f t="shared" si="1495"/>
        <v>#N/A</v>
      </c>
      <c r="BA232" s="19" t="e">
        <f t="shared" si="1496"/>
        <v>#N/A</v>
      </c>
      <c r="BB232" s="19" t="e">
        <f t="shared" si="1497"/>
        <v>#N/A</v>
      </c>
      <c r="BC232" s="19" t="e">
        <f t="shared" si="1498"/>
        <v>#N/A</v>
      </c>
      <c r="BD232" s="19" t="e">
        <f t="shared" si="1499"/>
        <v>#N/A</v>
      </c>
      <c r="BE232" s="19" t="e">
        <f t="shared" si="1500"/>
        <v>#N/A</v>
      </c>
      <c r="BF232" s="19" t="e">
        <f t="shared" si="1501"/>
        <v>#N/A</v>
      </c>
      <c r="BG232" s="19" t="e">
        <f t="shared" si="1502"/>
        <v>#N/A</v>
      </c>
      <c r="BH232" s="19" t="e">
        <f t="shared" si="1503"/>
        <v>#N/A</v>
      </c>
      <c r="BI232" s="19" t="e">
        <f t="shared" si="1504"/>
        <v>#N/A</v>
      </c>
    </row>
    <row r="233" spans="3:61" s="19" customFormat="1" ht="12.75" x14ac:dyDescent="0.2">
      <c r="C233" s="19" t="s">
        <v>457</v>
      </c>
      <c r="G233" s="19">
        <f>F227</f>
        <v>19068794.881074756</v>
      </c>
      <c r="H233" s="19">
        <f t="shared" si="1451"/>
        <v>17660073.93063271</v>
      </c>
      <c r="I233" s="19">
        <f t="shared" si="1452"/>
        <v>16194000.839052316</v>
      </c>
      <c r="J233" s="19">
        <f t="shared" si="1453"/>
        <v>14668240.674002143</v>
      </c>
      <c r="K233" s="19">
        <f t="shared" si="1454"/>
        <v>13080363.442898706</v>
      </c>
      <c r="L233" s="19">
        <f t="shared" si="1455"/>
        <v>11427840.222793657</v>
      </c>
      <c r="M233" s="19">
        <f t="shared" si="1456"/>
        <v>9708039.132700149</v>
      </c>
      <c r="N233" s="19">
        <f t="shared" si="1457"/>
        <v>7918221.1419436838</v>
      </c>
      <c r="O233" s="19">
        <f t="shared" si="1458"/>
        <v>6055535.7078616917</v>
      </c>
      <c r="P233" s="19">
        <f t="shared" si="1459"/>
        <v>4117016.2359042116</v>
      </c>
      <c r="Q233" s="19">
        <f t="shared" si="1460"/>
        <v>2099575.3549052505</v>
      </c>
      <c r="R233" s="19">
        <f t="shared" si="1461"/>
        <v>0</v>
      </c>
      <c r="S233" s="19" t="e">
        <f t="shared" si="1462"/>
        <v>#N/A</v>
      </c>
      <c r="T233" s="19" t="e">
        <f t="shared" si="1463"/>
        <v>#N/A</v>
      </c>
      <c r="U233" s="19" t="e">
        <f t="shared" si="1464"/>
        <v>#N/A</v>
      </c>
      <c r="V233" s="19" t="e">
        <f t="shared" si="1465"/>
        <v>#N/A</v>
      </c>
      <c r="W233" s="19" t="e">
        <f t="shared" si="1466"/>
        <v>#N/A</v>
      </c>
      <c r="X233" s="19" t="e">
        <f t="shared" si="1467"/>
        <v>#N/A</v>
      </c>
      <c r="Y233" s="19" t="e">
        <f t="shared" si="1468"/>
        <v>#N/A</v>
      </c>
      <c r="Z233" s="19" t="e">
        <f t="shared" si="1469"/>
        <v>#N/A</v>
      </c>
      <c r="AA233" s="19" t="e">
        <f t="shared" si="1470"/>
        <v>#N/A</v>
      </c>
      <c r="AB233" s="19" t="e">
        <f t="shared" si="1471"/>
        <v>#N/A</v>
      </c>
      <c r="AC233" s="19" t="e">
        <f t="shared" si="1472"/>
        <v>#N/A</v>
      </c>
      <c r="AD233" s="19" t="e">
        <f t="shared" si="1473"/>
        <v>#N/A</v>
      </c>
      <c r="AE233" s="19" t="e">
        <f t="shared" si="1474"/>
        <v>#N/A</v>
      </c>
      <c r="AF233" s="19" t="e">
        <f t="shared" si="1475"/>
        <v>#N/A</v>
      </c>
      <c r="AG233" s="19" t="e">
        <f t="shared" si="1476"/>
        <v>#N/A</v>
      </c>
      <c r="AH233" s="19" t="e">
        <f t="shared" si="1477"/>
        <v>#N/A</v>
      </c>
      <c r="AI233" s="19" t="e">
        <f t="shared" si="1478"/>
        <v>#N/A</v>
      </c>
      <c r="AJ233" s="19" t="e">
        <f t="shared" si="1479"/>
        <v>#N/A</v>
      </c>
      <c r="AK233" s="19" t="e">
        <f t="shared" si="1480"/>
        <v>#N/A</v>
      </c>
      <c r="AL233" s="19" t="e">
        <f t="shared" si="1481"/>
        <v>#N/A</v>
      </c>
      <c r="AM233" s="19" t="e">
        <f t="shared" si="1482"/>
        <v>#N/A</v>
      </c>
      <c r="AN233" s="19" t="e">
        <f t="shared" si="1483"/>
        <v>#N/A</v>
      </c>
      <c r="AO233" s="19" t="e">
        <f t="shared" si="1484"/>
        <v>#N/A</v>
      </c>
      <c r="AP233" s="19" t="e">
        <f t="shared" si="1485"/>
        <v>#N/A</v>
      </c>
      <c r="AQ233" s="19" t="e">
        <f t="shared" si="1486"/>
        <v>#N/A</v>
      </c>
      <c r="AR233" s="19" t="e">
        <f t="shared" si="1487"/>
        <v>#N/A</v>
      </c>
      <c r="AS233" s="19" t="e">
        <f t="shared" si="1488"/>
        <v>#N/A</v>
      </c>
      <c r="AT233" s="19" t="e">
        <f t="shared" si="1489"/>
        <v>#N/A</v>
      </c>
      <c r="AU233" s="19" t="e">
        <f t="shared" si="1490"/>
        <v>#N/A</v>
      </c>
      <c r="AV233" s="19" t="e">
        <f t="shared" si="1491"/>
        <v>#N/A</v>
      </c>
      <c r="AW233" s="19" t="e">
        <f t="shared" si="1492"/>
        <v>#N/A</v>
      </c>
      <c r="AX233" s="19" t="e">
        <f t="shared" si="1493"/>
        <v>#N/A</v>
      </c>
      <c r="AY233" s="19" t="e">
        <f t="shared" si="1494"/>
        <v>#N/A</v>
      </c>
      <c r="AZ233" s="19" t="e">
        <f t="shared" si="1495"/>
        <v>#N/A</v>
      </c>
      <c r="BA233" s="19" t="e">
        <f t="shared" si="1496"/>
        <v>#N/A</v>
      </c>
      <c r="BB233" s="19" t="e">
        <f t="shared" si="1497"/>
        <v>#N/A</v>
      </c>
      <c r="BC233" s="19" t="e">
        <f t="shared" si="1498"/>
        <v>#N/A</v>
      </c>
      <c r="BD233" s="19" t="e">
        <f t="shared" si="1499"/>
        <v>#N/A</v>
      </c>
      <c r="BE233" s="19" t="e">
        <f t="shared" si="1500"/>
        <v>#N/A</v>
      </c>
      <c r="BF233" s="19" t="e">
        <f t="shared" si="1501"/>
        <v>#N/A</v>
      </c>
      <c r="BG233" s="19" t="e">
        <f t="shared" si="1502"/>
        <v>#N/A</v>
      </c>
      <c r="BH233" s="19" t="e">
        <f t="shared" si="1503"/>
        <v>#N/A</v>
      </c>
      <c r="BI233" s="19" t="e">
        <f t="shared" si="1504"/>
        <v>#N/A</v>
      </c>
    </row>
    <row r="234" spans="3:61" s="19" customFormat="1" ht="12.75" x14ac:dyDescent="0.2"/>
    <row r="235" spans="3:61" s="19" customFormat="1" ht="12.75" x14ac:dyDescent="0.2">
      <c r="C235" s="19" t="s">
        <v>473</v>
      </c>
      <c r="H235" s="19">
        <f>G229</f>
        <v>20422407.281173512</v>
      </c>
      <c r="I235" s="19">
        <f t="shared" ref="I235:I239" si="1505">H229</f>
        <v>19068794.881074756</v>
      </c>
      <c r="J235" s="19">
        <f t="shared" ref="J235:J239" si="1506">I229</f>
        <v>17660073.93063271</v>
      </c>
      <c r="K235" s="19">
        <f t="shared" ref="K235:K239" si="1507">J229</f>
        <v>16194000.839052316</v>
      </c>
      <c r="L235" s="19">
        <f t="shared" ref="L235:L239" si="1508">K229</f>
        <v>14668240.674002143</v>
      </c>
      <c r="M235" s="19">
        <f t="shared" ref="M235:M239" si="1509">L229</f>
        <v>13080363.442898706</v>
      </c>
      <c r="N235" s="19">
        <f t="shared" ref="N235:N239" si="1510">M229</f>
        <v>11427840.222793657</v>
      </c>
      <c r="O235" s="19">
        <f t="shared" ref="O235:O239" si="1511">N229</f>
        <v>9708039.132700149</v>
      </c>
      <c r="P235" s="19">
        <f t="shared" ref="P235:P239" si="1512">O229</f>
        <v>7918221.1419436838</v>
      </c>
      <c r="Q235" s="19">
        <f t="shared" ref="Q235:Q239" si="1513">P229</f>
        <v>6055535.7078616917</v>
      </c>
      <c r="R235" s="19">
        <f t="shared" ref="R235:R239" si="1514">Q229</f>
        <v>4117016.2359042116</v>
      </c>
      <c r="S235" s="19">
        <f t="shared" ref="S235:S239" si="1515">R229</f>
        <v>2099575.3549052505</v>
      </c>
      <c r="T235" s="19">
        <f t="shared" ref="T235:T239" si="1516">S229</f>
        <v>0</v>
      </c>
      <c r="U235" s="19" t="e">
        <f t="shared" ref="U235:U239" si="1517">T229</f>
        <v>#N/A</v>
      </c>
      <c r="V235" s="19" t="e">
        <f t="shared" ref="V235:V239" si="1518">U229</f>
        <v>#N/A</v>
      </c>
      <c r="W235" s="19" t="e">
        <f t="shared" ref="W235:W239" si="1519">V229</f>
        <v>#N/A</v>
      </c>
      <c r="X235" s="19" t="e">
        <f t="shared" ref="X235:X239" si="1520">W229</f>
        <v>#N/A</v>
      </c>
      <c r="Y235" s="19" t="e">
        <f t="shared" ref="Y235:Y239" si="1521">X229</f>
        <v>#N/A</v>
      </c>
      <c r="Z235" s="19" t="e">
        <f t="shared" ref="Z235:Z239" si="1522">Y229</f>
        <v>#N/A</v>
      </c>
      <c r="AA235" s="19" t="e">
        <f t="shared" ref="AA235:AA239" si="1523">Z229</f>
        <v>#N/A</v>
      </c>
      <c r="AB235" s="19" t="e">
        <f t="shared" ref="AB235:AB239" si="1524">AA229</f>
        <v>#N/A</v>
      </c>
      <c r="AC235" s="19" t="e">
        <f t="shared" ref="AC235:AC239" si="1525">AB229</f>
        <v>#N/A</v>
      </c>
      <c r="AD235" s="19" t="e">
        <f t="shared" ref="AD235:AD239" si="1526">AC229</f>
        <v>#N/A</v>
      </c>
      <c r="AE235" s="19" t="e">
        <f t="shared" ref="AE235:AE239" si="1527">AD229</f>
        <v>#N/A</v>
      </c>
      <c r="AF235" s="19" t="e">
        <f t="shared" ref="AF235:AF239" si="1528">AE229</f>
        <v>#N/A</v>
      </c>
      <c r="AG235" s="19" t="e">
        <f t="shared" ref="AG235:AG239" si="1529">AF229</f>
        <v>#N/A</v>
      </c>
      <c r="AH235" s="19" t="e">
        <f t="shared" ref="AH235:AH239" si="1530">AG229</f>
        <v>#N/A</v>
      </c>
      <c r="AI235" s="19" t="e">
        <f t="shared" ref="AI235:AI239" si="1531">AH229</f>
        <v>#N/A</v>
      </c>
      <c r="AJ235" s="19" t="e">
        <f t="shared" ref="AJ235:AJ239" si="1532">AI229</f>
        <v>#N/A</v>
      </c>
      <c r="AK235" s="19" t="e">
        <f t="shared" ref="AK235:AK239" si="1533">AJ229</f>
        <v>#N/A</v>
      </c>
      <c r="AL235" s="19" t="e">
        <f t="shared" ref="AL235:AL239" si="1534">AK229</f>
        <v>#N/A</v>
      </c>
      <c r="AM235" s="19" t="e">
        <f t="shared" ref="AM235:AM239" si="1535">AL229</f>
        <v>#N/A</v>
      </c>
      <c r="AN235" s="19" t="e">
        <f t="shared" ref="AN235:AN239" si="1536">AM229</f>
        <v>#N/A</v>
      </c>
      <c r="AO235" s="19" t="e">
        <f t="shared" ref="AO235:AO239" si="1537">AN229</f>
        <v>#N/A</v>
      </c>
      <c r="AP235" s="19" t="e">
        <f t="shared" ref="AP235:AP239" si="1538">AO229</f>
        <v>#N/A</v>
      </c>
      <c r="AQ235" s="19" t="e">
        <f t="shared" ref="AQ235:AQ239" si="1539">AP229</f>
        <v>#N/A</v>
      </c>
      <c r="AR235" s="19" t="e">
        <f t="shared" ref="AR235:AR239" si="1540">AQ229</f>
        <v>#N/A</v>
      </c>
      <c r="AS235" s="19" t="e">
        <f t="shared" ref="AS235:AS239" si="1541">AR229</f>
        <v>#N/A</v>
      </c>
      <c r="AT235" s="19" t="e">
        <f t="shared" ref="AT235:AT239" si="1542">AS229</f>
        <v>#N/A</v>
      </c>
      <c r="AU235" s="19" t="e">
        <f t="shared" ref="AU235:AU239" si="1543">AT229</f>
        <v>#N/A</v>
      </c>
      <c r="AV235" s="19" t="e">
        <f t="shared" ref="AV235:AV239" si="1544">AU229</f>
        <v>#N/A</v>
      </c>
      <c r="AW235" s="19" t="e">
        <f t="shared" ref="AW235:AW239" si="1545">AV229</f>
        <v>#N/A</v>
      </c>
      <c r="AX235" s="19" t="e">
        <f t="shared" ref="AX235:AX239" si="1546">AW229</f>
        <v>#N/A</v>
      </c>
      <c r="AY235" s="19" t="e">
        <f t="shared" ref="AY235:AY239" si="1547">AX229</f>
        <v>#N/A</v>
      </c>
      <c r="AZ235" s="19" t="e">
        <f t="shared" ref="AZ235:AZ239" si="1548">AY229</f>
        <v>#N/A</v>
      </c>
      <c r="BA235" s="19" t="e">
        <f t="shared" ref="BA235:BA239" si="1549">AZ229</f>
        <v>#N/A</v>
      </c>
      <c r="BB235" s="19" t="e">
        <f t="shared" ref="BB235:BB239" si="1550">BA229</f>
        <v>#N/A</v>
      </c>
      <c r="BC235" s="19" t="e">
        <f t="shared" ref="BC235:BC239" si="1551">BB229</f>
        <v>#N/A</v>
      </c>
      <c r="BD235" s="19" t="e">
        <f t="shared" ref="BD235:BD239" si="1552">BC229</f>
        <v>#N/A</v>
      </c>
      <c r="BE235" s="19" t="e">
        <f t="shared" ref="BE235:BE239" si="1553">BD229</f>
        <v>#N/A</v>
      </c>
      <c r="BF235" s="19" t="e">
        <f t="shared" ref="BF235:BF239" si="1554">BE229</f>
        <v>#N/A</v>
      </c>
      <c r="BG235" s="19" t="e">
        <f t="shared" ref="BG235:BG239" si="1555">BF229</f>
        <v>#N/A</v>
      </c>
      <c r="BH235" s="19" t="e">
        <f t="shared" ref="BH235:BH239" si="1556">BG229</f>
        <v>#N/A</v>
      </c>
      <c r="BI235" s="19" t="e">
        <f t="shared" ref="BI235:BI239" si="1557">BH229</f>
        <v>#N/A</v>
      </c>
    </row>
    <row r="236" spans="3:61" s="19" customFormat="1" ht="12.75" x14ac:dyDescent="0.2">
      <c r="C236" s="19" t="s">
        <v>455</v>
      </c>
      <c r="H236" s="19">
        <f>G230</f>
        <v>1353612.4000987571</v>
      </c>
      <c r="I236" s="19">
        <f t="shared" si="1505"/>
        <v>1408720.9504420459</v>
      </c>
      <c r="J236" s="19">
        <f t="shared" si="1506"/>
        <v>1466073.0915803937</v>
      </c>
      <c r="K236" s="19">
        <f t="shared" si="1507"/>
        <v>1525760.1650501736</v>
      </c>
      <c r="L236" s="19">
        <f t="shared" si="1508"/>
        <v>1587877.231103438</v>
      </c>
      <c r="M236" s="19">
        <f t="shared" si="1509"/>
        <v>1652523.2201050476</v>
      </c>
      <c r="N236" s="19">
        <f t="shared" si="1510"/>
        <v>1719801.0900935088</v>
      </c>
      <c r="O236" s="19">
        <f t="shared" si="1511"/>
        <v>1789817.9907564656</v>
      </c>
      <c r="P236" s="19">
        <f t="shared" si="1512"/>
        <v>1862685.4340819926</v>
      </c>
      <c r="Q236" s="19">
        <f t="shared" si="1513"/>
        <v>1938519.4719574801</v>
      </c>
      <c r="R236" s="19">
        <f t="shared" si="1514"/>
        <v>2017440.8809989612</v>
      </c>
      <c r="S236" s="19">
        <f t="shared" si="1515"/>
        <v>2099575.35490525</v>
      </c>
      <c r="T236" s="19" t="e">
        <f t="shared" si="1516"/>
        <v>#N/A</v>
      </c>
      <c r="U236" s="19" t="e">
        <f t="shared" si="1517"/>
        <v>#N/A</v>
      </c>
      <c r="V236" s="19" t="e">
        <f t="shared" si="1518"/>
        <v>#N/A</v>
      </c>
      <c r="W236" s="19" t="e">
        <f t="shared" si="1519"/>
        <v>#N/A</v>
      </c>
      <c r="X236" s="19" t="e">
        <f t="shared" si="1520"/>
        <v>#N/A</v>
      </c>
      <c r="Y236" s="19" t="e">
        <f t="shared" si="1521"/>
        <v>#N/A</v>
      </c>
      <c r="Z236" s="19" t="e">
        <f t="shared" si="1522"/>
        <v>#N/A</v>
      </c>
      <c r="AA236" s="19" t="e">
        <f t="shared" si="1523"/>
        <v>#N/A</v>
      </c>
      <c r="AB236" s="19" t="e">
        <f t="shared" si="1524"/>
        <v>#N/A</v>
      </c>
      <c r="AC236" s="19" t="e">
        <f t="shared" si="1525"/>
        <v>#N/A</v>
      </c>
      <c r="AD236" s="19" t="e">
        <f t="shared" si="1526"/>
        <v>#N/A</v>
      </c>
      <c r="AE236" s="19" t="e">
        <f t="shared" si="1527"/>
        <v>#N/A</v>
      </c>
      <c r="AF236" s="19" t="e">
        <f t="shared" si="1528"/>
        <v>#N/A</v>
      </c>
      <c r="AG236" s="19" t="e">
        <f t="shared" si="1529"/>
        <v>#N/A</v>
      </c>
      <c r="AH236" s="19" t="e">
        <f t="shared" si="1530"/>
        <v>#N/A</v>
      </c>
      <c r="AI236" s="19" t="e">
        <f t="shared" si="1531"/>
        <v>#N/A</v>
      </c>
      <c r="AJ236" s="19" t="e">
        <f t="shared" si="1532"/>
        <v>#N/A</v>
      </c>
      <c r="AK236" s="19" t="e">
        <f t="shared" si="1533"/>
        <v>#N/A</v>
      </c>
      <c r="AL236" s="19" t="e">
        <f t="shared" si="1534"/>
        <v>#N/A</v>
      </c>
      <c r="AM236" s="19" t="e">
        <f t="shared" si="1535"/>
        <v>#N/A</v>
      </c>
      <c r="AN236" s="19" t="e">
        <f t="shared" si="1536"/>
        <v>#N/A</v>
      </c>
      <c r="AO236" s="19" t="e">
        <f t="shared" si="1537"/>
        <v>#N/A</v>
      </c>
      <c r="AP236" s="19" t="e">
        <f t="shared" si="1538"/>
        <v>#N/A</v>
      </c>
      <c r="AQ236" s="19" t="e">
        <f t="shared" si="1539"/>
        <v>#N/A</v>
      </c>
      <c r="AR236" s="19" t="e">
        <f t="shared" si="1540"/>
        <v>#N/A</v>
      </c>
      <c r="AS236" s="19" t="e">
        <f t="shared" si="1541"/>
        <v>#N/A</v>
      </c>
      <c r="AT236" s="19" t="e">
        <f t="shared" si="1542"/>
        <v>#N/A</v>
      </c>
      <c r="AU236" s="19" t="e">
        <f t="shared" si="1543"/>
        <v>#N/A</v>
      </c>
      <c r="AV236" s="19" t="e">
        <f t="shared" si="1544"/>
        <v>#N/A</v>
      </c>
      <c r="AW236" s="19" t="e">
        <f t="shared" si="1545"/>
        <v>#N/A</v>
      </c>
      <c r="AX236" s="19" t="e">
        <f t="shared" si="1546"/>
        <v>#N/A</v>
      </c>
      <c r="AY236" s="19" t="e">
        <f t="shared" si="1547"/>
        <v>#N/A</v>
      </c>
      <c r="AZ236" s="19" t="e">
        <f t="shared" si="1548"/>
        <v>#N/A</v>
      </c>
      <c r="BA236" s="19" t="e">
        <f t="shared" si="1549"/>
        <v>#N/A</v>
      </c>
      <c r="BB236" s="19" t="e">
        <f t="shared" si="1550"/>
        <v>#N/A</v>
      </c>
      <c r="BC236" s="19" t="e">
        <f t="shared" si="1551"/>
        <v>#N/A</v>
      </c>
      <c r="BD236" s="19" t="e">
        <f t="shared" si="1552"/>
        <v>#N/A</v>
      </c>
      <c r="BE236" s="19" t="e">
        <f t="shared" si="1553"/>
        <v>#N/A</v>
      </c>
      <c r="BF236" s="19" t="e">
        <f t="shared" si="1554"/>
        <v>#N/A</v>
      </c>
      <c r="BG236" s="19" t="e">
        <f t="shared" si="1555"/>
        <v>#N/A</v>
      </c>
      <c r="BH236" s="19" t="e">
        <f t="shared" si="1556"/>
        <v>#N/A</v>
      </c>
      <c r="BI236" s="19" t="e">
        <f t="shared" si="1557"/>
        <v>#N/A</v>
      </c>
    </row>
    <row r="237" spans="3:61" s="19" customFormat="1" ht="12.75" x14ac:dyDescent="0.2">
      <c r="C237" s="19" t="s">
        <v>456</v>
      </c>
      <c r="H237" s="19">
        <f>G231</f>
        <v>787849.48313685274</v>
      </c>
      <c r="I237" s="19">
        <f t="shared" si="1505"/>
        <v>732740.93279356381</v>
      </c>
      <c r="J237" s="19">
        <f t="shared" si="1506"/>
        <v>675388.79165521613</v>
      </c>
      <c r="K237" s="19">
        <f t="shared" si="1507"/>
        <v>615701.7181854361</v>
      </c>
      <c r="L237" s="19">
        <f t="shared" si="1508"/>
        <v>553584.6521321719</v>
      </c>
      <c r="M237" s="19">
        <f t="shared" si="1509"/>
        <v>488938.66313056235</v>
      </c>
      <c r="N237" s="19">
        <f t="shared" si="1510"/>
        <v>421660.79314210109</v>
      </c>
      <c r="O237" s="19">
        <f t="shared" si="1511"/>
        <v>351643.89247914421</v>
      </c>
      <c r="P237" s="19">
        <f t="shared" si="1512"/>
        <v>278776.4491536172</v>
      </c>
      <c r="Q237" s="19">
        <f t="shared" si="1513"/>
        <v>202942.41127812979</v>
      </c>
      <c r="R237" s="19">
        <f t="shared" si="1514"/>
        <v>124021.00223664877</v>
      </c>
      <c r="S237" s="19">
        <f t="shared" si="1515"/>
        <v>41886.528330359732</v>
      </c>
      <c r="T237" s="19" t="e">
        <f t="shared" si="1516"/>
        <v>#N/A</v>
      </c>
      <c r="U237" s="19" t="e">
        <f t="shared" si="1517"/>
        <v>#N/A</v>
      </c>
      <c r="V237" s="19" t="e">
        <f t="shared" si="1518"/>
        <v>#N/A</v>
      </c>
      <c r="W237" s="19" t="e">
        <f t="shared" si="1519"/>
        <v>#N/A</v>
      </c>
      <c r="X237" s="19" t="e">
        <f t="shared" si="1520"/>
        <v>#N/A</v>
      </c>
      <c r="Y237" s="19" t="e">
        <f t="shared" si="1521"/>
        <v>#N/A</v>
      </c>
      <c r="Z237" s="19" t="e">
        <f t="shared" si="1522"/>
        <v>#N/A</v>
      </c>
      <c r="AA237" s="19" t="e">
        <f t="shared" si="1523"/>
        <v>#N/A</v>
      </c>
      <c r="AB237" s="19" t="e">
        <f t="shared" si="1524"/>
        <v>#N/A</v>
      </c>
      <c r="AC237" s="19" t="e">
        <f t="shared" si="1525"/>
        <v>#N/A</v>
      </c>
      <c r="AD237" s="19" t="e">
        <f t="shared" si="1526"/>
        <v>#N/A</v>
      </c>
      <c r="AE237" s="19" t="e">
        <f t="shared" si="1527"/>
        <v>#N/A</v>
      </c>
      <c r="AF237" s="19" t="e">
        <f t="shared" si="1528"/>
        <v>#N/A</v>
      </c>
      <c r="AG237" s="19" t="e">
        <f t="shared" si="1529"/>
        <v>#N/A</v>
      </c>
      <c r="AH237" s="19" t="e">
        <f t="shared" si="1530"/>
        <v>#N/A</v>
      </c>
      <c r="AI237" s="19" t="e">
        <f t="shared" si="1531"/>
        <v>#N/A</v>
      </c>
      <c r="AJ237" s="19" t="e">
        <f t="shared" si="1532"/>
        <v>#N/A</v>
      </c>
      <c r="AK237" s="19" t="e">
        <f t="shared" si="1533"/>
        <v>#N/A</v>
      </c>
      <c r="AL237" s="19" t="e">
        <f t="shared" si="1534"/>
        <v>#N/A</v>
      </c>
      <c r="AM237" s="19" t="e">
        <f t="shared" si="1535"/>
        <v>#N/A</v>
      </c>
      <c r="AN237" s="19" t="e">
        <f t="shared" si="1536"/>
        <v>#N/A</v>
      </c>
      <c r="AO237" s="19" t="e">
        <f t="shared" si="1537"/>
        <v>#N/A</v>
      </c>
      <c r="AP237" s="19" t="e">
        <f t="shared" si="1538"/>
        <v>#N/A</v>
      </c>
      <c r="AQ237" s="19" t="e">
        <f t="shared" si="1539"/>
        <v>#N/A</v>
      </c>
      <c r="AR237" s="19" t="e">
        <f t="shared" si="1540"/>
        <v>#N/A</v>
      </c>
      <c r="AS237" s="19" t="e">
        <f t="shared" si="1541"/>
        <v>#N/A</v>
      </c>
      <c r="AT237" s="19" t="e">
        <f t="shared" si="1542"/>
        <v>#N/A</v>
      </c>
      <c r="AU237" s="19" t="e">
        <f t="shared" si="1543"/>
        <v>#N/A</v>
      </c>
      <c r="AV237" s="19" t="e">
        <f t="shared" si="1544"/>
        <v>#N/A</v>
      </c>
      <c r="AW237" s="19" t="e">
        <f t="shared" si="1545"/>
        <v>#N/A</v>
      </c>
      <c r="AX237" s="19" t="e">
        <f t="shared" si="1546"/>
        <v>#N/A</v>
      </c>
      <c r="AY237" s="19" t="e">
        <f t="shared" si="1547"/>
        <v>#N/A</v>
      </c>
      <c r="AZ237" s="19" t="e">
        <f t="shared" si="1548"/>
        <v>#N/A</v>
      </c>
      <c r="BA237" s="19" t="e">
        <f t="shared" si="1549"/>
        <v>#N/A</v>
      </c>
      <c r="BB237" s="19" t="e">
        <f t="shared" si="1550"/>
        <v>#N/A</v>
      </c>
      <c r="BC237" s="19" t="e">
        <f t="shared" si="1551"/>
        <v>#N/A</v>
      </c>
      <c r="BD237" s="19" t="e">
        <f t="shared" si="1552"/>
        <v>#N/A</v>
      </c>
      <c r="BE237" s="19" t="e">
        <f t="shared" si="1553"/>
        <v>#N/A</v>
      </c>
      <c r="BF237" s="19" t="e">
        <f t="shared" si="1554"/>
        <v>#N/A</v>
      </c>
      <c r="BG237" s="19" t="e">
        <f t="shared" si="1555"/>
        <v>#N/A</v>
      </c>
      <c r="BH237" s="19" t="e">
        <f t="shared" si="1556"/>
        <v>#N/A</v>
      </c>
      <c r="BI237" s="19" t="e">
        <f t="shared" si="1557"/>
        <v>#N/A</v>
      </c>
    </row>
    <row r="238" spans="3:61" s="19" customFormat="1" ht="12.75" x14ac:dyDescent="0.2">
      <c r="C238" s="19" t="s">
        <v>161</v>
      </c>
      <c r="H238" s="19">
        <f>G232</f>
        <v>2141461.8832356101</v>
      </c>
      <c r="I238" s="19">
        <f t="shared" si="1505"/>
        <v>2141461.8832356101</v>
      </c>
      <c r="J238" s="19">
        <f t="shared" si="1506"/>
        <v>2141461.8832356101</v>
      </c>
      <c r="K238" s="19">
        <f t="shared" si="1507"/>
        <v>2141461.8832356101</v>
      </c>
      <c r="L238" s="19">
        <f t="shared" si="1508"/>
        <v>2141461.8832356101</v>
      </c>
      <c r="M238" s="19">
        <f t="shared" si="1509"/>
        <v>2141461.8832356101</v>
      </c>
      <c r="N238" s="19">
        <f t="shared" si="1510"/>
        <v>2141461.8832356101</v>
      </c>
      <c r="O238" s="19">
        <f t="shared" si="1511"/>
        <v>2141461.8832356101</v>
      </c>
      <c r="P238" s="19">
        <f t="shared" si="1512"/>
        <v>2141461.8832356101</v>
      </c>
      <c r="Q238" s="19">
        <f t="shared" si="1513"/>
        <v>2141461.8832356101</v>
      </c>
      <c r="R238" s="19">
        <f t="shared" si="1514"/>
        <v>2141461.8832356101</v>
      </c>
      <c r="S238" s="19">
        <f t="shared" si="1515"/>
        <v>2141461.8832356101</v>
      </c>
      <c r="T238" s="19" t="e">
        <f t="shared" si="1516"/>
        <v>#N/A</v>
      </c>
      <c r="U238" s="19" t="e">
        <f t="shared" si="1517"/>
        <v>#N/A</v>
      </c>
      <c r="V238" s="19" t="e">
        <f t="shared" si="1518"/>
        <v>#N/A</v>
      </c>
      <c r="W238" s="19" t="e">
        <f t="shared" si="1519"/>
        <v>#N/A</v>
      </c>
      <c r="X238" s="19" t="e">
        <f t="shared" si="1520"/>
        <v>#N/A</v>
      </c>
      <c r="Y238" s="19" t="e">
        <f t="shared" si="1521"/>
        <v>#N/A</v>
      </c>
      <c r="Z238" s="19" t="e">
        <f t="shared" si="1522"/>
        <v>#N/A</v>
      </c>
      <c r="AA238" s="19" t="e">
        <f t="shared" si="1523"/>
        <v>#N/A</v>
      </c>
      <c r="AB238" s="19" t="e">
        <f t="shared" si="1524"/>
        <v>#N/A</v>
      </c>
      <c r="AC238" s="19" t="e">
        <f t="shared" si="1525"/>
        <v>#N/A</v>
      </c>
      <c r="AD238" s="19" t="e">
        <f t="shared" si="1526"/>
        <v>#N/A</v>
      </c>
      <c r="AE238" s="19" t="e">
        <f t="shared" si="1527"/>
        <v>#N/A</v>
      </c>
      <c r="AF238" s="19" t="e">
        <f t="shared" si="1528"/>
        <v>#N/A</v>
      </c>
      <c r="AG238" s="19" t="e">
        <f t="shared" si="1529"/>
        <v>#N/A</v>
      </c>
      <c r="AH238" s="19" t="e">
        <f t="shared" si="1530"/>
        <v>#N/A</v>
      </c>
      <c r="AI238" s="19" t="e">
        <f t="shared" si="1531"/>
        <v>#N/A</v>
      </c>
      <c r="AJ238" s="19" t="e">
        <f t="shared" si="1532"/>
        <v>#N/A</v>
      </c>
      <c r="AK238" s="19" t="e">
        <f t="shared" si="1533"/>
        <v>#N/A</v>
      </c>
      <c r="AL238" s="19" t="e">
        <f t="shared" si="1534"/>
        <v>#N/A</v>
      </c>
      <c r="AM238" s="19" t="e">
        <f t="shared" si="1535"/>
        <v>#N/A</v>
      </c>
      <c r="AN238" s="19" t="e">
        <f t="shared" si="1536"/>
        <v>#N/A</v>
      </c>
      <c r="AO238" s="19" t="e">
        <f t="shared" si="1537"/>
        <v>#N/A</v>
      </c>
      <c r="AP238" s="19" t="e">
        <f t="shared" si="1538"/>
        <v>#N/A</v>
      </c>
      <c r="AQ238" s="19" t="e">
        <f t="shared" si="1539"/>
        <v>#N/A</v>
      </c>
      <c r="AR238" s="19" t="e">
        <f t="shared" si="1540"/>
        <v>#N/A</v>
      </c>
      <c r="AS238" s="19" t="e">
        <f t="shared" si="1541"/>
        <v>#N/A</v>
      </c>
      <c r="AT238" s="19" t="e">
        <f t="shared" si="1542"/>
        <v>#N/A</v>
      </c>
      <c r="AU238" s="19" t="e">
        <f t="shared" si="1543"/>
        <v>#N/A</v>
      </c>
      <c r="AV238" s="19" t="e">
        <f t="shared" si="1544"/>
        <v>#N/A</v>
      </c>
      <c r="AW238" s="19" t="e">
        <f t="shared" si="1545"/>
        <v>#N/A</v>
      </c>
      <c r="AX238" s="19" t="e">
        <f t="shared" si="1546"/>
        <v>#N/A</v>
      </c>
      <c r="AY238" s="19" t="e">
        <f t="shared" si="1547"/>
        <v>#N/A</v>
      </c>
      <c r="AZ238" s="19" t="e">
        <f t="shared" si="1548"/>
        <v>#N/A</v>
      </c>
      <c r="BA238" s="19" t="e">
        <f t="shared" si="1549"/>
        <v>#N/A</v>
      </c>
      <c r="BB238" s="19" t="e">
        <f t="shared" si="1550"/>
        <v>#N/A</v>
      </c>
      <c r="BC238" s="19" t="e">
        <f t="shared" si="1551"/>
        <v>#N/A</v>
      </c>
      <c r="BD238" s="19" t="e">
        <f t="shared" si="1552"/>
        <v>#N/A</v>
      </c>
      <c r="BE238" s="19" t="e">
        <f t="shared" si="1553"/>
        <v>#N/A</v>
      </c>
      <c r="BF238" s="19" t="e">
        <f t="shared" si="1554"/>
        <v>#N/A</v>
      </c>
      <c r="BG238" s="19" t="e">
        <f t="shared" si="1555"/>
        <v>#N/A</v>
      </c>
      <c r="BH238" s="19" t="e">
        <f t="shared" si="1556"/>
        <v>#N/A</v>
      </c>
      <c r="BI238" s="19" t="e">
        <f t="shared" si="1557"/>
        <v>#N/A</v>
      </c>
    </row>
    <row r="239" spans="3:61" s="19" customFormat="1" ht="12.75" x14ac:dyDescent="0.2">
      <c r="C239" s="19" t="s">
        <v>457</v>
      </c>
      <c r="H239" s="19">
        <f>G233</f>
        <v>19068794.881074756</v>
      </c>
      <c r="I239" s="19">
        <f t="shared" si="1505"/>
        <v>17660073.93063271</v>
      </c>
      <c r="J239" s="19">
        <f t="shared" si="1506"/>
        <v>16194000.839052316</v>
      </c>
      <c r="K239" s="19">
        <f t="shared" si="1507"/>
        <v>14668240.674002143</v>
      </c>
      <c r="L239" s="19">
        <f t="shared" si="1508"/>
        <v>13080363.442898706</v>
      </c>
      <c r="M239" s="19">
        <f t="shared" si="1509"/>
        <v>11427840.222793657</v>
      </c>
      <c r="N239" s="19">
        <f t="shared" si="1510"/>
        <v>9708039.132700149</v>
      </c>
      <c r="O239" s="19">
        <f t="shared" si="1511"/>
        <v>7918221.1419436838</v>
      </c>
      <c r="P239" s="19">
        <f t="shared" si="1512"/>
        <v>6055535.7078616917</v>
      </c>
      <c r="Q239" s="19">
        <f t="shared" si="1513"/>
        <v>4117016.2359042116</v>
      </c>
      <c r="R239" s="19">
        <f t="shared" si="1514"/>
        <v>2099575.3549052505</v>
      </c>
      <c r="S239" s="19">
        <f t="shared" si="1515"/>
        <v>0</v>
      </c>
      <c r="T239" s="19" t="e">
        <f t="shared" si="1516"/>
        <v>#N/A</v>
      </c>
      <c r="U239" s="19" t="e">
        <f t="shared" si="1517"/>
        <v>#N/A</v>
      </c>
      <c r="V239" s="19" t="e">
        <f t="shared" si="1518"/>
        <v>#N/A</v>
      </c>
      <c r="W239" s="19" t="e">
        <f t="shared" si="1519"/>
        <v>#N/A</v>
      </c>
      <c r="X239" s="19" t="e">
        <f t="shared" si="1520"/>
        <v>#N/A</v>
      </c>
      <c r="Y239" s="19" t="e">
        <f t="shared" si="1521"/>
        <v>#N/A</v>
      </c>
      <c r="Z239" s="19" t="e">
        <f t="shared" si="1522"/>
        <v>#N/A</v>
      </c>
      <c r="AA239" s="19" t="e">
        <f t="shared" si="1523"/>
        <v>#N/A</v>
      </c>
      <c r="AB239" s="19" t="e">
        <f t="shared" si="1524"/>
        <v>#N/A</v>
      </c>
      <c r="AC239" s="19" t="e">
        <f t="shared" si="1525"/>
        <v>#N/A</v>
      </c>
      <c r="AD239" s="19" t="e">
        <f t="shared" si="1526"/>
        <v>#N/A</v>
      </c>
      <c r="AE239" s="19" t="e">
        <f t="shared" si="1527"/>
        <v>#N/A</v>
      </c>
      <c r="AF239" s="19" t="e">
        <f t="shared" si="1528"/>
        <v>#N/A</v>
      </c>
      <c r="AG239" s="19" t="e">
        <f t="shared" si="1529"/>
        <v>#N/A</v>
      </c>
      <c r="AH239" s="19" t="e">
        <f t="shared" si="1530"/>
        <v>#N/A</v>
      </c>
      <c r="AI239" s="19" t="e">
        <f t="shared" si="1531"/>
        <v>#N/A</v>
      </c>
      <c r="AJ239" s="19" t="e">
        <f t="shared" si="1532"/>
        <v>#N/A</v>
      </c>
      <c r="AK239" s="19" t="e">
        <f t="shared" si="1533"/>
        <v>#N/A</v>
      </c>
      <c r="AL239" s="19" t="e">
        <f t="shared" si="1534"/>
        <v>#N/A</v>
      </c>
      <c r="AM239" s="19" t="e">
        <f t="shared" si="1535"/>
        <v>#N/A</v>
      </c>
      <c r="AN239" s="19" t="e">
        <f t="shared" si="1536"/>
        <v>#N/A</v>
      </c>
      <c r="AO239" s="19" t="e">
        <f t="shared" si="1537"/>
        <v>#N/A</v>
      </c>
      <c r="AP239" s="19" t="e">
        <f t="shared" si="1538"/>
        <v>#N/A</v>
      </c>
      <c r="AQ239" s="19" t="e">
        <f t="shared" si="1539"/>
        <v>#N/A</v>
      </c>
      <c r="AR239" s="19" t="e">
        <f t="shared" si="1540"/>
        <v>#N/A</v>
      </c>
      <c r="AS239" s="19" t="e">
        <f t="shared" si="1541"/>
        <v>#N/A</v>
      </c>
      <c r="AT239" s="19" t="e">
        <f t="shared" si="1542"/>
        <v>#N/A</v>
      </c>
      <c r="AU239" s="19" t="e">
        <f t="shared" si="1543"/>
        <v>#N/A</v>
      </c>
      <c r="AV239" s="19" t="e">
        <f t="shared" si="1544"/>
        <v>#N/A</v>
      </c>
      <c r="AW239" s="19" t="e">
        <f t="shared" si="1545"/>
        <v>#N/A</v>
      </c>
      <c r="AX239" s="19" t="e">
        <f t="shared" si="1546"/>
        <v>#N/A</v>
      </c>
      <c r="AY239" s="19" t="e">
        <f t="shared" si="1547"/>
        <v>#N/A</v>
      </c>
      <c r="AZ239" s="19" t="e">
        <f t="shared" si="1548"/>
        <v>#N/A</v>
      </c>
      <c r="BA239" s="19" t="e">
        <f t="shared" si="1549"/>
        <v>#N/A</v>
      </c>
      <c r="BB239" s="19" t="e">
        <f t="shared" si="1550"/>
        <v>#N/A</v>
      </c>
      <c r="BC239" s="19" t="e">
        <f t="shared" si="1551"/>
        <v>#N/A</v>
      </c>
      <c r="BD239" s="19" t="e">
        <f t="shared" si="1552"/>
        <v>#N/A</v>
      </c>
      <c r="BE239" s="19" t="e">
        <f t="shared" si="1553"/>
        <v>#N/A</v>
      </c>
      <c r="BF239" s="19" t="e">
        <f t="shared" si="1554"/>
        <v>#N/A</v>
      </c>
      <c r="BG239" s="19" t="e">
        <f t="shared" si="1555"/>
        <v>#N/A</v>
      </c>
      <c r="BH239" s="19" t="e">
        <f t="shared" si="1556"/>
        <v>#N/A</v>
      </c>
      <c r="BI239" s="19" t="e">
        <f t="shared" si="1557"/>
        <v>#N/A</v>
      </c>
    </row>
    <row r="243" spans="1:61" s="19" customFormat="1" ht="12.75" x14ac:dyDescent="0.2">
      <c r="A243" s="48" t="s">
        <v>469</v>
      </c>
    </row>
    <row r="244" spans="1:61" s="19" customFormat="1" ht="12.75" x14ac:dyDescent="0.2">
      <c r="A244" s="19" t="s">
        <v>470</v>
      </c>
      <c r="B244" s="19">
        <f>Inputs!L113</f>
        <v>11355849.2416688</v>
      </c>
      <c r="D244" s="19">
        <f>B245</f>
        <v>10</v>
      </c>
      <c r="E244" s="19">
        <f>IF(D244&gt;0,D244-1,0)</f>
        <v>9</v>
      </c>
      <c r="F244" s="19">
        <f>IF(E244&gt;0,E244-1,0)</f>
        <v>8</v>
      </c>
      <c r="G244" s="19">
        <f>IF(F244&gt;0,F244-1,0)</f>
        <v>7</v>
      </c>
      <c r="H244" s="19">
        <f t="shared" ref="H244" si="1558">IF(G244&gt;0,G244-1,0)</f>
        <v>6</v>
      </c>
      <c r="I244" s="19">
        <f t="shared" ref="I244" si="1559">IF(H244&gt;0,H244-1,0)</f>
        <v>5</v>
      </c>
      <c r="J244" s="19">
        <f t="shared" ref="J244" si="1560">IF(I244&gt;0,I244-1,0)</f>
        <v>4</v>
      </c>
      <c r="K244" s="19">
        <f t="shared" ref="K244" si="1561">IF(J244&gt;0,J244-1,0)</f>
        <v>3</v>
      </c>
      <c r="L244" s="19">
        <f t="shared" ref="L244" si="1562">IF(K244&gt;0,K244-1,0)</f>
        <v>2</v>
      </c>
      <c r="M244" s="19">
        <f t="shared" ref="M244" si="1563">IF(L244&gt;0,L244-1,0)</f>
        <v>1</v>
      </c>
      <c r="N244" s="19">
        <f t="shared" ref="N244" si="1564">IF(M244&gt;0,M244-1,0)</f>
        <v>0</v>
      </c>
      <c r="O244" s="19">
        <f t="shared" ref="O244" si="1565">IF(N244&gt;0,N244-1,0)</f>
        <v>0</v>
      </c>
      <c r="P244" s="19">
        <f t="shared" ref="P244" si="1566">IF(O244&gt;0,O244-1,0)</f>
        <v>0</v>
      </c>
      <c r="Q244" s="19">
        <f t="shared" ref="Q244" si="1567">IF(P244&gt;0,P244-1,0)</f>
        <v>0</v>
      </c>
      <c r="R244" s="19">
        <f t="shared" ref="R244" si="1568">IF(Q244&gt;0,Q244-1,0)</f>
        <v>0</v>
      </c>
      <c r="S244" s="19">
        <f t="shared" ref="S244" si="1569">IF(R244&gt;0,R244-1,0)</f>
        <v>0</v>
      </c>
      <c r="T244" s="19">
        <f t="shared" ref="T244" si="1570">IF(S244&gt;0,S244-1,0)</f>
        <v>0</v>
      </c>
      <c r="U244" s="19">
        <f t="shared" ref="U244" si="1571">IF(T244&gt;0,T244-1,0)</f>
        <v>0</v>
      </c>
      <c r="V244" s="19">
        <f t="shared" ref="V244" si="1572">IF(U244&gt;0,U244-1,0)</f>
        <v>0</v>
      </c>
      <c r="W244" s="19">
        <f t="shared" ref="W244" si="1573">IF(V244&gt;0,V244-1,0)</f>
        <v>0</v>
      </c>
      <c r="X244" s="19">
        <f t="shared" ref="X244" si="1574">IF(W244&gt;0,W244-1,0)</f>
        <v>0</v>
      </c>
      <c r="Y244" s="19">
        <f t="shared" ref="Y244" si="1575">IF(X244&gt;0,X244-1,0)</f>
        <v>0</v>
      </c>
      <c r="Z244" s="19">
        <f t="shared" ref="Z244" si="1576">IF(Y244&gt;0,Y244-1,0)</f>
        <v>0</v>
      </c>
      <c r="AA244" s="19">
        <f t="shared" ref="AA244" si="1577">IF(Z244&gt;0,Z244-1,0)</f>
        <v>0</v>
      </c>
      <c r="AB244" s="19">
        <f t="shared" ref="AB244" si="1578">IF(AA244&gt;0,AA244-1,0)</f>
        <v>0</v>
      </c>
      <c r="AC244" s="19">
        <f t="shared" ref="AC244" si="1579">IF(AB244&gt;0,AB244-1,0)</f>
        <v>0</v>
      </c>
      <c r="AD244" s="19">
        <f t="shared" ref="AD244" si="1580">IF(AC244&gt;0,AC244-1,0)</f>
        <v>0</v>
      </c>
      <c r="AE244" s="19">
        <f t="shared" ref="AE244" si="1581">IF(AD244&gt;0,AD244-1,0)</f>
        <v>0</v>
      </c>
      <c r="AF244" s="19">
        <f t="shared" ref="AF244" si="1582">IF(AE244&gt;0,AE244-1,0)</f>
        <v>0</v>
      </c>
      <c r="AG244" s="19">
        <f t="shared" ref="AG244" si="1583">IF(AF244&gt;0,AF244-1,0)</f>
        <v>0</v>
      </c>
      <c r="AH244" s="19">
        <f t="shared" ref="AH244" si="1584">IF(AG244&gt;0,AG244-1,0)</f>
        <v>0</v>
      </c>
      <c r="AI244" s="19">
        <f t="shared" ref="AI244" si="1585">IF(AH244&gt;0,AH244-1,0)</f>
        <v>0</v>
      </c>
      <c r="AJ244" s="19">
        <f t="shared" ref="AJ244" si="1586">IF(AI244&gt;0,AI244-1,0)</f>
        <v>0</v>
      </c>
      <c r="AK244" s="19">
        <f t="shared" ref="AK244" si="1587">IF(AJ244&gt;0,AJ244-1,0)</f>
        <v>0</v>
      </c>
      <c r="AL244" s="19">
        <f t="shared" ref="AL244" si="1588">IF(AK244&gt;0,AK244-1,0)</f>
        <v>0</v>
      </c>
      <c r="AM244" s="19">
        <f t="shared" ref="AM244" si="1589">IF(AL244&gt;0,AL244-1,0)</f>
        <v>0</v>
      </c>
      <c r="AN244" s="19">
        <f t="shared" ref="AN244" si="1590">IF(AM244&gt;0,AM244-1,0)</f>
        <v>0</v>
      </c>
      <c r="AO244" s="19">
        <f t="shared" ref="AO244" si="1591">IF(AN244&gt;0,AN244-1,0)</f>
        <v>0</v>
      </c>
      <c r="AP244" s="19">
        <f t="shared" ref="AP244" si="1592">IF(AO244&gt;0,AO244-1,0)</f>
        <v>0</v>
      </c>
      <c r="AQ244" s="19">
        <f t="shared" ref="AQ244" si="1593">IF(AP244&gt;0,AP244-1,0)</f>
        <v>0</v>
      </c>
      <c r="AR244" s="19">
        <f t="shared" ref="AR244" si="1594">IF(AQ244&gt;0,AQ244-1,0)</f>
        <v>0</v>
      </c>
      <c r="AS244" s="19">
        <f t="shared" ref="AS244" si="1595">IF(AR244&gt;0,AR244-1,0)</f>
        <v>0</v>
      </c>
      <c r="AT244" s="19">
        <f t="shared" ref="AT244" si="1596">IF(AS244&gt;0,AS244-1,0)</f>
        <v>0</v>
      </c>
      <c r="AU244" s="19">
        <f t="shared" ref="AU244" si="1597">IF(AT244&gt;0,AT244-1,0)</f>
        <v>0</v>
      </c>
      <c r="AV244" s="19">
        <f t="shared" ref="AV244" si="1598">IF(AU244&gt;0,AU244-1,0)</f>
        <v>0</v>
      </c>
      <c r="AW244" s="19">
        <f t="shared" ref="AW244" si="1599">IF(AV244&gt;0,AV244-1,0)</f>
        <v>0</v>
      </c>
      <c r="AX244" s="19">
        <f t="shared" ref="AX244" si="1600">IF(AW244&gt;0,AW244-1,0)</f>
        <v>0</v>
      </c>
      <c r="AY244" s="19">
        <f t="shared" ref="AY244" si="1601">IF(AX244&gt;0,AX244-1,0)</f>
        <v>0</v>
      </c>
      <c r="AZ244" s="19">
        <f t="shared" ref="AZ244" si="1602">IF(AY244&gt;0,AY244-1,0)</f>
        <v>0</v>
      </c>
      <c r="BA244" s="19">
        <f t="shared" ref="BA244" si="1603">IF(AZ244&gt;0,AZ244-1,0)</f>
        <v>0</v>
      </c>
      <c r="BB244" s="19">
        <f t="shared" ref="BB244" si="1604">IF(BA244&gt;0,BA244-1,0)</f>
        <v>0</v>
      </c>
      <c r="BC244" s="19">
        <f t="shared" ref="BC244" si="1605">IF(BB244&gt;0,BB244-1,0)</f>
        <v>0</v>
      </c>
      <c r="BD244" s="19">
        <f t="shared" ref="BD244" si="1606">IF(BC244&gt;0,BC244-1,0)</f>
        <v>0</v>
      </c>
      <c r="BE244" s="19">
        <f t="shared" ref="BE244" si="1607">IF(BD244&gt;0,BD244-1,0)</f>
        <v>0</v>
      </c>
      <c r="BF244" s="19">
        <f t="shared" ref="BF244" si="1608">IF(BE244&gt;0,BE244-1,0)</f>
        <v>0</v>
      </c>
      <c r="BG244" s="19">
        <f t="shared" ref="BG244" si="1609">IF(BF244&gt;0,BF244-1,0)</f>
        <v>0</v>
      </c>
      <c r="BH244" s="19">
        <f t="shared" ref="BH244" si="1610">IF(BG244&gt;0,BG244-1,0)</f>
        <v>0</v>
      </c>
      <c r="BI244" s="19">
        <f t="shared" ref="BI244" si="1611">IF(BH244&gt;0,BH244-1,0)</f>
        <v>0</v>
      </c>
    </row>
    <row r="245" spans="1:61" s="19" customFormat="1" x14ac:dyDescent="0.25">
      <c r="A245" s="15" t="s">
        <v>72</v>
      </c>
      <c r="B245" s="48">
        <v>10</v>
      </c>
      <c r="C245" s="19" t="s">
        <v>454</v>
      </c>
      <c r="D245" s="19">
        <f>IFERROR(D257,0)+IFERROR(D263,0)+IFERROR(D269,0)+IFERROR(D275,0)+IFERROR(D281,0)</f>
        <v>2271169.8483337602</v>
      </c>
      <c r="E245" s="19">
        <f t="shared" ref="E245:BI249" si="1612">IFERROR(E257,0)+IFERROR(E263,0)+IFERROR(E269,0)+IFERROR(E275,0)+IFERROR(E281,0)</f>
        <v>4353795.6954289274</v>
      </c>
      <c r="F245" s="19">
        <f t="shared" si="1612"/>
        <v>6240201.4985841913</v>
      </c>
      <c r="G245" s="19">
        <f t="shared" si="1612"/>
        <v>7922398.7064468637</v>
      </c>
      <c r="H245" s="19">
        <f t="shared" si="1612"/>
        <v>9392073.5360954851</v>
      </c>
      <c r="I245" s="19">
        <f t="shared" si="1612"/>
        <v>8369403.8838106133</v>
      </c>
      <c r="J245" s="19">
        <f t="shared" si="1612"/>
        <v>7305099.0913531315</v>
      </c>
      <c r="K245" s="19">
        <f t="shared" si="1612"/>
        <v>6197464.1002128758</v>
      </c>
      <c r="L245" s="19">
        <f t="shared" si="1612"/>
        <v>5044734.842304091</v>
      </c>
      <c r="M245" s="19">
        <f t="shared" si="1612"/>
        <v>3845075.4304332016</v>
      </c>
      <c r="N245" s="19">
        <f t="shared" si="1612"/>
        <v>2596575.2343843123</v>
      </c>
      <c r="O245" s="19">
        <f t="shared" si="1612"/>
        <v>1578254.1797466269</v>
      </c>
      <c r="P245" s="19">
        <f t="shared" si="1612"/>
        <v>799483.36773161951</v>
      </c>
      <c r="Q245" s="19">
        <f t="shared" si="1612"/>
        <v>270015.41777773248</v>
      </c>
      <c r="R245" s="19">
        <f t="shared" si="1612"/>
        <v>-6.9849193096160889E-10</v>
      </c>
      <c r="S245" s="19">
        <f t="shared" si="1612"/>
        <v>0</v>
      </c>
      <c r="T245" s="19">
        <f t="shared" si="1612"/>
        <v>0</v>
      </c>
      <c r="U245" s="19">
        <f t="shared" si="1612"/>
        <v>0</v>
      </c>
      <c r="V245" s="19">
        <f t="shared" si="1612"/>
        <v>0</v>
      </c>
      <c r="W245" s="19">
        <f t="shared" si="1612"/>
        <v>0</v>
      </c>
      <c r="X245" s="19">
        <f t="shared" si="1612"/>
        <v>0</v>
      </c>
      <c r="Y245" s="19">
        <f t="shared" si="1612"/>
        <v>0</v>
      </c>
      <c r="Z245" s="19">
        <f t="shared" si="1612"/>
        <v>0</v>
      </c>
      <c r="AA245" s="19">
        <f t="shared" si="1612"/>
        <v>0</v>
      </c>
      <c r="AB245" s="19">
        <f t="shared" si="1612"/>
        <v>0</v>
      </c>
      <c r="AC245" s="19">
        <f t="shared" si="1612"/>
        <v>0</v>
      </c>
      <c r="AD245" s="19">
        <f t="shared" si="1612"/>
        <v>0</v>
      </c>
      <c r="AE245" s="19">
        <f t="shared" si="1612"/>
        <v>0</v>
      </c>
      <c r="AF245" s="19">
        <f t="shared" si="1612"/>
        <v>0</v>
      </c>
      <c r="AG245" s="19">
        <f t="shared" si="1612"/>
        <v>0</v>
      </c>
      <c r="AH245" s="19">
        <f t="shared" si="1612"/>
        <v>0</v>
      </c>
      <c r="AI245" s="19">
        <f t="shared" si="1612"/>
        <v>0</v>
      </c>
      <c r="AJ245" s="19">
        <f t="shared" si="1612"/>
        <v>0</v>
      </c>
      <c r="AK245" s="19">
        <f t="shared" si="1612"/>
        <v>0</v>
      </c>
      <c r="AL245" s="19">
        <f t="shared" si="1612"/>
        <v>0</v>
      </c>
      <c r="AM245" s="19">
        <f t="shared" si="1612"/>
        <v>0</v>
      </c>
      <c r="AN245" s="19">
        <f t="shared" si="1612"/>
        <v>0</v>
      </c>
      <c r="AO245" s="19">
        <f t="shared" si="1612"/>
        <v>0</v>
      </c>
      <c r="AP245" s="19">
        <f t="shared" si="1612"/>
        <v>0</v>
      </c>
      <c r="AQ245" s="19">
        <f t="shared" si="1612"/>
        <v>0</v>
      </c>
      <c r="AR245" s="19">
        <f t="shared" si="1612"/>
        <v>0</v>
      </c>
      <c r="AS245" s="19">
        <f t="shared" si="1612"/>
        <v>0</v>
      </c>
      <c r="AT245" s="19">
        <f t="shared" si="1612"/>
        <v>0</v>
      </c>
      <c r="AU245" s="19">
        <f t="shared" si="1612"/>
        <v>0</v>
      </c>
      <c r="AV245" s="19">
        <f t="shared" si="1612"/>
        <v>0</v>
      </c>
      <c r="AW245" s="19">
        <f t="shared" si="1612"/>
        <v>0</v>
      </c>
      <c r="AX245" s="19">
        <f t="shared" si="1612"/>
        <v>0</v>
      </c>
      <c r="AY245" s="19">
        <f t="shared" si="1612"/>
        <v>0</v>
      </c>
      <c r="AZ245" s="19">
        <f t="shared" si="1612"/>
        <v>0</v>
      </c>
      <c r="BA245" s="19">
        <f t="shared" si="1612"/>
        <v>0</v>
      </c>
      <c r="BB245" s="19">
        <f t="shared" si="1612"/>
        <v>0</v>
      </c>
      <c r="BC245" s="19">
        <f t="shared" si="1612"/>
        <v>0</v>
      </c>
      <c r="BD245" s="19">
        <f t="shared" si="1612"/>
        <v>0</v>
      </c>
      <c r="BE245" s="19">
        <f t="shared" si="1612"/>
        <v>0</v>
      </c>
      <c r="BF245" s="19">
        <f t="shared" si="1612"/>
        <v>0</v>
      </c>
      <c r="BG245" s="19">
        <f t="shared" si="1612"/>
        <v>0</v>
      </c>
      <c r="BH245" s="19">
        <f t="shared" si="1612"/>
        <v>0</v>
      </c>
      <c r="BI245" s="19">
        <f t="shared" si="1612"/>
        <v>0</v>
      </c>
    </row>
    <row r="246" spans="1:61" s="19" customFormat="1" ht="12.75" x14ac:dyDescent="0.2">
      <c r="C246" s="19" t="s">
        <v>471</v>
      </c>
      <c r="D246" s="19">
        <f>IFERROR(D258,0)+IFERROR(D264,0)+IFERROR(D270,0)+IFERROR(D276,0)+IFERROR(D282,0)</f>
        <v>188544.00123859258</v>
      </c>
      <c r="E246" s="19">
        <f t="shared" si="1612"/>
        <v>384764.04517849616</v>
      </c>
      <c r="F246" s="19">
        <f t="shared" si="1612"/>
        <v>588972.640471088</v>
      </c>
      <c r="G246" s="19">
        <f t="shared" si="1612"/>
        <v>801495.01868513739</v>
      </c>
      <c r="H246" s="19">
        <f t="shared" si="1612"/>
        <v>1022669.6522848717</v>
      </c>
      <c r="I246" s="19">
        <f t="shared" si="1612"/>
        <v>1064304.7924574816</v>
      </c>
      <c r="J246" s="19">
        <f t="shared" si="1612"/>
        <v>1107634.9911402566</v>
      </c>
      <c r="K246" s="19">
        <f t="shared" si="1612"/>
        <v>1152729.2579087848</v>
      </c>
      <c r="L246" s="19">
        <f t="shared" si="1612"/>
        <v>1199659.4118708894</v>
      </c>
      <c r="M246" s="19">
        <f t="shared" si="1612"/>
        <v>1248500.1960488888</v>
      </c>
      <c r="N246" s="19">
        <f t="shared" si="1612"/>
        <v>1018321.0546376863</v>
      </c>
      <c r="O246" s="19">
        <f t="shared" si="1612"/>
        <v>778770.81201500795</v>
      </c>
      <c r="P246" s="19">
        <f t="shared" si="1612"/>
        <v>529467.94995388773</v>
      </c>
      <c r="Q246" s="19">
        <f t="shared" si="1612"/>
        <v>270015.41777773388</v>
      </c>
      <c r="R246" s="19">
        <f t="shared" si="1612"/>
        <v>0</v>
      </c>
      <c r="S246" s="19">
        <f t="shared" si="1612"/>
        <v>0</v>
      </c>
      <c r="T246" s="19">
        <f t="shared" si="1612"/>
        <v>0</v>
      </c>
      <c r="U246" s="19">
        <f t="shared" si="1612"/>
        <v>0</v>
      </c>
      <c r="V246" s="19">
        <f t="shared" si="1612"/>
        <v>0</v>
      </c>
      <c r="W246" s="19">
        <f t="shared" si="1612"/>
        <v>0</v>
      </c>
      <c r="X246" s="19">
        <f t="shared" si="1612"/>
        <v>0</v>
      </c>
      <c r="Y246" s="19">
        <f t="shared" si="1612"/>
        <v>0</v>
      </c>
      <c r="Z246" s="19">
        <f t="shared" si="1612"/>
        <v>0</v>
      </c>
      <c r="AA246" s="19">
        <f t="shared" si="1612"/>
        <v>0</v>
      </c>
      <c r="AB246" s="19">
        <f t="shared" si="1612"/>
        <v>0</v>
      </c>
      <c r="AC246" s="19">
        <f t="shared" si="1612"/>
        <v>0</v>
      </c>
      <c r="AD246" s="19">
        <f t="shared" si="1612"/>
        <v>0</v>
      </c>
      <c r="AE246" s="19">
        <f t="shared" si="1612"/>
        <v>0</v>
      </c>
      <c r="AF246" s="19">
        <f t="shared" si="1612"/>
        <v>0</v>
      </c>
      <c r="AG246" s="19">
        <f t="shared" si="1612"/>
        <v>0</v>
      </c>
      <c r="AH246" s="19">
        <f t="shared" si="1612"/>
        <v>0</v>
      </c>
      <c r="AI246" s="19">
        <f t="shared" si="1612"/>
        <v>0</v>
      </c>
      <c r="AJ246" s="19">
        <f t="shared" si="1612"/>
        <v>0</v>
      </c>
      <c r="AK246" s="19">
        <f t="shared" si="1612"/>
        <v>0</v>
      </c>
      <c r="AL246" s="19">
        <f t="shared" si="1612"/>
        <v>0</v>
      </c>
      <c r="AM246" s="19">
        <f t="shared" si="1612"/>
        <v>0</v>
      </c>
      <c r="AN246" s="19">
        <f t="shared" si="1612"/>
        <v>0</v>
      </c>
      <c r="AO246" s="19">
        <f t="shared" si="1612"/>
        <v>0</v>
      </c>
      <c r="AP246" s="19">
        <f t="shared" si="1612"/>
        <v>0</v>
      </c>
      <c r="AQ246" s="19">
        <f t="shared" si="1612"/>
        <v>0</v>
      </c>
      <c r="AR246" s="19">
        <f t="shared" si="1612"/>
        <v>0</v>
      </c>
      <c r="AS246" s="19">
        <f t="shared" si="1612"/>
        <v>0</v>
      </c>
      <c r="AT246" s="19">
        <f t="shared" si="1612"/>
        <v>0</v>
      </c>
      <c r="AU246" s="19">
        <f t="shared" si="1612"/>
        <v>0</v>
      </c>
      <c r="AV246" s="19">
        <f t="shared" si="1612"/>
        <v>0</v>
      </c>
      <c r="AW246" s="19">
        <f t="shared" si="1612"/>
        <v>0</v>
      </c>
      <c r="AX246" s="19">
        <f t="shared" si="1612"/>
        <v>0</v>
      </c>
      <c r="AY246" s="19">
        <f t="shared" si="1612"/>
        <v>0</v>
      </c>
      <c r="AZ246" s="19">
        <f t="shared" si="1612"/>
        <v>0</v>
      </c>
      <c r="BA246" s="19">
        <f t="shared" si="1612"/>
        <v>0</v>
      </c>
      <c r="BB246" s="19">
        <f t="shared" si="1612"/>
        <v>0</v>
      </c>
      <c r="BC246" s="19">
        <f t="shared" si="1612"/>
        <v>0</v>
      </c>
      <c r="BD246" s="19">
        <f t="shared" si="1612"/>
        <v>0</v>
      </c>
      <c r="BE246" s="19">
        <f t="shared" si="1612"/>
        <v>0</v>
      </c>
      <c r="BF246" s="19">
        <f t="shared" si="1612"/>
        <v>0</v>
      </c>
      <c r="BG246" s="19">
        <f t="shared" si="1612"/>
        <v>0</v>
      </c>
      <c r="BH246" s="19">
        <f t="shared" si="1612"/>
        <v>0</v>
      </c>
      <c r="BI246" s="19">
        <f t="shared" si="1612"/>
        <v>0</v>
      </c>
    </row>
    <row r="247" spans="1:61" s="19" customFormat="1" ht="12.75" x14ac:dyDescent="0.2">
      <c r="C247" s="19" t="s">
        <v>456</v>
      </c>
      <c r="D247" s="19">
        <f>IFERROR(D259,0)+IFERROR(D265,0)+IFERROR(D271,0)+IFERROR(D277,0)+IFERROR(D283,0)</f>
        <v>86858.224123807086</v>
      </c>
      <c r="E247" s="19">
        <f t="shared" si="1612"/>
        <v>166040.40554630314</v>
      </c>
      <c r="F247" s="19">
        <f t="shared" si="1612"/>
        <v>237234.03561611101</v>
      </c>
      <c r="G247" s="19">
        <f t="shared" si="1612"/>
        <v>300113.88276446128</v>
      </c>
      <c r="H247" s="19">
        <f t="shared" si="1612"/>
        <v>354341.47452712659</v>
      </c>
      <c r="I247" s="19">
        <f t="shared" si="1612"/>
        <v>312706.3343545167</v>
      </c>
      <c r="J247" s="19">
        <f t="shared" si="1612"/>
        <v>269376.13567174179</v>
      </c>
      <c r="K247" s="19">
        <f t="shared" si="1612"/>
        <v>224281.86890321347</v>
      </c>
      <c r="L247" s="19">
        <f t="shared" si="1612"/>
        <v>177351.71494110901</v>
      </c>
      <c r="M247" s="19">
        <f t="shared" si="1612"/>
        <v>128510.93076310949</v>
      </c>
      <c r="N247" s="19">
        <f t="shared" si="1612"/>
        <v>83287.846811912343</v>
      </c>
      <c r="O247" s="19">
        <f t="shared" si="1612"/>
        <v>47435.864072191107</v>
      </c>
      <c r="P247" s="19">
        <f t="shared" si="1612"/>
        <v>21336.50077091164</v>
      </c>
      <c r="Q247" s="19">
        <f t="shared" si="1612"/>
        <v>5386.8075846657903</v>
      </c>
      <c r="R247" s="19">
        <f t="shared" si="1612"/>
        <v>0</v>
      </c>
      <c r="S247" s="19">
        <f t="shared" si="1612"/>
        <v>0</v>
      </c>
      <c r="T247" s="19">
        <f t="shared" si="1612"/>
        <v>0</v>
      </c>
      <c r="U247" s="19">
        <f t="shared" si="1612"/>
        <v>0</v>
      </c>
      <c r="V247" s="19">
        <f t="shared" si="1612"/>
        <v>0</v>
      </c>
      <c r="W247" s="19">
        <f t="shared" si="1612"/>
        <v>0</v>
      </c>
      <c r="X247" s="19">
        <f t="shared" si="1612"/>
        <v>0</v>
      </c>
      <c r="Y247" s="19">
        <f t="shared" si="1612"/>
        <v>0</v>
      </c>
      <c r="Z247" s="19">
        <f t="shared" si="1612"/>
        <v>0</v>
      </c>
      <c r="AA247" s="19">
        <f t="shared" si="1612"/>
        <v>0</v>
      </c>
      <c r="AB247" s="19">
        <f t="shared" si="1612"/>
        <v>0</v>
      </c>
      <c r="AC247" s="19">
        <f t="shared" si="1612"/>
        <v>0</v>
      </c>
      <c r="AD247" s="19">
        <f t="shared" si="1612"/>
        <v>0</v>
      </c>
      <c r="AE247" s="19">
        <f t="shared" si="1612"/>
        <v>0</v>
      </c>
      <c r="AF247" s="19">
        <f t="shared" si="1612"/>
        <v>0</v>
      </c>
      <c r="AG247" s="19">
        <f t="shared" si="1612"/>
        <v>0</v>
      </c>
      <c r="AH247" s="19">
        <f t="shared" si="1612"/>
        <v>0</v>
      </c>
      <c r="AI247" s="19">
        <f t="shared" si="1612"/>
        <v>0</v>
      </c>
      <c r="AJ247" s="19">
        <f t="shared" si="1612"/>
        <v>0</v>
      </c>
      <c r="AK247" s="19">
        <f t="shared" si="1612"/>
        <v>0</v>
      </c>
      <c r="AL247" s="19">
        <f t="shared" si="1612"/>
        <v>0</v>
      </c>
      <c r="AM247" s="19">
        <f t="shared" si="1612"/>
        <v>0</v>
      </c>
      <c r="AN247" s="19">
        <f t="shared" si="1612"/>
        <v>0</v>
      </c>
      <c r="AO247" s="19">
        <f t="shared" si="1612"/>
        <v>0</v>
      </c>
      <c r="AP247" s="19">
        <f t="shared" si="1612"/>
        <v>0</v>
      </c>
      <c r="AQ247" s="19">
        <f t="shared" si="1612"/>
        <v>0</v>
      </c>
      <c r="AR247" s="19">
        <f t="shared" si="1612"/>
        <v>0</v>
      </c>
      <c r="AS247" s="19">
        <f t="shared" si="1612"/>
        <v>0</v>
      </c>
      <c r="AT247" s="19">
        <f t="shared" si="1612"/>
        <v>0</v>
      </c>
      <c r="AU247" s="19">
        <f t="shared" si="1612"/>
        <v>0</v>
      </c>
      <c r="AV247" s="19">
        <f t="shared" si="1612"/>
        <v>0</v>
      </c>
      <c r="AW247" s="19">
        <f t="shared" si="1612"/>
        <v>0</v>
      </c>
      <c r="AX247" s="19">
        <f t="shared" si="1612"/>
        <v>0</v>
      </c>
      <c r="AY247" s="19">
        <f t="shared" si="1612"/>
        <v>0</v>
      </c>
      <c r="AZ247" s="19">
        <f t="shared" si="1612"/>
        <v>0</v>
      </c>
      <c r="BA247" s="19">
        <f t="shared" si="1612"/>
        <v>0</v>
      </c>
      <c r="BB247" s="19">
        <f t="shared" si="1612"/>
        <v>0</v>
      </c>
      <c r="BC247" s="19">
        <f t="shared" si="1612"/>
        <v>0</v>
      </c>
      <c r="BD247" s="19">
        <f t="shared" si="1612"/>
        <v>0</v>
      </c>
      <c r="BE247" s="19">
        <f t="shared" si="1612"/>
        <v>0</v>
      </c>
      <c r="BF247" s="19">
        <f t="shared" si="1612"/>
        <v>0</v>
      </c>
      <c r="BG247" s="19">
        <f t="shared" si="1612"/>
        <v>0</v>
      </c>
      <c r="BH247" s="19">
        <f t="shared" si="1612"/>
        <v>0</v>
      </c>
      <c r="BI247" s="19">
        <f t="shared" si="1612"/>
        <v>0</v>
      </c>
    </row>
    <row r="248" spans="1:61" s="19" customFormat="1" ht="12.75" x14ac:dyDescent="0.2">
      <c r="C248" s="19" t="s">
        <v>472</v>
      </c>
      <c r="D248" s="19">
        <f>IFERROR(D260,0)+IFERROR(D266,0)+IFERROR(D272,0)+IFERROR(D278,0)+IFERROR(D284,0)</f>
        <v>275402.22536239965</v>
      </c>
      <c r="E248" s="19">
        <f t="shared" si="1612"/>
        <v>550804.4507247993</v>
      </c>
      <c r="F248" s="19">
        <f t="shared" si="1612"/>
        <v>826206.67608719901</v>
      </c>
      <c r="G248" s="19">
        <f t="shared" si="1612"/>
        <v>1101608.9014495986</v>
      </c>
      <c r="H248" s="19">
        <f t="shared" si="1612"/>
        <v>1377011.1268119982</v>
      </c>
      <c r="I248" s="19">
        <f t="shared" si="1612"/>
        <v>1377011.1268119982</v>
      </c>
      <c r="J248" s="19">
        <f t="shared" si="1612"/>
        <v>1377011.1268119982</v>
      </c>
      <c r="K248" s="19">
        <f t="shared" si="1612"/>
        <v>1377011.1268119982</v>
      </c>
      <c r="L248" s="19">
        <f t="shared" si="1612"/>
        <v>1377011.1268119982</v>
      </c>
      <c r="M248" s="19">
        <f t="shared" si="1612"/>
        <v>1377011.1268119982</v>
      </c>
      <c r="N248" s="19">
        <f t="shared" si="1612"/>
        <v>1101608.9014495986</v>
      </c>
      <c r="O248" s="19">
        <f t="shared" si="1612"/>
        <v>826206.67608719901</v>
      </c>
      <c r="P248" s="19">
        <f t="shared" si="1612"/>
        <v>550804.4507247993</v>
      </c>
      <c r="Q248" s="19">
        <f t="shared" si="1612"/>
        <v>275402.22536239965</v>
      </c>
      <c r="R248" s="19">
        <f t="shared" si="1612"/>
        <v>0</v>
      </c>
      <c r="S248" s="19">
        <f t="shared" si="1612"/>
        <v>0</v>
      </c>
      <c r="T248" s="19">
        <f t="shared" si="1612"/>
        <v>0</v>
      </c>
      <c r="U248" s="19">
        <f t="shared" si="1612"/>
        <v>0</v>
      </c>
      <c r="V248" s="19">
        <f t="shared" si="1612"/>
        <v>0</v>
      </c>
      <c r="W248" s="19">
        <f t="shared" si="1612"/>
        <v>0</v>
      </c>
      <c r="X248" s="19">
        <f t="shared" si="1612"/>
        <v>0</v>
      </c>
      <c r="Y248" s="19">
        <f t="shared" si="1612"/>
        <v>0</v>
      </c>
      <c r="Z248" s="19">
        <f t="shared" si="1612"/>
        <v>0</v>
      </c>
      <c r="AA248" s="19">
        <f t="shared" si="1612"/>
        <v>0</v>
      </c>
      <c r="AB248" s="19">
        <f t="shared" si="1612"/>
        <v>0</v>
      </c>
      <c r="AC248" s="19">
        <f t="shared" si="1612"/>
        <v>0</v>
      </c>
      <c r="AD248" s="19">
        <f t="shared" si="1612"/>
        <v>0</v>
      </c>
      <c r="AE248" s="19">
        <f t="shared" si="1612"/>
        <v>0</v>
      </c>
      <c r="AF248" s="19">
        <f t="shared" si="1612"/>
        <v>0</v>
      </c>
      <c r="AG248" s="19">
        <f t="shared" si="1612"/>
        <v>0</v>
      </c>
      <c r="AH248" s="19">
        <f t="shared" si="1612"/>
        <v>0</v>
      </c>
      <c r="AI248" s="19">
        <f t="shared" si="1612"/>
        <v>0</v>
      </c>
      <c r="AJ248" s="19">
        <f t="shared" si="1612"/>
        <v>0</v>
      </c>
      <c r="AK248" s="19">
        <f t="shared" si="1612"/>
        <v>0</v>
      </c>
      <c r="AL248" s="19">
        <f t="shared" si="1612"/>
        <v>0</v>
      </c>
      <c r="AM248" s="19">
        <f t="shared" si="1612"/>
        <v>0</v>
      </c>
      <c r="AN248" s="19">
        <f t="shared" si="1612"/>
        <v>0</v>
      </c>
      <c r="AO248" s="19">
        <f t="shared" si="1612"/>
        <v>0</v>
      </c>
      <c r="AP248" s="19">
        <f t="shared" si="1612"/>
        <v>0</v>
      </c>
      <c r="AQ248" s="19">
        <f t="shared" si="1612"/>
        <v>0</v>
      </c>
      <c r="AR248" s="19">
        <f t="shared" si="1612"/>
        <v>0</v>
      </c>
      <c r="AS248" s="19">
        <f t="shared" si="1612"/>
        <v>0</v>
      </c>
      <c r="AT248" s="19">
        <f t="shared" si="1612"/>
        <v>0</v>
      </c>
      <c r="AU248" s="19">
        <f t="shared" si="1612"/>
        <v>0</v>
      </c>
      <c r="AV248" s="19">
        <f t="shared" si="1612"/>
        <v>0</v>
      </c>
      <c r="AW248" s="19">
        <f t="shared" si="1612"/>
        <v>0</v>
      </c>
      <c r="AX248" s="19">
        <f t="shared" si="1612"/>
        <v>0</v>
      </c>
      <c r="AY248" s="19">
        <f t="shared" si="1612"/>
        <v>0</v>
      </c>
      <c r="AZ248" s="19">
        <f t="shared" si="1612"/>
        <v>0</v>
      </c>
      <c r="BA248" s="19">
        <f t="shared" si="1612"/>
        <v>0</v>
      </c>
      <c r="BB248" s="19">
        <f t="shared" si="1612"/>
        <v>0</v>
      </c>
      <c r="BC248" s="19">
        <f t="shared" si="1612"/>
        <v>0</v>
      </c>
      <c r="BD248" s="19">
        <f t="shared" si="1612"/>
        <v>0</v>
      </c>
      <c r="BE248" s="19">
        <f t="shared" si="1612"/>
        <v>0</v>
      </c>
      <c r="BF248" s="19">
        <f t="shared" si="1612"/>
        <v>0</v>
      </c>
      <c r="BG248" s="19">
        <f t="shared" si="1612"/>
        <v>0</v>
      </c>
      <c r="BH248" s="19">
        <f t="shared" si="1612"/>
        <v>0</v>
      </c>
      <c r="BI248" s="19">
        <f t="shared" si="1612"/>
        <v>0</v>
      </c>
    </row>
    <row r="249" spans="1:61" s="19" customFormat="1" ht="12.75" x14ac:dyDescent="0.2">
      <c r="C249" s="19" t="s">
        <v>457</v>
      </c>
      <c r="D249" s="19">
        <f>IFERROR(D261,0)+IFERROR(D267,0)+IFERROR(D273,0)+IFERROR(D279,0)+IFERROR(D285,0)</f>
        <v>2082625.8470951675</v>
      </c>
      <c r="E249" s="19">
        <f t="shared" si="1612"/>
        <v>3969031.6502504312</v>
      </c>
      <c r="F249" s="19">
        <f t="shared" si="1612"/>
        <v>5651228.8581131035</v>
      </c>
      <c r="G249" s="19">
        <f t="shared" si="1612"/>
        <v>7120903.6877617259</v>
      </c>
      <c r="H249" s="19">
        <f t="shared" si="1612"/>
        <v>8369403.8838106133</v>
      </c>
      <c r="I249" s="19">
        <f t="shared" si="1612"/>
        <v>7305099.0913531315</v>
      </c>
      <c r="J249" s="19">
        <f t="shared" si="1612"/>
        <v>6197464.1002128758</v>
      </c>
      <c r="K249" s="19">
        <f t="shared" si="1612"/>
        <v>5044734.842304091</v>
      </c>
      <c r="L249" s="19">
        <f t="shared" si="1612"/>
        <v>3845075.4304332016</v>
      </c>
      <c r="M249" s="19">
        <f t="shared" si="1612"/>
        <v>2596575.2343843123</v>
      </c>
      <c r="N249" s="19">
        <f t="shared" si="1612"/>
        <v>1578254.1797466269</v>
      </c>
      <c r="O249" s="19">
        <f t="shared" si="1612"/>
        <v>799483.36773161951</v>
      </c>
      <c r="P249" s="19">
        <f t="shared" si="1612"/>
        <v>270015.41777773248</v>
      </c>
      <c r="Q249" s="19">
        <f t="shared" si="1612"/>
        <v>-6.9849193096160889E-10</v>
      </c>
      <c r="R249" s="19">
        <f t="shared" si="1612"/>
        <v>0</v>
      </c>
      <c r="S249" s="19">
        <f t="shared" si="1612"/>
        <v>0</v>
      </c>
      <c r="T249" s="19">
        <f t="shared" si="1612"/>
        <v>0</v>
      </c>
      <c r="U249" s="19">
        <f t="shared" si="1612"/>
        <v>0</v>
      </c>
      <c r="V249" s="19">
        <f t="shared" si="1612"/>
        <v>0</v>
      </c>
      <c r="W249" s="19">
        <f t="shared" si="1612"/>
        <v>0</v>
      </c>
      <c r="X249" s="19">
        <f t="shared" si="1612"/>
        <v>0</v>
      </c>
      <c r="Y249" s="19">
        <f t="shared" si="1612"/>
        <v>0</v>
      </c>
      <c r="Z249" s="19">
        <f t="shared" si="1612"/>
        <v>0</v>
      </c>
      <c r="AA249" s="19">
        <f t="shared" si="1612"/>
        <v>0</v>
      </c>
      <c r="AB249" s="19">
        <f t="shared" si="1612"/>
        <v>0</v>
      </c>
      <c r="AC249" s="19">
        <f t="shared" si="1612"/>
        <v>0</v>
      </c>
      <c r="AD249" s="19">
        <f t="shared" si="1612"/>
        <v>0</v>
      </c>
      <c r="AE249" s="19">
        <f t="shared" si="1612"/>
        <v>0</v>
      </c>
      <c r="AF249" s="19">
        <f t="shared" ref="AF249:BI249" si="1613">IFERROR(AF261,0)+IFERROR(AF267,0)+IFERROR(AF273,0)+IFERROR(AF279,0)+IFERROR(AF285,0)</f>
        <v>0</v>
      </c>
      <c r="AG249" s="19">
        <f t="shared" si="1613"/>
        <v>0</v>
      </c>
      <c r="AH249" s="19">
        <f t="shared" si="1613"/>
        <v>0</v>
      </c>
      <c r="AI249" s="19">
        <f t="shared" si="1613"/>
        <v>0</v>
      </c>
      <c r="AJ249" s="19">
        <f t="shared" si="1613"/>
        <v>0</v>
      </c>
      <c r="AK249" s="19">
        <f t="shared" si="1613"/>
        <v>0</v>
      </c>
      <c r="AL249" s="19">
        <f t="shared" si="1613"/>
        <v>0</v>
      </c>
      <c r="AM249" s="19">
        <f t="shared" si="1613"/>
        <v>0</v>
      </c>
      <c r="AN249" s="19">
        <f t="shared" si="1613"/>
        <v>0</v>
      </c>
      <c r="AO249" s="19">
        <f t="shared" si="1613"/>
        <v>0</v>
      </c>
      <c r="AP249" s="19">
        <f t="shared" si="1613"/>
        <v>0</v>
      </c>
      <c r="AQ249" s="19">
        <f t="shared" si="1613"/>
        <v>0</v>
      </c>
      <c r="AR249" s="19">
        <f t="shared" si="1613"/>
        <v>0</v>
      </c>
      <c r="AS249" s="19">
        <f t="shared" si="1613"/>
        <v>0</v>
      </c>
      <c r="AT249" s="19">
        <f t="shared" si="1613"/>
        <v>0</v>
      </c>
      <c r="AU249" s="19">
        <f t="shared" si="1613"/>
        <v>0</v>
      </c>
      <c r="AV249" s="19">
        <f t="shared" si="1613"/>
        <v>0</v>
      </c>
      <c r="AW249" s="19">
        <f t="shared" si="1613"/>
        <v>0</v>
      </c>
      <c r="AX249" s="19">
        <f t="shared" si="1613"/>
        <v>0</v>
      </c>
      <c r="AY249" s="19">
        <f t="shared" si="1613"/>
        <v>0</v>
      </c>
      <c r="AZ249" s="19">
        <f t="shared" si="1613"/>
        <v>0</v>
      </c>
      <c r="BA249" s="19">
        <f t="shared" si="1613"/>
        <v>0</v>
      </c>
      <c r="BB249" s="19">
        <f t="shared" si="1613"/>
        <v>0</v>
      </c>
      <c r="BC249" s="19">
        <f t="shared" si="1613"/>
        <v>0</v>
      </c>
      <c r="BD249" s="19">
        <f t="shared" si="1613"/>
        <v>0</v>
      </c>
      <c r="BE249" s="19">
        <f t="shared" si="1613"/>
        <v>0</v>
      </c>
      <c r="BF249" s="19">
        <f t="shared" si="1613"/>
        <v>0</v>
      </c>
      <c r="BG249" s="19">
        <f t="shared" si="1613"/>
        <v>0</v>
      </c>
      <c r="BH249" s="19">
        <f t="shared" si="1613"/>
        <v>0</v>
      </c>
      <c r="BI249" s="19">
        <f t="shared" si="1613"/>
        <v>0</v>
      </c>
    </row>
    <row r="250" spans="1:61" s="19" customFormat="1" ht="12.75" x14ac:dyDescent="0.2"/>
    <row r="251" spans="1:61" s="19" customFormat="1" ht="12.75" x14ac:dyDescent="0.2"/>
    <row r="252" spans="1:61" s="19" customFormat="1" ht="12.75" x14ac:dyDescent="0.2"/>
    <row r="253" spans="1:61" s="19" customFormat="1" ht="12.75" x14ac:dyDescent="0.2"/>
    <row r="254" spans="1:61" s="19" customFormat="1" ht="12.75" x14ac:dyDescent="0.2"/>
    <row r="255" spans="1:61" s="19" customFormat="1" ht="12.75" x14ac:dyDescent="0.2">
      <c r="A255" s="19" t="s">
        <v>458</v>
      </c>
      <c r="B255" s="19">
        <f>B244/5</f>
        <v>2271169.8483337602</v>
      </c>
      <c r="D255" s="19">
        <v>2020</v>
      </c>
      <c r="E255" s="19">
        <v>2021</v>
      </c>
      <c r="F255" s="19">
        <v>2022</v>
      </c>
      <c r="G255" s="19">
        <v>2023</v>
      </c>
      <c r="H255" s="19">
        <v>2024</v>
      </c>
      <c r="I255" s="19">
        <v>2025</v>
      </c>
      <c r="J255" s="19">
        <v>2026</v>
      </c>
      <c r="K255" s="19">
        <v>2027</v>
      </c>
      <c r="L255" s="19">
        <v>2028</v>
      </c>
      <c r="M255" s="19">
        <v>2029</v>
      </c>
      <c r="N255" s="19">
        <v>2030</v>
      </c>
      <c r="O255" s="19">
        <v>2031</v>
      </c>
      <c r="P255" s="19">
        <v>2032</v>
      </c>
      <c r="Q255" s="19">
        <v>2033</v>
      </c>
      <c r="R255" s="19">
        <v>2034</v>
      </c>
      <c r="S255" s="19">
        <v>2035</v>
      </c>
      <c r="T255" s="19">
        <v>2036</v>
      </c>
      <c r="U255" s="19">
        <v>2037</v>
      </c>
      <c r="V255" s="19">
        <v>2038</v>
      </c>
      <c r="W255" s="19">
        <v>2039</v>
      </c>
      <c r="X255" s="19">
        <v>2040</v>
      </c>
      <c r="Y255" s="19">
        <v>2041</v>
      </c>
      <c r="Z255" s="19">
        <v>2042</v>
      </c>
      <c r="AA255" s="19">
        <v>2043</v>
      </c>
      <c r="AB255" s="19">
        <v>2044</v>
      </c>
      <c r="AC255" s="19">
        <v>2045</v>
      </c>
      <c r="AD255" s="19">
        <v>2046</v>
      </c>
      <c r="AE255" s="19">
        <v>2047</v>
      </c>
      <c r="AF255" s="19">
        <v>2048</v>
      </c>
      <c r="AG255" s="19">
        <v>2049</v>
      </c>
      <c r="AH255" s="19">
        <v>2050</v>
      </c>
      <c r="AI255" s="19">
        <v>2051</v>
      </c>
      <c r="AJ255" s="19">
        <v>2052</v>
      </c>
      <c r="AK255" s="19">
        <v>2053</v>
      </c>
      <c r="AL255" s="19">
        <v>2054</v>
      </c>
      <c r="AM255" s="19">
        <v>2055</v>
      </c>
      <c r="AN255" s="19">
        <v>2056</v>
      </c>
      <c r="AO255" s="19">
        <v>2057</v>
      </c>
      <c r="AP255" s="19">
        <v>2058</v>
      </c>
      <c r="AQ255" s="19">
        <v>2059</v>
      </c>
      <c r="AR255" s="19">
        <v>2060</v>
      </c>
      <c r="AS255" s="19">
        <v>2061</v>
      </c>
      <c r="AT255" s="19">
        <v>2062</v>
      </c>
      <c r="AU255" s="19">
        <v>2063</v>
      </c>
      <c r="AV255" s="19">
        <v>2064</v>
      </c>
      <c r="AW255" s="19">
        <v>2065</v>
      </c>
      <c r="AX255" s="19">
        <v>2066</v>
      </c>
      <c r="AY255" s="19">
        <v>2067</v>
      </c>
      <c r="AZ255" s="19">
        <v>2068</v>
      </c>
      <c r="BA255" s="19">
        <v>2069</v>
      </c>
      <c r="BB255" s="19">
        <v>2070</v>
      </c>
      <c r="BC255" s="19">
        <v>2071</v>
      </c>
      <c r="BD255" s="19">
        <v>2072</v>
      </c>
      <c r="BE255" s="19">
        <v>2073</v>
      </c>
      <c r="BF255" s="19">
        <v>2074</v>
      </c>
      <c r="BG255" s="19">
        <v>2075</v>
      </c>
      <c r="BH255" s="19">
        <v>2076</v>
      </c>
      <c r="BI255" s="19">
        <v>2077</v>
      </c>
    </row>
    <row r="256" spans="1:61" s="19" customFormat="1" ht="12.75" x14ac:dyDescent="0.2">
      <c r="A256" s="19" t="s">
        <v>72</v>
      </c>
      <c r="B256" s="19">
        <f>B245</f>
        <v>10</v>
      </c>
      <c r="D256" s="19">
        <f>B256</f>
        <v>10</v>
      </c>
      <c r="E256" s="19">
        <f>IF(D256&gt;0,D256-1,0)</f>
        <v>9</v>
      </c>
      <c r="F256" s="19">
        <f t="shared" ref="F256" si="1614">IF(E256&gt;0,E256-1,0)</f>
        <v>8</v>
      </c>
      <c r="G256" s="19">
        <f t="shared" ref="G256" si="1615">IF(F256&gt;0,F256-1,0)</f>
        <v>7</v>
      </c>
      <c r="H256" s="19">
        <f t="shared" ref="H256" si="1616">IF(G256&gt;0,G256-1,0)</f>
        <v>6</v>
      </c>
      <c r="I256" s="19">
        <f t="shared" ref="I256" si="1617">IF(H256&gt;0,H256-1,0)</f>
        <v>5</v>
      </c>
      <c r="J256" s="19">
        <f t="shared" ref="J256" si="1618">IF(I256&gt;0,I256-1,0)</f>
        <v>4</v>
      </c>
      <c r="K256" s="19">
        <f t="shared" ref="K256" si="1619">IF(J256&gt;0,J256-1,0)</f>
        <v>3</v>
      </c>
      <c r="L256" s="19">
        <f t="shared" ref="L256" si="1620">IF(K256&gt;0,K256-1,0)</f>
        <v>2</v>
      </c>
      <c r="M256" s="19">
        <f t="shared" ref="M256" si="1621">IF(L256&gt;0,L256-1,0)</f>
        <v>1</v>
      </c>
      <c r="N256" s="19">
        <f t="shared" ref="N256" si="1622">IF(M256&gt;0,M256-1,0)</f>
        <v>0</v>
      </c>
      <c r="O256" s="19">
        <f t="shared" ref="O256" si="1623">IF(N256&gt;0,N256-1,0)</f>
        <v>0</v>
      </c>
      <c r="P256" s="19">
        <f t="shared" ref="P256" si="1624">IF(O256&gt;0,O256-1,0)</f>
        <v>0</v>
      </c>
      <c r="Q256" s="19">
        <f t="shared" ref="Q256" si="1625">IF(P256&gt;0,P256-1,0)</f>
        <v>0</v>
      </c>
      <c r="R256" s="19">
        <f t="shared" ref="R256" si="1626">IF(Q256&gt;0,Q256-1,0)</f>
        <v>0</v>
      </c>
      <c r="S256" s="19">
        <f t="shared" ref="S256" si="1627">IF(R256&gt;0,R256-1,0)</f>
        <v>0</v>
      </c>
      <c r="T256" s="19">
        <f t="shared" ref="T256" si="1628">IF(S256&gt;0,S256-1,0)</f>
        <v>0</v>
      </c>
      <c r="U256" s="19">
        <f t="shared" ref="U256" si="1629">IF(T256&gt;0,T256-1,0)</f>
        <v>0</v>
      </c>
      <c r="V256" s="19">
        <f t="shared" ref="V256" si="1630">IF(U256&gt;0,U256-1,0)</f>
        <v>0</v>
      </c>
      <c r="W256" s="19">
        <f t="shared" ref="W256" si="1631">IF(V256&gt;0,V256-1,0)</f>
        <v>0</v>
      </c>
      <c r="X256" s="19">
        <f t="shared" ref="X256" si="1632">IF(W256&gt;0,W256-1,0)</f>
        <v>0</v>
      </c>
      <c r="Y256" s="19">
        <f t="shared" ref="Y256" si="1633">IF(X256&gt;0,X256-1,0)</f>
        <v>0</v>
      </c>
      <c r="Z256" s="19">
        <f t="shared" ref="Z256" si="1634">IF(Y256&gt;0,Y256-1,0)</f>
        <v>0</v>
      </c>
      <c r="AA256" s="19">
        <f t="shared" ref="AA256" si="1635">IF(Z256&gt;0,Z256-1,0)</f>
        <v>0</v>
      </c>
      <c r="AB256" s="19">
        <f t="shared" ref="AB256" si="1636">IF(AA256&gt;0,AA256-1,0)</f>
        <v>0</v>
      </c>
      <c r="AC256" s="19">
        <f t="shared" ref="AC256" si="1637">IF(AB256&gt;0,AB256-1,0)</f>
        <v>0</v>
      </c>
      <c r="AD256" s="19">
        <f t="shared" ref="AD256" si="1638">IF(AC256&gt;0,AC256-1,0)</f>
        <v>0</v>
      </c>
      <c r="AE256" s="19">
        <f t="shared" ref="AE256" si="1639">IF(AD256&gt;0,AD256-1,0)</f>
        <v>0</v>
      </c>
      <c r="AF256" s="19">
        <f t="shared" ref="AF256" si="1640">IF(AE256&gt;0,AE256-1,0)</f>
        <v>0</v>
      </c>
      <c r="AG256" s="19">
        <f t="shared" ref="AG256" si="1641">IF(AF256&gt;0,AF256-1,0)</f>
        <v>0</v>
      </c>
      <c r="AH256" s="19">
        <f t="shared" ref="AH256" si="1642">IF(AG256&gt;0,AG256-1,0)</f>
        <v>0</v>
      </c>
      <c r="AI256" s="19">
        <f t="shared" ref="AI256" si="1643">IF(AH256&gt;0,AH256-1,0)</f>
        <v>0</v>
      </c>
      <c r="AJ256" s="19">
        <f t="shared" ref="AJ256" si="1644">IF(AI256&gt;0,AI256-1,0)</f>
        <v>0</v>
      </c>
      <c r="AK256" s="19">
        <f t="shared" ref="AK256" si="1645">IF(AJ256&gt;0,AJ256-1,0)</f>
        <v>0</v>
      </c>
      <c r="AL256" s="19">
        <f t="shared" ref="AL256" si="1646">IF(AK256&gt;0,AK256-1,0)</f>
        <v>0</v>
      </c>
      <c r="AM256" s="19">
        <f t="shared" ref="AM256" si="1647">IF(AL256&gt;0,AL256-1,0)</f>
        <v>0</v>
      </c>
      <c r="AN256" s="19">
        <f t="shared" ref="AN256" si="1648">IF(AM256&gt;0,AM256-1,0)</f>
        <v>0</v>
      </c>
      <c r="AO256" s="19">
        <f t="shared" ref="AO256" si="1649">IF(AN256&gt;0,AN256-1,0)</f>
        <v>0</v>
      </c>
      <c r="AP256" s="19">
        <f t="shared" ref="AP256" si="1650">IF(AO256&gt;0,AO256-1,0)</f>
        <v>0</v>
      </c>
      <c r="AQ256" s="19">
        <f t="shared" ref="AQ256" si="1651">IF(AP256&gt;0,AP256-1,0)</f>
        <v>0</v>
      </c>
      <c r="AR256" s="19">
        <f t="shared" ref="AR256" si="1652">IF(AQ256&gt;0,AQ256-1,0)</f>
        <v>0</v>
      </c>
      <c r="AS256" s="19">
        <f t="shared" ref="AS256" si="1653">IF(AR256&gt;0,AR256-1,0)</f>
        <v>0</v>
      </c>
      <c r="AT256" s="19">
        <f t="shared" ref="AT256" si="1654">IF(AS256&gt;0,AS256-1,0)</f>
        <v>0</v>
      </c>
      <c r="AU256" s="19">
        <f t="shared" ref="AU256" si="1655">IF(AT256&gt;0,AT256-1,0)</f>
        <v>0</v>
      </c>
      <c r="AV256" s="19">
        <f t="shared" ref="AV256" si="1656">IF(AU256&gt;0,AU256-1,0)</f>
        <v>0</v>
      </c>
      <c r="AW256" s="19">
        <f t="shared" ref="AW256" si="1657">IF(AV256&gt;0,AV256-1,0)</f>
        <v>0</v>
      </c>
      <c r="AX256" s="19">
        <f t="shared" ref="AX256" si="1658">IF(AW256&gt;0,AW256-1,0)</f>
        <v>0</v>
      </c>
      <c r="AY256" s="19">
        <f t="shared" ref="AY256" si="1659">IF(AX256&gt;0,AX256-1,0)</f>
        <v>0</v>
      </c>
      <c r="AZ256" s="19">
        <f t="shared" ref="AZ256" si="1660">IF(AY256&gt;0,AY256-1,0)</f>
        <v>0</v>
      </c>
      <c r="BA256" s="19">
        <f t="shared" ref="BA256" si="1661">IF(AZ256&gt;0,AZ256-1,0)</f>
        <v>0</v>
      </c>
      <c r="BB256" s="19">
        <f t="shared" ref="BB256" si="1662">IF(BA256&gt;0,BA256-1,0)</f>
        <v>0</v>
      </c>
      <c r="BC256" s="19">
        <f t="shared" ref="BC256" si="1663">IF(BB256&gt;0,BB256-1,0)</f>
        <v>0</v>
      </c>
      <c r="BD256" s="19">
        <f t="shared" ref="BD256" si="1664">IF(BC256&gt;0,BC256-1,0)</f>
        <v>0</v>
      </c>
      <c r="BE256" s="19">
        <f t="shared" ref="BE256" si="1665">IF(BD256&gt;0,BD256-1,0)</f>
        <v>0</v>
      </c>
      <c r="BF256" s="19">
        <f t="shared" ref="BF256" si="1666">IF(BE256&gt;0,BE256-1,0)</f>
        <v>0</v>
      </c>
      <c r="BG256" s="19">
        <f t="shared" ref="BG256" si="1667">IF(BF256&gt;0,BF256-1,0)</f>
        <v>0</v>
      </c>
      <c r="BH256" s="19">
        <f t="shared" ref="BH256" si="1668">IF(BG256&gt;0,BG256-1,0)</f>
        <v>0</v>
      </c>
      <c r="BI256" s="19">
        <f t="shared" ref="BI256" si="1669">IF(BH256&gt;0,BH256-1,0)</f>
        <v>0</v>
      </c>
    </row>
    <row r="257" spans="3:61" s="19" customFormat="1" ht="12.75" x14ac:dyDescent="0.2">
      <c r="D257" s="19">
        <f>B255</f>
        <v>2271169.8483337602</v>
      </c>
      <c r="E257" s="19">
        <f>D261</f>
        <v>2082625.8470951675</v>
      </c>
      <c r="F257" s="19">
        <f>E261</f>
        <v>1886405.8031552639</v>
      </c>
      <c r="G257" s="19">
        <f t="shared" ref="G257" si="1670">F261</f>
        <v>1682197.2078626719</v>
      </c>
      <c r="H257" s="19">
        <f t="shared" ref="H257" si="1671">G261</f>
        <v>1469674.8296486225</v>
      </c>
      <c r="I257" s="19">
        <f t="shared" ref="I257" si="1672">H261</f>
        <v>1248500.1960488881</v>
      </c>
      <c r="J257" s="19">
        <f t="shared" ref="J257" si="1673">I261</f>
        <v>1018321.0546376857</v>
      </c>
      <c r="K257" s="19">
        <f t="shared" ref="K257" si="1674">J261</f>
        <v>778770.81201500725</v>
      </c>
      <c r="L257" s="19">
        <f t="shared" ref="L257" si="1675">K261</f>
        <v>529467.94995388703</v>
      </c>
      <c r="M257" s="19">
        <f t="shared" ref="M257" si="1676">L261</f>
        <v>270015.41777773318</v>
      </c>
      <c r="N257" s="19">
        <f t="shared" ref="N257" si="1677">M261</f>
        <v>-6.9849193096160889E-10</v>
      </c>
      <c r="O257" s="19" t="e">
        <f t="shared" ref="O257" si="1678">N261</f>
        <v>#N/A</v>
      </c>
      <c r="P257" s="19" t="e">
        <f t="shared" ref="P257" si="1679">O261</f>
        <v>#N/A</v>
      </c>
      <c r="Q257" s="19" t="e">
        <f t="shared" ref="Q257" si="1680">P261</f>
        <v>#N/A</v>
      </c>
      <c r="R257" s="19" t="e">
        <f t="shared" ref="R257" si="1681">Q261</f>
        <v>#N/A</v>
      </c>
      <c r="S257" s="19" t="e">
        <f t="shared" ref="S257" si="1682">R261</f>
        <v>#N/A</v>
      </c>
      <c r="T257" s="19" t="e">
        <f t="shared" ref="T257" si="1683">S261</f>
        <v>#N/A</v>
      </c>
      <c r="U257" s="19" t="e">
        <f t="shared" ref="U257" si="1684">T261</f>
        <v>#N/A</v>
      </c>
      <c r="V257" s="19" t="e">
        <f t="shared" ref="V257" si="1685">U261</f>
        <v>#N/A</v>
      </c>
      <c r="W257" s="19" t="e">
        <f t="shared" ref="W257" si="1686">V261</f>
        <v>#N/A</v>
      </c>
      <c r="X257" s="19" t="e">
        <f t="shared" ref="X257" si="1687">W261</f>
        <v>#N/A</v>
      </c>
      <c r="Y257" s="19" t="e">
        <f t="shared" ref="Y257" si="1688">X261</f>
        <v>#N/A</v>
      </c>
      <c r="Z257" s="19" t="e">
        <f t="shared" ref="Z257" si="1689">Y261</f>
        <v>#N/A</v>
      </c>
      <c r="AA257" s="19" t="e">
        <f t="shared" ref="AA257" si="1690">Z261</f>
        <v>#N/A</v>
      </c>
      <c r="AB257" s="19" t="e">
        <f t="shared" ref="AB257" si="1691">AA261</f>
        <v>#N/A</v>
      </c>
      <c r="AC257" s="19" t="e">
        <f t="shared" ref="AC257" si="1692">AB261</f>
        <v>#N/A</v>
      </c>
      <c r="AD257" s="19" t="e">
        <f t="shared" ref="AD257" si="1693">AC261</f>
        <v>#N/A</v>
      </c>
      <c r="AE257" s="19" t="e">
        <f t="shared" ref="AE257" si="1694">AD261</f>
        <v>#N/A</v>
      </c>
      <c r="AF257" s="19" t="e">
        <f t="shared" ref="AF257" si="1695">AE261</f>
        <v>#N/A</v>
      </c>
      <c r="AG257" s="19" t="e">
        <f t="shared" ref="AG257" si="1696">AF261</f>
        <v>#N/A</v>
      </c>
      <c r="AH257" s="19" t="e">
        <f t="shared" ref="AH257" si="1697">AG261</f>
        <v>#N/A</v>
      </c>
      <c r="AI257" s="19" t="e">
        <f t="shared" ref="AI257" si="1698">AH261</f>
        <v>#N/A</v>
      </c>
      <c r="AJ257" s="19" t="e">
        <f t="shared" ref="AJ257" si="1699">AI261</f>
        <v>#N/A</v>
      </c>
      <c r="AK257" s="19" t="e">
        <f t="shared" ref="AK257" si="1700">AJ261</f>
        <v>#N/A</v>
      </c>
      <c r="AL257" s="19" t="e">
        <f t="shared" ref="AL257" si="1701">AK261</f>
        <v>#N/A</v>
      </c>
      <c r="AM257" s="19" t="e">
        <f t="shared" ref="AM257" si="1702">AL261</f>
        <v>#N/A</v>
      </c>
      <c r="AN257" s="19" t="e">
        <f t="shared" ref="AN257" si="1703">AM261</f>
        <v>#N/A</v>
      </c>
      <c r="AO257" s="19" t="e">
        <f t="shared" ref="AO257" si="1704">AN261</f>
        <v>#N/A</v>
      </c>
      <c r="AP257" s="19" t="e">
        <f t="shared" ref="AP257" si="1705">AO261</f>
        <v>#N/A</v>
      </c>
      <c r="AQ257" s="19" t="e">
        <f t="shared" ref="AQ257" si="1706">AP261</f>
        <v>#N/A</v>
      </c>
      <c r="AR257" s="19" t="e">
        <f t="shared" ref="AR257" si="1707">AQ261</f>
        <v>#N/A</v>
      </c>
      <c r="AS257" s="19" t="e">
        <f t="shared" ref="AS257" si="1708">AR261</f>
        <v>#N/A</v>
      </c>
      <c r="AT257" s="19" t="e">
        <f t="shared" ref="AT257" si="1709">AS261</f>
        <v>#N/A</v>
      </c>
      <c r="AU257" s="19" t="e">
        <f t="shared" ref="AU257" si="1710">AT261</f>
        <v>#N/A</v>
      </c>
      <c r="AV257" s="19" t="e">
        <f t="shared" ref="AV257" si="1711">AU261</f>
        <v>#N/A</v>
      </c>
      <c r="AW257" s="19" t="e">
        <f t="shared" ref="AW257" si="1712">AV261</f>
        <v>#N/A</v>
      </c>
      <c r="AX257" s="19" t="e">
        <f t="shared" ref="AX257" si="1713">AW261</f>
        <v>#N/A</v>
      </c>
      <c r="AY257" s="19" t="e">
        <f t="shared" ref="AY257" si="1714">AX261</f>
        <v>#N/A</v>
      </c>
      <c r="AZ257" s="19" t="e">
        <f t="shared" ref="AZ257" si="1715">AY261</f>
        <v>#N/A</v>
      </c>
      <c r="BA257" s="19" t="e">
        <f t="shared" ref="BA257" si="1716">AZ261</f>
        <v>#N/A</v>
      </c>
      <c r="BB257" s="19" t="e">
        <f t="shared" ref="BB257" si="1717">BA261</f>
        <v>#N/A</v>
      </c>
      <c r="BC257" s="19" t="e">
        <f t="shared" ref="BC257" si="1718">BB261</f>
        <v>#N/A</v>
      </c>
      <c r="BD257" s="19" t="e">
        <f t="shared" ref="BD257" si="1719">BC261</f>
        <v>#N/A</v>
      </c>
      <c r="BE257" s="19" t="e">
        <f t="shared" ref="BE257" si="1720">BD261</f>
        <v>#N/A</v>
      </c>
      <c r="BF257" s="19" t="e">
        <f t="shared" ref="BF257" si="1721">BE261</f>
        <v>#N/A</v>
      </c>
      <c r="BG257" s="19" t="e">
        <f t="shared" ref="BG257" si="1722">BF261</f>
        <v>#N/A</v>
      </c>
      <c r="BH257" s="19" t="e">
        <f t="shared" ref="BH257" si="1723">BG261</f>
        <v>#N/A</v>
      </c>
      <c r="BI257" s="19" t="e">
        <f t="shared" ref="BI257" si="1724">BH261</f>
        <v>#N/A</v>
      </c>
    </row>
    <row r="258" spans="3:61" s="19" customFormat="1" ht="12.75" x14ac:dyDescent="0.2">
      <c r="C258" s="19" t="s">
        <v>455</v>
      </c>
      <c r="D258" s="163">
        <f>IF($D256&gt;=1,($B255/HLOOKUP($D256,'Annuity Calc'!$H$7:$BE$11,2,FALSE))*HLOOKUP(D256,'Annuity Calc'!$H$7:$BE$11,3,FALSE),(IF(D256&lt;=(-1),D256,0)))</f>
        <v>188544.00123859258</v>
      </c>
      <c r="E258" s="163">
        <f>IF($D256&gt;=1,($B255/HLOOKUP($D256,'Annuity Calc'!$H$7:$BE$11,2,FALSE))*HLOOKUP(E256,'Annuity Calc'!$H$7:$BE$11,3,FALSE),(IF(E256&lt;=(-1),E256,0)))</f>
        <v>196220.04393990358</v>
      </c>
      <c r="F258" s="163">
        <f>IF($D256&gt;=1,($B255/HLOOKUP($D256,'Annuity Calc'!$H$7:$BE$11,2,FALSE))*HLOOKUP(F256,'Annuity Calc'!$H$7:$BE$11,3,FALSE),(IF(F256&lt;=(-1),F256,0)))</f>
        <v>204208.59529259184</v>
      </c>
      <c r="G258" s="163">
        <f>IF($D256&gt;=1,($B255/HLOOKUP($D256,'Annuity Calc'!$H$7:$BE$11,2,FALSE))*HLOOKUP(G256,'Annuity Calc'!$H$7:$BE$11,3,FALSE),(IF(G256&lt;=(-1),G256,0)))</f>
        <v>212522.37821404936</v>
      </c>
      <c r="H258" s="163">
        <f>IF($D256&gt;=1,($B255/HLOOKUP($D256,'Annuity Calc'!$H$7:$BE$11,2,FALSE))*HLOOKUP(H256,'Annuity Calc'!$H$7:$BE$11,3,FALSE),(IF(H256&lt;=(-1),H256,0)))</f>
        <v>221174.63359973437</v>
      </c>
      <c r="I258" s="163">
        <f>IF($D256&gt;=1,($B255/HLOOKUP($D256,'Annuity Calc'!$H$7:$BE$11,2,FALSE))*HLOOKUP(I256,'Annuity Calc'!$H$7:$BE$11,3,FALSE),(IF(I256&lt;=(-1),I256,0)))</f>
        <v>230179.14141120252</v>
      </c>
      <c r="J258" s="163">
        <f>IF($D256&gt;=1,($B255/HLOOKUP($D256,'Annuity Calc'!$H$7:$BE$11,2,FALSE))*HLOOKUP(J256,'Annuity Calc'!$H$7:$BE$11,3,FALSE),(IF(J256&lt;=(-1),J256,0)))</f>
        <v>239550.24262267843</v>
      </c>
      <c r="K258" s="163">
        <f>IF($D256&gt;=1,($B255/HLOOKUP($D256,'Annuity Calc'!$H$7:$BE$11,2,FALSE))*HLOOKUP(K256,'Annuity Calc'!$H$7:$BE$11,3,FALSE),(IF(K256&lt;=(-1),K256,0)))</f>
        <v>249302.86206112019</v>
      </c>
      <c r="L258" s="163">
        <f>IF($D256&gt;=1,($B255/HLOOKUP($D256,'Annuity Calc'!$H$7:$BE$11,2,FALSE))*HLOOKUP(L256,'Annuity Calc'!$H$7:$BE$11,3,FALSE),(IF(L256&lt;=(-1),L256,0)))</f>
        <v>259452.53217615382</v>
      </c>
      <c r="M258" s="163">
        <f>IF($D256&gt;=1,($B255/HLOOKUP($D256,'Annuity Calc'!$H$7:$BE$11,2,FALSE))*HLOOKUP(M256,'Annuity Calc'!$H$7:$BE$11,3,FALSE),(IF(M256&lt;=(-1),M256,0)))</f>
        <v>270015.41777773388</v>
      </c>
      <c r="N258" s="163" t="e">
        <f>IF($D256&gt;=1,($B255/HLOOKUP($D256,'Annuity Calc'!$H$7:$BE$11,2,FALSE))*HLOOKUP(N256,'Annuity Calc'!$H$7:$BE$11,3,FALSE),(IF(N256&lt;=(-1),N256,0)))</f>
        <v>#N/A</v>
      </c>
      <c r="O258" s="163" t="e">
        <f>IF($D256&gt;=1,($B255/HLOOKUP($D256,'Annuity Calc'!$H$7:$BE$11,2,FALSE))*HLOOKUP(O256,'Annuity Calc'!$H$7:$BE$11,3,FALSE),(IF(O256&lt;=(-1),O256,0)))</f>
        <v>#N/A</v>
      </c>
      <c r="P258" s="163" t="e">
        <f>IF($D256&gt;=1,($B255/HLOOKUP($D256,'Annuity Calc'!$H$7:$BE$11,2,FALSE))*HLOOKUP(P256,'Annuity Calc'!$H$7:$BE$11,3,FALSE),(IF(P256&lt;=(-1),P256,0)))</f>
        <v>#N/A</v>
      </c>
      <c r="Q258" s="163" t="e">
        <f>IF($D256&gt;=1,($B255/HLOOKUP($D256,'Annuity Calc'!$H$7:$BE$11,2,FALSE))*HLOOKUP(Q256,'Annuity Calc'!$H$7:$BE$11,3,FALSE),(IF(Q256&lt;=(-1),Q256,0)))</f>
        <v>#N/A</v>
      </c>
      <c r="R258" s="163" t="e">
        <f>IF($D256&gt;=1,($B255/HLOOKUP($D256,'Annuity Calc'!$H$7:$BE$11,2,FALSE))*HLOOKUP(R256,'Annuity Calc'!$H$7:$BE$11,3,FALSE),(IF(R256&lt;=(-1),R256,0)))</f>
        <v>#N/A</v>
      </c>
      <c r="S258" s="163" t="e">
        <f>IF($D256&gt;=1,($B255/HLOOKUP($D256,'Annuity Calc'!$H$7:$BE$11,2,FALSE))*HLOOKUP(S256,'Annuity Calc'!$H$7:$BE$11,3,FALSE),(IF(S256&lt;=(-1),S256,0)))</f>
        <v>#N/A</v>
      </c>
      <c r="T258" s="163" t="e">
        <f>IF($D256&gt;=1,($B255/HLOOKUP($D256,'Annuity Calc'!$H$7:$BE$11,2,FALSE))*HLOOKUP(T256,'Annuity Calc'!$H$7:$BE$11,3,FALSE),(IF(T256&lt;=(-1),T256,0)))</f>
        <v>#N/A</v>
      </c>
      <c r="U258" s="163" t="e">
        <f>IF($D256&gt;=1,($B255/HLOOKUP($D256,'Annuity Calc'!$H$7:$BE$11,2,FALSE))*HLOOKUP(U256,'Annuity Calc'!$H$7:$BE$11,3,FALSE),(IF(U256&lt;=(-1),U256,0)))</f>
        <v>#N/A</v>
      </c>
      <c r="V258" s="163" t="e">
        <f>IF($D256&gt;=1,($B255/HLOOKUP($D256,'Annuity Calc'!$H$7:$BE$11,2,FALSE))*HLOOKUP(V256,'Annuity Calc'!$H$7:$BE$11,3,FALSE),(IF(V256&lt;=(-1),V256,0)))</f>
        <v>#N/A</v>
      </c>
      <c r="W258" s="163" t="e">
        <f>IF($D256&gt;=1,($B255/HLOOKUP($D256,'Annuity Calc'!$H$7:$BE$11,2,FALSE))*HLOOKUP(W256,'Annuity Calc'!$H$7:$BE$11,3,FALSE),(IF(W256&lt;=(-1),W256,0)))</f>
        <v>#N/A</v>
      </c>
      <c r="X258" s="163" t="e">
        <f>IF($D256&gt;=1,($B255/HLOOKUP($D256,'Annuity Calc'!$H$7:$BE$11,2,FALSE))*HLOOKUP(X256,'Annuity Calc'!$H$7:$BE$11,3,FALSE),(IF(X256&lt;=(-1),X256,0)))</f>
        <v>#N/A</v>
      </c>
      <c r="Y258" s="163" t="e">
        <f>IF($D256&gt;=1,($B255/HLOOKUP($D256,'Annuity Calc'!$H$7:$BE$11,2,FALSE))*HLOOKUP(Y256,'Annuity Calc'!$H$7:$BE$11,3,FALSE),(IF(Y256&lt;=(-1),Y256,0)))</f>
        <v>#N/A</v>
      </c>
      <c r="Z258" s="163" t="e">
        <f>IF($D256&gt;=1,($B255/HLOOKUP($D256,'Annuity Calc'!$H$7:$BE$11,2,FALSE))*HLOOKUP(Z256,'Annuity Calc'!$H$7:$BE$11,3,FALSE),(IF(Z256&lt;=(-1),Z256,0)))</f>
        <v>#N/A</v>
      </c>
      <c r="AA258" s="163" t="e">
        <f>IF($D256&gt;=1,($B255/HLOOKUP($D256,'Annuity Calc'!$H$7:$BE$11,2,FALSE))*HLOOKUP(AA256,'Annuity Calc'!$H$7:$BE$11,3,FALSE),(IF(AA256&lt;=(-1),AA256,0)))</f>
        <v>#N/A</v>
      </c>
      <c r="AB258" s="163" t="e">
        <f>IF($D256&gt;=1,($B255/HLOOKUP($D256,'Annuity Calc'!$H$7:$BE$11,2,FALSE))*HLOOKUP(AB256,'Annuity Calc'!$H$7:$BE$11,3,FALSE),(IF(AB256&lt;=(-1),AB256,0)))</f>
        <v>#N/A</v>
      </c>
      <c r="AC258" s="163" t="e">
        <f>IF($D256&gt;=1,($B255/HLOOKUP($D256,'Annuity Calc'!$H$7:$BE$11,2,FALSE))*HLOOKUP(AC256,'Annuity Calc'!$H$7:$BE$11,3,FALSE),(IF(AC256&lt;=(-1),AC256,0)))</f>
        <v>#N/A</v>
      </c>
      <c r="AD258" s="163" t="e">
        <f>IF($D256&gt;=1,($B255/HLOOKUP($D256,'Annuity Calc'!$H$7:$BE$11,2,FALSE))*HLOOKUP(AD256,'Annuity Calc'!$H$7:$BE$11,3,FALSE),(IF(AD256&lt;=(-1),AD256,0)))</f>
        <v>#N/A</v>
      </c>
      <c r="AE258" s="163" t="e">
        <f>IF($D256&gt;=1,($B255/HLOOKUP($D256,'Annuity Calc'!$H$7:$BE$11,2,FALSE))*HLOOKUP(AE256,'Annuity Calc'!$H$7:$BE$11,3,FALSE),(IF(AE256&lt;=(-1),AE256,0)))</f>
        <v>#N/A</v>
      </c>
      <c r="AF258" s="163" t="e">
        <f>IF($D256&gt;=1,($B255/HLOOKUP($D256,'Annuity Calc'!$H$7:$BE$11,2,FALSE))*HLOOKUP(AF256,'Annuity Calc'!$H$7:$BE$11,3,FALSE),(IF(AF256&lt;=(-1),AF256,0)))</f>
        <v>#N/A</v>
      </c>
      <c r="AG258" s="163" t="e">
        <f>IF($D256&gt;=1,($B255/HLOOKUP($D256,'Annuity Calc'!$H$7:$BE$11,2,FALSE))*HLOOKUP(AG256,'Annuity Calc'!$H$7:$BE$11,3,FALSE),(IF(AG256&lt;=(-1),AG256,0)))</f>
        <v>#N/A</v>
      </c>
      <c r="AH258" s="163" t="e">
        <f>IF($D256&gt;=1,($B255/HLOOKUP($D256,'Annuity Calc'!$H$7:$BE$11,2,FALSE))*HLOOKUP(AH256,'Annuity Calc'!$H$7:$BE$11,3,FALSE),(IF(AH256&lt;=(-1),AH256,0)))</f>
        <v>#N/A</v>
      </c>
      <c r="AI258" s="163" t="e">
        <f>IF($D256&gt;=1,($B255/HLOOKUP($D256,'Annuity Calc'!$H$7:$BE$11,2,FALSE))*HLOOKUP(AI256,'Annuity Calc'!$H$7:$BE$11,3,FALSE),(IF(AI256&lt;=(-1),AI256,0)))</f>
        <v>#N/A</v>
      </c>
      <c r="AJ258" s="163" t="e">
        <f>IF($D256&gt;=1,($B255/HLOOKUP($D256,'Annuity Calc'!$H$7:$BE$11,2,FALSE))*HLOOKUP(AJ256,'Annuity Calc'!$H$7:$BE$11,3,FALSE),(IF(AJ256&lt;=(-1),AJ256,0)))</f>
        <v>#N/A</v>
      </c>
      <c r="AK258" s="163" t="e">
        <f>IF($D256&gt;=1,($B255/HLOOKUP($D256,'Annuity Calc'!$H$7:$BE$11,2,FALSE))*HLOOKUP(AK256,'Annuity Calc'!$H$7:$BE$11,3,FALSE),(IF(AK256&lt;=(-1),AK256,0)))</f>
        <v>#N/A</v>
      </c>
      <c r="AL258" s="163" t="e">
        <f>IF($D256&gt;=1,($B255/HLOOKUP($D256,'Annuity Calc'!$H$7:$BE$11,2,FALSE))*HLOOKUP(AL256,'Annuity Calc'!$H$7:$BE$11,3,FALSE),(IF(AL256&lt;=(-1),AL256,0)))</f>
        <v>#N/A</v>
      </c>
      <c r="AM258" s="163" t="e">
        <f>IF($D256&gt;=1,($B255/HLOOKUP($D256,'Annuity Calc'!$H$7:$BE$11,2,FALSE))*HLOOKUP(AM256,'Annuity Calc'!$H$7:$BE$11,3,FALSE),(IF(AM256&lt;=(-1),AM256,0)))</f>
        <v>#N/A</v>
      </c>
      <c r="AN258" s="163" t="e">
        <f>IF($D256&gt;=1,($B255/HLOOKUP($D256,'Annuity Calc'!$H$7:$BE$11,2,FALSE))*HLOOKUP(AN256,'Annuity Calc'!$H$7:$BE$11,3,FALSE),(IF(AN256&lt;=(-1),AN256,0)))</f>
        <v>#N/A</v>
      </c>
      <c r="AO258" s="163" t="e">
        <f>IF($D256&gt;=1,($B255/HLOOKUP($D256,'Annuity Calc'!$H$7:$BE$11,2,FALSE))*HLOOKUP(AO256,'Annuity Calc'!$H$7:$BE$11,3,FALSE),(IF(AO256&lt;=(-1),AO256,0)))</f>
        <v>#N/A</v>
      </c>
      <c r="AP258" s="163" t="e">
        <f>IF($D256&gt;=1,($B255/HLOOKUP($D256,'Annuity Calc'!$H$7:$BE$11,2,FALSE))*HLOOKUP(AP256,'Annuity Calc'!$H$7:$BE$11,3,FALSE),(IF(AP256&lt;=(-1),AP256,0)))</f>
        <v>#N/A</v>
      </c>
      <c r="AQ258" s="163" t="e">
        <f>IF($D256&gt;=1,($B255/HLOOKUP($D256,'Annuity Calc'!$H$7:$BE$11,2,FALSE))*HLOOKUP(AQ256,'Annuity Calc'!$H$7:$BE$11,3,FALSE),(IF(AQ256&lt;=(-1),AQ256,0)))</f>
        <v>#N/A</v>
      </c>
      <c r="AR258" s="163" t="e">
        <f>IF($D256&gt;=1,($B255/HLOOKUP($D256,'Annuity Calc'!$H$7:$BE$11,2,FALSE))*HLOOKUP(AR256,'Annuity Calc'!$H$7:$BE$11,3,FALSE),(IF(AR256&lt;=(-1),AR256,0)))</f>
        <v>#N/A</v>
      </c>
      <c r="AS258" s="163" t="e">
        <f>IF($D256&gt;=1,($B255/HLOOKUP($D256,'Annuity Calc'!$H$7:$BE$11,2,FALSE))*HLOOKUP(AS256,'Annuity Calc'!$H$7:$BE$11,3,FALSE),(IF(AS256&lt;=(-1),AS256,0)))</f>
        <v>#N/A</v>
      </c>
      <c r="AT258" s="163" t="e">
        <f>IF($D256&gt;=1,($B255/HLOOKUP($D256,'Annuity Calc'!$H$7:$BE$11,2,FALSE))*HLOOKUP(AT256,'Annuity Calc'!$H$7:$BE$11,3,FALSE),(IF(AT256&lt;=(-1),AT256,0)))</f>
        <v>#N/A</v>
      </c>
      <c r="AU258" s="163" t="e">
        <f>IF($D256&gt;=1,($B255/HLOOKUP($D256,'Annuity Calc'!$H$7:$BE$11,2,FALSE))*HLOOKUP(AU256,'Annuity Calc'!$H$7:$BE$11,3,FALSE),(IF(AU256&lt;=(-1),AU256,0)))</f>
        <v>#N/A</v>
      </c>
      <c r="AV258" s="163" t="e">
        <f>IF($D256&gt;=1,($B255/HLOOKUP($D256,'Annuity Calc'!$H$7:$BE$11,2,FALSE))*HLOOKUP(AV256,'Annuity Calc'!$H$7:$BE$11,3,FALSE),(IF(AV256&lt;=(-1),AV256,0)))</f>
        <v>#N/A</v>
      </c>
      <c r="AW258" s="163" t="e">
        <f>IF($D256&gt;=1,($B255/HLOOKUP($D256,'Annuity Calc'!$H$7:$BE$11,2,FALSE))*HLOOKUP(AW256,'Annuity Calc'!$H$7:$BE$11,3,FALSE),(IF(AW256&lt;=(-1),AW256,0)))</f>
        <v>#N/A</v>
      </c>
      <c r="AX258" s="163" t="e">
        <f>IF($D256&gt;=1,($B255/HLOOKUP($D256,'Annuity Calc'!$H$7:$BE$11,2,FALSE))*HLOOKUP(AX256,'Annuity Calc'!$H$7:$BE$11,3,FALSE),(IF(AX256&lt;=(-1),AX256,0)))</f>
        <v>#N/A</v>
      </c>
      <c r="AY258" s="163" t="e">
        <f>IF($D256&gt;=1,($B255/HLOOKUP($D256,'Annuity Calc'!$H$7:$BE$11,2,FALSE))*HLOOKUP(AY256,'Annuity Calc'!$H$7:$BE$11,3,FALSE),(IF(AY256&lt;=(-1),AY256,0)))</f>
        <v>#N/A</v>
      </c>
      <c r="AZ258" s="163" t="e">
        <f>IF($D256&gt;=1,($B255/HLOOKUP($D256,'Annuity Calc'!$H$7:$BE$11,2,FALSE))*HLOOKUP(AZ256,'Annuity Calc'!$H$7:$BE$11,3,FALSE),(IF(AZ256&lt;=(-1),AZ256,0)))</f>
        <v>#N/A</v>
      </c>
      <c r="BA258" s="163" t="e">
        <f>IF($D256&gt;=1,($B255/HLOOKUP($D256,'Annuity Calc'!$H$7:$BE$11,2,FALSE))*HLOOKUP(BA256,'Annuity Calc'!$H$7:$BE$11,3,FALSE),(IF(BA256&lt;=(-1),BA256,0)))</f>
        <v>#N/A</v>
      </c>
      <c r="BB258" s="163" t="e">
        <f>IF($D256&gt;=1,($B255/HLOOKUP($D256,'Annuity Calc'!$H$7:$BE$11,2,FALSE))*HLOOKUP(BB256,'Annuity Calc'!$H$7:$BE$11,3,FALSE),(IF(BB256&lt;=(-1),BB256,0)))</f>
        <v>#N/A</v>
      </c>
      <c r="BC258" s="163" t="e">
        <f>IF($D256&gt;=1,($B255/HLOOKUP($D256,'Annuity Calc'!$H$7:$BE$11,2,FALSE))*HLOOKUP(BC256,'Annuity Calc'!$H$7:$BE$11,3,FALSE),(IF(BC256&lt;=(-1),BC256,0)))</f>
        <v>#N/A</v>
      </c>
      <c r="BD258" s="163" t="e">
        <f>IF($D256&gt;=1,($B255/HLOOKUP($D256,'Annuity Calc'!$H$7:$BE$11,2,FALSE))*HLOOKUP(BD256,'Annuity Calc'!$H$7:$BE$11,3,FALSE),(IF(BD256&lt;=(-1),BD256,0)))</f>
        <v>#N/A</v>
      </c>
      <c r="BE258" s="163" t="e">
        <f>IF($D256&gt;=1,($B255/HLOOKUP($D256,'Annuity Calc'!$H$7:$BE$11,2,FALSE))*HLOOKUP(BE256,'Annuity Calc'!$H$7:$BE$11,3,FALSE),(IF(BE256&lt;=(-1),BE256,0)))</f>
        <v>#N/A</v>
      </c>
      <c r="BF258" s="163" t="e">
        <f>IF($D256&gt;=1,($B255/HLOOKUP($D256,'Annuity Calc'!$H$7:$BE$11,2,FALSE))*HLOOKUP(BF256,'Annuity Calc'!$H$7:$BE$11,3,FALSE),(IF(BF256&lt;=(-1),BF256,0)))</f>
        <v>#N/A</v>
      </c>
      <c r="BG258" s="163" t="e">
        <f>IF($D256&gt;=1,($B255/HLOOKUP($D256,'Annuity Calc'!$H$7:$BE$11,2,FALSE))*HLOOKUP(BG256,'Annuity Calc'!$H$7:$BE$11,3,FALSE),(IF(BG256&lt;=(-1),BG256,0)))</f>
        <v>#N/A</v>
      </c>
      <c r="BH258" s="163" t="e">
        <f>IF($D256&gt;=1,($B255/HLOOKUP($D256,'Annuity Calc'!$H$7:$BE$11,2,FALSE))*HLOOKUP(BH256,'Annuity Calc'!$H$7:$BE$11,3,FALSE),(IF(BH256&lt;=(-1),BH256,0)))</f>
        <v>#N/A</v>
      </c>
      <c r="BI258" s="163" t="e">
        <f>IF($D256&gt;=1,($B255/HLOOKUP($D256,'Annuity Calc'!$H$7:$BE$11,2,FALSE))*HLOOKUP(BI256,'Annuity Calc'!$H$7:$BE$11,3,FALSE),(IF(BI256&lt;=(-1),BI256,0)))</f>
        <v>#N/A</v>
      </c>
    </row>
    <row r="259" spans="3:61" s="19" customFormat="1" ht="12.75" x14ac:dyDescent="0.2">
      <c r="C259" s="19" t="s">
        <v>456</v>
      </c>
      <c r="D259" s="163">
        <f>IF($D256&gt;=1,($B255/HLOOKUP($D256,'Annuity Calc'!$H$7:$BE$11,2,FALSE))*HLOOKUP(D256,'Annuity Calc'!$H$7:$BE$11,4,FALSE),(IF(D256&lt;=(-1),D256,0)))</f>
        <v>86858.224123807086</v>
      </c>
      <c r="E259" s="163">
        <f>IF($D256&gt;=1,($B255/HLOOKUP($D256,'Annuity Calc'!$H$7:$BE$11,2,FALSE))*HLOOKUP(E256,'Annuity Calc'!$H$7:$BE$11,4,FALSE),(IF(E256&lt;=(-1),E256,0)))</f>
        <v>79182.181422496069</v>
      </c>
      <c r="F259" s="163">
        <f>IF($D256&gt;=1,($B255/HLOOKUP($D256,'Annuity Calc'!$H$7:$BE$11,2,FALSE))*HLOOKUP(F256,'Annuity Calc'!$H$7:$BE$11,4,FALSE),(IF(F256&lt;=(-1),F256,0)))</f>
        <v>71193.630069807841</v>
      </c>
      <c r="G259" s="163">
        <f>IF($D256&gt;=1,($B255/HLOOKUP($D256,'Annuity Calc'!$H$7:$BE$11,2,FALSE))*HLOOKUP(G256,'Annuity Calc'!$H$7:$BE$11,4,FALSE),(IF(G256&lt;=(-1),G256,0)))</f>
        <v>62879.847148350309</v>
      </c>
      <c r="H259" s="163">
        <f>IF($D256&gt;=1,($B255/HLOOKUP($D256,'Annuity Calc'!$H$7:$BE$11,2,FALSE))*HLOOKUP(H256,'Annuity Calc'!$H$7:$BE$11,4,FALSE),(IF(H256&lt;=(-1),H256,0)))</f>
        <v>54227.59176266531</v>
      </c>
      <c r="I259" s="163">
        <f>IF($D256&gt;=1,($B255/HLOOKUP($D256,'Annuity Calc'!$H$7:$BE$11,2,FALSE))*HLOOKUP(I256,'Annuity Calc'!$H$7:$BE$11,4,FALSE),(IF(I256&lt;=(-1),I256,0)))</f>
        <v>45223.083951197143</v>
      </c>
      <c r="J259" s="163">
        <f>IF($D256&gt;=1,($B255/HLOOKUP($D256,'Annuity Calc'!$H$7:$BE$11,2,FALSE))*HLOOKUP(J256,'Annuity Calc'!$H$7:$BE$11,4,FALSE),(IF(J256&lt;=(-1),J256,0)))</f>
        <v>35851.982739721243</v>
      </c>
      <c r="K259" s="163">
        <f>IF($D256&gt;=1,($B255/HLOOKUP($D256,'Annuity Calc'!$H$7:$BE$11,2,FALSE))*HLOOKUP(K256,'Annuity Calc'!$H$7:$BE$11,4,FALSE),(IF(K256&lt;=(-1),K256,0)))</f>
        <v>26099.363301279471</v>
      </c>
      <c r="L259" s="163">
        <f>IF($D256&gt;=1,($B255/HLOOKUP($D256,'Annuity Calc'!$H$7:$BE$11,2,FALSE))*HLOOKUP(L256,'Annuity Calc'!$H$7:$BE$11,4,FALSE),(IF(L256&lt;=(-1),L256,0)))</f>
        <v>15949.693186245851</v>
      </c>
      <c r="M259" s="163">
        <f>IF($D256&gt;=1,($B255/HLOOKUP($D256,'Annuity Calc'!$H$7:$BE$11,2,FALSE))*HLOOKUP(M256,'Annuity Calc'!$H$7:$BE$11,4,FALSE),(IF(M256&lt;=(-1),M256,0)))</f>
        <v>5386.8075846657903</v>
      </c>
      <c r="N259" s="163" t="e">
        <f>IF($D256&gt;=1,($B255/HLOOKUP($D256,'Annuity Calc'!$H$7:$BE$11,2,FALSE))*HLOOKUP(N256,'Annuity Calc'!$H$7:$BE$11,4,FALSE),(IF(N256&lt;=(-1),N256,0)))</f>
        <v>#N/A</v>
      </c>
      <c r="O259" s="163" t="e">
        <f>IF($D256&gt;=1,($B255/HLOOKUP($D256,'Annuity Calc'!$H$7:$BE$11,2,FALSE))*HLOOKUP(O256,'Annuity Calc'!$H$7:$BE$11,4,FALSE),(IF(O256&lt;=(-1),O256,0)))</f>
        <v>#N/A</v>
      </c>
      <c r="P259" s="163" t="e">
        <f>IF($D256&gt;=1,($B255/HLOOKUP($D256,'Annuity Calc'!$H$7:$BE$11,2,FALSE))*HLOOKUP(P256,'Annuity Calc'!$H$7:$BE$11,4,FALSE),(IF(P256&lt;=(-1),P256,0)))</f>
        <v>#N/A</v>
      </c>
      <c r="Q259" s="163" t="e">
        <f>IF($D256&gt;=1,($B255/HLOOKUP($D256,'Annuity Calc'!$H$7:$BE$11,2,FALSE))*HLOOKUP(Q256,'Annuity Calc'!$H$7:$BE$11,4,FALSE),(IF(Q256&lt;=(-1),Q256,0)))</f>
        <v>#N/A</v>
      </c>
      <c r="R259" s="163" t="e">
        <f>IF($D256&gt;=1,($B255/HLOOKUP($D256,'Annuity Calc'!$H$7:$BE$11,2,FALSE))*HLOOKUP(R256,'Annuity Calc'!$H$7:$BE$11,4,FALSE),(IF(R256&lt;=(-1),R256,0)))</f>
        <v>#N/A</v>
      </c>
      <c r="S259" s="163" t="e">
        <f>IF($D256&gt;=1,($B255/HLOOKUP($D256,'Annuity Calc'!$H$7:$BE$11,2,FALSE))*HLOOKUP(S256,'Annuity Calc'!$H$7:$BE$11,4,FALSE),(IF(S256&lt;=(-1),S256,0)))</f>
        <v>#N/A</v>
      </c>
      <c r="T259" s="163" t="e">
        <f>IF($D256&gt;=1,($B255/HLOOKUP($D256,'Annuity Calc'!$H$7:$BE$11,2,FALSE))*HLOOKUP(T256,'Annuity Calc'!$H$7:$BE$11,4,FALSE),(IF(T256&lt;=(-1),T256,0)))</f>
        <v>#N/A</v>
      </c>
      <c r="U259" s="163" t="e">
        <f>IF($D256&gt;=1,($B255/HLOOKUP($D256,'Annuity Calc'!$H$7:$BE$11,2,FALSE))*HLOOKUP(U256,'Annuity Calc'!$H$7:$BE$11,4,FALSE),(IF(U256&lt;=(-1),U256,0)))</f>
        <v>#N/A</v>
      </c>
      <c r="V259" s="163" t="e">
        <f>IF($D256&gt;=1,($B255/HLOOKUP($D256,'Annuity Calc'!$H$7:$BE$11,2,FALSE))*HLOOKUP(V256,'Annuity Calc'!$H$7:$BE$11,4,FALSE),(IF(V256&lt;=(-1),V256,0)))</f>
        <v>#N/A</v>
      </c>
      <c r="W259" s="163" t="e">
        <f>IF($D256&gt;=1,($B255/HLOOKUP($D256,'Annuity Calc'!$H$7:$BE$11,2,FALSE))*HLOOKUP(W256,'Annuity Calc'!$H$7:$BE$11,4,FALSE),(IF(W256&lt;=(-1),W256,0)))</f>
        <v>#N/A</v>
      </c>
      <c r="X259" s="163" t="e">
        <f>IF($D256&gt;=1,($B255/HLOOKUP($D256,'Annuity Calc'!$H$7:$BE$11,2,FALSE))*HLOOKUP(X256,'Annuity Calc'!$H$7:$BE$11,4,FALSE),(IF(X256&lt;=(-1),X256,0)))</f>
        <v>#N/A</v>
      </c>
      <c r="Y259" s="163" t="e">
        <f>IF($D256&gt;=1,($B255/HLOOKUP($D256,'Annuity Calc'!$H$7:$BE$11,2,FALSE))*HLOOKUP(Y256,'Annuity Calc'!$H$7:$BE$11,4,FALSE),(IF(Y256&lt;=(-1),Y256,0)))</f>
        <v>#N/A</v>
      </c>
      <c r="Z259" s="163" t="e">
        <f>IF($D256&gt;=1,($B255/HLOOKUP($D256,'Annuity Calc'!$H$7:$BE$11,2,FALSE))*HLOOKUP(Z256,'Annuity Calc'!$H$7:$BE$11,4,FALSE),(IF(Z256&lt;=(-1),Z256,0)))</f>
        <v>#N/A</v>
      </c>
      <c r="AA259" s="163" t="e">
        <f>IF($D256&gt;=1,($B255/HLOOKUP($D256,'Annuity Calc'!$H$7:$BE$11,2,FALSE))*HLOOKUP(AA256,'Annuity Calc'!$H$7:$BE$11,4,FALSE),(IF(AA256&lt;=(-1),AA256,0)))</f>
        <v>#N/A</v>
      </c>
      <c r="AB259" s="163" t="e">
        <f>IF($D256&gt;=1,($B255/HLOOKUP($D256,'Annuity Calc'!$H$7:$BE$11,2,FALSE))*HLOOKUP(AB256,'Annuity Calc'!$H$7:$BE$11,4,FALSE),(IF(AB256&lt;=(-1),AB256,0)))</f>
        <v>#N/A</v>
      </c>
      <c r="AC259" s="163" t="e">
        <f>IF($D256&gt;=1,($B255/HLOOKUP($D256,'Annuity Calc'!$H$7:$BE$11,2,FALSE))*HLOOKUP(AC256,'Annuity Calc'!$H$7:$BE$11,4,FALSE),(IF(AC256&lt;=(-1),AC256,0)))</f>
        <v>#N/A</v>
      </c>
      <c r="AD259" s="163" t="e">
        <f>IF($D256&gt;=1,($B255/HLOOKUP($D256,'Annuity Calc'!$H$7:$BE$11,2,FALSE))*HLOOKUP(AD256,'Annuity Calc'!$H$7:$BE$11,4,FALSE),(IF(AD256&lt;=(-1),AD256,0)))</f>
        <v>#N/A</v>
      </c>
      <c r="AE259" s="163" t="e">
        <f>IF($D256&gt;=1,($B255/HLOOKUP($D256,'Annuity Calc'!$H$7:$BE$11,2,FALSE))*HLOOKUP(AE256,'Annuity Calc'!$H$7:$BE$11,4,FALSE),(IF(AE256&lt;=(-1),AE256,0)))</f>
        <v>#N/A</v>
      </c>
      <c r="AF259" s="163" t="e">
        <f>IF($D256&gt;=1,($B255/HLOOKUP($D256,'Annuity Calc'!$H$7:$BE$11,2,FALSE))*HLOOKUP(AF256,'Annuity Calc'!$H$7:$BE$11,4,FALSE),(IF(AF256&lt;=(-1),AF256,0)))</f>
        <v>#N/A</v>
      </c>
      <c r="AG259" s="163" t="e">
        <f>IF($D256&gt;=1,($B255/HLOOKUP($D256,'Annuity Calc'!$H$7:$BE$11,2,FALSE))*HLOOKUP(AG256,'Annuity Calc'!$H$7:$BE$11,4,FALSE),(IF(AG256&lt;=(-1),AG256,0)))</f>
        <v>#N/A</v>
      </c>
      <c r="AH259" s="163" t="e">
        <f>IF($D256&gt;=1,($B255/HLOOKUP($D256,'Annuity Calc'!$H$7:$BE$11,2,FALSE))*HLOOKUP(AH256,'Annuity Calc'!$H$7:$BE$11,4,FALSE),(IF(AH256&lt;=(-1),AH256,0)))</f>
        <v>#N/A</v>
      </c>
      <c r="AI259" s="163" t="e">
        <f>IF($D256&gt;=1,($B255/HLOOKUP($D256,'Annuity Calc'!$H$7:$BE$11,2,FALSE))*HLOOKUP(AI256,'Annuity Calc'!$H$7:$BE$11,4,FALSE),(IF(AI256&lt;=(-1),AI256,0)))</f>
        <v>#N/A</v>
      </c>
      <c r="AJ259" s="163" t="e">
        <f>IF($D256&gt;=1,($B255/HLOOKUP($D256,'Annuity Calc'!$H$7:$BE$11,2,FALSE))*HLOOKUP(AJ256,'Annuity Calc'!$H$7:$BE$11,4,FALSE),(IF(AJ256&lt;=(-1),AJ256,0)))</f>
        <v>#N/A</v>
      </c>
      <c r="AK259" s="163" t="e">
        <f>IF($D256&gt;=1,($B255/HLOOKUP($D256,'Annuity Calc'!$H$7:$BE$11,2,FALSE))*HLOOKUP(AK256,'Annuity Calc'!$H$7:$BE$11,4,FALSE),(IF(AK256&lt;=(-1),AK256,0)))</f>
        <v>#N/A</v>
      </c>
      <c r="AL259" s="163" t="e">
        <f>IF($D256&gt;=1,($B255/HLOOKUP($D256,'Annuity Calc'!$H$7:$BE$11,2,FALSE))*HLOOKUP(AL256,'Annuity Calc'!$H$7:$BE$11,4,FALSE),(IF(AL256&lt;=(-1),AL256,0)))</f>
        <v>#N/A</v>
      </c>
      <c r="AM259" s="163" t="e">
        <f>IF($D256&gt;=1,($B255/HLOOKUP($D256,'Annuity Calc'!$H$7:$BE$11,2,FALSE))*HLOOKUP(AM256,'Annuity Calc'!$H$7:$BE$11,4,FALSE),(IF(AM256&lt;=(-1),AM256,0)))</f>
        <v>#N/A</v>
      </c>
      <c r="AN259" s="163" t="e">
        <f>IF($D256&gt;=1,($B255/HLOOKUP($D256,'Annuity Calc'!$H$7:$BE$11,2,FALSE))*HLOOKUP(AN256,'Annuity Calc'!$H$7:$BE$11,4,FALSE),(IF(AN256&lt;=(-1),AN256,0)))</f>
        <v>#N/A</v>
      </c>
      <c r="AO259" s="163" t="e">
        <f>IF($D256&gt;=1,($B255/HLOOKUP($D256,'Annuity Calc'!$H$7:$BE$11,2,FALSE))*HLOOKUP(AO256,'Annuity Calc'!$H$7:$BE$11,4,FALSE),(IF(AO256&lt;=(-1),AO256,0)))</f>
        <v>#N/A</v>
      </c>
      <c r="AP259" s="163" t="e">
        <f>IF($D256&gt;=1,($B255/HLOOKUP($D256,'Annuity Calc'!$H$7:$BE$11,2,FALSE))*HLOOKUP(AP256,'Annuity Calc'!$H$7:$BE$11,4,FALSE),(IF(AP256&lt;=(-1),AP256,0)))</f>
        <v>#N/A</v>
      </c>
      <c r="AQ259" s="163" t="e">
        <f>IF($D256&gt;=1,($B255/HLOOKUP($D256,'Annuity Calc'!$H$7:$BE$11,2,FALSE))*HLOOKUP(AQ256,'Annuity Calc'!$H$7:$BE$11,4,FALSE),(IF(AQ256&lt;=(-1),AQ256,0)))</f>
        <v>#N/A</v>
      </c>
      <c r="AR259" s="163" t="e">
        <f>IF($D256&gt;=1,($B255/HLOOKUP($D256,'Annuity Calc'!$H$7:$BE$11,2,FALSE))*HLOOKUP(AR256,'Annuity Calc'!$H$7:$BE$11,4,FALSE),(IF(AR256&lt;=(-1),AR256,0)))</f>
        <v>#N/A</v>
      </c>
      <c r="AS259" s="163" t="e">
        <f>IF($D256&gt;=1,($B255/HLOOKUP($D256,'Annuity Calc'!$H$7:$BE$11,2,FALSE))*HLOOKUP(AS256,'Annuity Calc'!$H$7:$BE$11,4,FALSE),(IF(AS256&lt;=(-1),AS256,0)))</f>
        <v>#N/A</v>
      </c>
      <c r="AT259" s="163" t="e">
        <f>IF($D256&gt;=1,($B255/HLOOKUP($D256,'Annuity Calc'!$H$7:$BE$11,2,FALSE))*HLOOKUP(AT256,'Annuity Calc'!$H$7:$BE$11,4,FALSE),(IF(AT256&lt;=(-1),AT256,0)))</f>
        <v>#N/A</v>
      </c>
      <c r="AU259" s="163" t="e">
        <f>IF($D256&gt;=1,($B255/HLOOKUP($D256,'Annuity Calc'!$H$7:$BE$11,2,FALSE))*HLOOKUP(AU256,'Annuity Calc'!$H$7:$BE$11,4,FALSE),(IF(AU256&lt;=(-1),AU256,0)))</f>
        <v>#N/A</v>
      </c>
      <c r="AV259" s="163" t="e">
        <f>IF($D256&gt;=1,($B255/HLOOKUP($D256,'Annuity Calc'!$H$7:$BE$11,2,FALSE))*HLOOKUP(AV256,'Annuity Calc'!$H$7:$BE$11,4,FALSE),(IF(AV256&lt;=(-1),AV256,0)))</f>
        <v>#N/A</v>
      </c>
      <c r="AW259" s="163" t="e">
        <f>IF($D256&gt;=1,($B255/HLOOKUP($D256,'Annuity Calc'!$H$7:$BE$11,2,FALSE))*HLOOKUP(AW256,'Annuity Calc'!$H$7:$BE$11,4,FALSE),(IF(AW256&lt;=(-1),AW256,0)))</f>
        <v>#N/A</v>
      </c>
      <c r="AX259" s="163" t="e">
        <f>IF($D256&gt;=1,($B255/HLOOKUP($D256,'Annuity Calc'!$H$7:$BE$11,2,FALSE))*HLOOKUP(AX256,'Annuity Calc'!$H$7:$BE$11,4,FALSE),(IF(AX256&lt;=(-1),AX256,0)))</f>
        <v>#N/A</v>
      </c>
      <c r="AY259" s="163" t="e">
        <f>IF($D256&gt;=1,($B255/HLOOKUP($D256,'Annuity Calc'!$H$7:$BE$11,2,FALSE))*HLOOKUP(AY256,'Annuity Calc'!$H$7:$BE$11,4,FALSE),(IF(AY256&lt;=(-1),AY256,0)))</f>
        <v>#N/A</v>
      </c>
      <c r="AZ259" s="163" t="e">
        <f>IF($D256&gt;=1,($B255/HLOOKUP($D256,'Annuity Calc'!$H$7:$BE$11,2,FALSE))*HLOOKUP(AZ256,'Annuity Calc'!$H$7:$BE$11,4,FALSE),(IF(AZ256&lt;=(-1),AZ256,0)))</f>
        <v>#N/A</v>
      </c>
      <c r="BA259" s="163" t="e">
        <f>IF($D256&gt;=1,($B255/HLOOKUP($D256,'Annuity Calc'!$H$7:$BE$11,2,FALSE))*HLOOKUP(BA256,'Annuity Calc'!$H$7:$BE$11,4,FALSE),(IF(BA256&lt;=(-1),BA256,0)))</f>
        <v>#N/A</v>
      </c>
      <c r="BB259" s="163" t="e">
        <f>IF($D256&gt;=1,($B255/HLOOKUP($D256,'Annuity Calc'!$H$7:$BE$11,2,FALSE))*HLOOKUP(BB256,'Annuity Calc'!$H$7:$BE$11,4,FALSE),(IF(BB256&lt;=(-1),BB256,0)))</f>
        <v>#N/A</v>
      </c>
      <c r="BC259" s="163" t="e">
        <f>IF($D256&gt;=1,($B255/HLOOKUP($D256,'Annuity Calc'!$H$7:$BE$11,2,FALSE))*HLOOKUP(BC256,'Annuity Calc'!$H$7:$BE$11,4,FALSE),(IF(BC256&lt;=(-1),BC256,0)))</f>
        <v>#N/A</v>
      </c>
      <c r="BD259" s="163" t="e">
        <f>IF($D256&gt;=1,($B255/HLOOKUP($D256,'Annuity Calc'!$H$7:$BE$11,2,FALSE))*HLOOKUP(BD256,'Annuity Calc'!$H$7:$BE$11,4,FALSE),(IF(BD256&lt;=(-1),BD256,0)))</f>
        <v>#N/A</v>
      </c>
      <c r="BE259" s="163" t="e">
        <f>IF($D256&gt;=1,($B255/HLOOKUP($D256,'Annuity Calc'!$H$7:$BE$11,2,FALSE))*HLOOKUP(BE256,'Annuity Calc'!$H$7:$BE$11,4,FALSE),(IF(BE256&lt;=(-1),BE256,0)))</f>
        <v>#N/A</v>
      </c>
      <c r="BF259" s="163" t="e">
        <f>IF($D256&gt;=1,($B255/HLOOKUP($D256,'Annuity Calc'!$H$7:$BE$11,2,FALSE))*HLOOKUP(BF256,'Annuity Calc'!$H$7:$BE$11,4,FALSE),(IF(BF256&lt;=(-1),BF256,0)))</f>
        <v>#N/A</v>
      </c>
      <c r="BG259" s="163" t="e">
        <f>IF($D256&gt;=1,($B255/HLOOKUP($D256,'Annuity Calc'!$H$7:$BE$11,2,FALSE))*HLOOKUP(BG256,'Annuity Calc'!$H$7:$BE$11,4,FALSE),(IF(BG256&lt;=(-1),BG256,0)))</f>
        <v>#N/A</v>
      </c>
      <c r="BH259" s="163" t="e">
        <f>IF($D256&gt;=1,($B255/HLOOKUP($D256,'Annuity Calc'!$H$7:$BE$11,2,FALSE))*HLOOKUP(BH256,'Annuity Calc'!$H$7:$BE$11,4,FALSE),(IF(BH256&lt;=(-1),BH256,0)))</f>
        <v>#N/A</v>
      </c>
      <c r="BI259" s="163" t="e">
        <f>IF($D256&gt;=1,($B255/HLOOKUP($D256,'Annuity Calc'!$H$7:$BE$11,2,FALSE))*HLOOKUP(BI256,'Annuity Calc'!$H$7:$BE$11,4,FALSE),(IF(BI256&lt;=(-1),BI256,0)))</f>
        <v>#N/A</v>
      </c>
    </row>
    <row r="260" spans="3:61" s="19" customFormat="1" ht="12.75" x14ac:dyDescent="0.2">
      <c r="C260" s="19" t="s">
        <v>161</v>
      </c>
      <c r="D260" s="163">
        <f>IF($D256&gt;=1,($B255/HLOOKUP($D256,'Annuity Calc'!$H$7:$BE$11,2,FALSE))*HLOOKUP(D256,'Annuity Calc'!$H$7:$BE$11,5,FALSE),(IF(D256&lt;=(-1),D256,0)))</f>
        <v>275402.22536239965</v>
      </c>
      <c r="E260" s="163">
        <f>IF($D256&gt;=1,($B255/HLOOKUP($D256,'Annuity Calc'!$H$7:$BE$11,2,FALSE))*HLOOKUP(E256,'Annuity Calc'!$H$7:$BE$11,5,FALSE),(IF(E256&lt;=(-1),E256,0)))</f>
        <v>275402.22536239965</v>
      </c>
      <c r="F260" s="163">
        <f>IF($D256&gt;=1,($B255/HLOOKUP($D256,'Annuity Calc'!$H$7:$BE$11,2,FALSE))*HLOOKUP(F256,'Annuity Calc'!$H$7:$BE$11,5,FALSE),(IF(F256&lt;=(-1),F256,0)))</f>
        <v>275402.22536239965</v>
      </c>
      <c r="G260" s="163">
        <f>IF($D256&gt;=1,($B255/HLOOKUP($D256,'Annuity Calc'!$H$7:$BE$11,2,FALSE))*HLOOKUP(G256,'Annuity Calc'!$H$7:$BE$11,5,FALSE),(IF(G256&lt;=(-1),G256,0)))</f>
        <v>275402.22536239965</v>
      </c>
      <c r="H260" s="163">
        <f>IF($D256&gt;=1,($B255/HLOOKUP($D256,'Annuity Calc'!$H$7:$BE$11,2,FALSE))*HLOOKUP(H256,'Annuity Calc'!$H$7:$BE$11,5,FALSE),(IF(H256&lt;=(-1),H256,0)))</f>
        <v>275402.22536239965</v>
      </c>
      <c r="I260" s="163">
        <f>IF($D256&gt;=1,($B255/HLOOKUP($D256,'Annuity Calc'!$H$7:$BE$11,2,FALSE))*HLOOKUP(I256,'Annuity Calc'!$H$7:$BE$11,5,FALSE),(IF(I256&lt;=(-1),I256,0)))</f>
        <v>275402.22536239965</v>
      </c>
      <c r="J260" s="163">
        <f>IF($D256&gt;=1,($B255/HLOOKUP($D256,'Annuity Calc'!$H$7:$BE$11,2,FALSE))*HLOOKUP(J256,'Annuity Calc'!$H$7:$BE$11,5,FALSE),(IF(J256&lt;=(-1),J256,0)))</f>
        <v>275402.22536239965</v>
      </c>
      <c r="K260" s="163">
        <f>IF($D256&gt;=1,($B255/HLOOKUP($D256,'Annuity Calc'!$H$7:$BE$11,2,FALSE))*HLOOKUP(K256,'Annuity Calc'!$H$7:$BE$11,5,FALSE),(IF(K256&lt;=(-1),K256,0)))</f>
        <v>275402.22536239965</v>
      </c>
      <c r="L260" s="163">
        <f>IF($D256&gt;=1,($B255/HLOOKUP($D256,'Annuity Calc'!$H$7:$BE$11,2,FALSE))*HLOOKUP(L256,'Annuity Calc'!$H$7:$BE$11,5,FALSE),(IF(L256&lt;=(-1),L256,0)))</f>
        <v>275402.22536239965</v>
      </c>
      <c r="M260" s="163">
        <f>IF($D256&gt;=1,($B255/HLOOKUP($D256,'Annuity Calc'!$H$7:$BE$11,2,FALSE))*HLOOKUP(M256,'Annuity Calc'!$H$7:$BE$11,5,FALSE),(IF(M256&lt;=(-1),M256,0)))</f>
        <v>275402.22536239965</v>
      </c>
      <c r="N260" s="163" t="e">
        <f>IF($D256&gt;=1,($B255/HLOOKUP($D256,'Annuity Calc'!$H$7:$BE$11,2,FALSE))*HLOOKUP(N256,'Annuity Calc'!$H$7:$BE$11,5,FALSE),(IF(N256&lt;=(-1),N256,0)))</f>
        <v>#N/A</v>
      </c>
      <c r="O260" s="163" t="e">
        <f>IF($D256&gt;=1,($B255/HLOOKUP($D256,'Annuity Calc'!$H$7:$BE$11,2,FALSE))*HLOOKUP(O256,'Annuity Calc'!$H$7:$BE$11,5,FALSE),(IF(O256&lt;=(-1),O256,0)))</f>
        <v>#N/A</v>
      </c>
      <c r="P260" s="163" t="e">
        <f>IF($D256&gt;=1,($B255/HLOOKUP($D256,'Annuity Calc'!$H$7:$BE$11,2,FALSE))*HLOOKUP(P256,'Annuity Calc'!$H$7:$BE$11,5,FALSE),(IF(P256&lt;=(-1),P256,0)))</f>
        <v>#N/A</v>
      </c>
      <c r="Q260" s="163" t="e">
        <f>IF($D256&gt;=1,($B255/HLOOKUP($D256,'Annuity Calc'!$H$7:$BE$11,2,FALSE))*HLOOKUP(Q256,'Annuity Calc'!$H$7:$BE$11,5,FALSE),(IF(Q256&lt;=(-1),Q256,0)))</f>
        <v>#N/A</v>
      </c>
      <c r="R260" s="163" t="e">
        <f>IF($D256&gt;=1,($B255/HLOOKUP($D256,'Annuity Calc'!$H$7:$BE$11,2,FALSE))*HLOOKUP(R256,'Annuity Calc'!$H$7:$BE$11,5,FALSE),(IF(R256&lt;=(-1),R256,0)))</f>
        <v>#N/A</v>
      </c>
      <c r="S260" s="163" t="e">
        <f>IF($D256&gt;=1,($B255/HLOOKUP($D256,'Annuity Calc'!$H$7:$BE$11,2,FALSE))*HLOOKUP(S256,'Annuity Calc'!$H$7:$BE$11,5,FALSE),(IF(S256&lt;=(-1),S256,0)))</f>
        <v>#N/A</v>
      </c>
      <c r="T260" s="163" t="e">
        <f>IF($D256&gt;=1,($B255/HLOOKUP($D256,'Annuity Calc'!$H$7:$BE$11,2,FALSE))*HLOOKUP(T256,'Annuity Calc'!$H$7:$BE$11,5,FALSE),(IF(T256&lt;=(-1),T256,0)))</f>
        <v>#N/A</v>
      </c>
      <c r="U260" s="163" t="e">
        <f>IF($D256&gt;=1,($B255/HLOOKUP($D256,'Annuity Calc'!$H$7:$BE$11,2,FALSE))*HLOOKUP(U256,'Annuity Calc'!$H$7:$BE$11,5,FALSE),(IF(U256&lt;=(-1),U256,0)))</f>
        <v>#N/A</v>
      </c>
      <c r="V260" s="163" t="e">
        <f>IF($D256&gt;=1,($B255/HLOOKUP($D256,'Annuity Calc'!$H$7:$BE$11,2,FALSE))*HLOOKUP(V256,'Annuity Calc'!$H$7:$BE$11,5,FALSE),(IF(V256&lt;=(-1),V256,0)))</f>
        <v>#N/A</v>
      </c>
      <c r="W260" s="163" t="e">
        <f>IF($D256&gt;=1,($B255/HLOOKUP($D256,'Annuity Calc'!$H$7:$BE$11,2,FALSE))*HLOOKUP(W256,'Annuity Calc'!$H$7:$BE$11,5,FALSE),(IF(W256&lt;=(-1),W256,0)))</f>
        <v>#N/A</v>
      </c>
      <c r="X260" s="163" t="e">
        <f>IF($D256&gt;=1,($B255/HLOOKUP($D256,'Annuity Calc'!$H$7:$BE$11,2,FALSE))*HLOOKUP(X256,'Annuity Calc'!$H$7:$BE$11,5,FALSE),(IF(X256&lt;=(-1),X256,0)))</f>
        <v>#N/A</v>
      </c>
      <c r="Y260" s="163" t="e">
        <f>IF($D256&gt;=1,($B255/HLOOKUP($D256,'Annuity Calc'!$H$7:$BE$11,2,FALSE))*HLOOKUP(Y256,'Annuity Calc'!$H$7:$BE$11,5,FALSE),(IF(Y256&lt;=(-1),Y256,0)))</f>
        <v>#N/A</v>
      </c>
      <c r="Z260" s="163" t="e">
        <f>IF($D256&gt;=1,($B255/HLOOKUP($D256,'Annuity Calc'!$H$7:$BE$11,2,FALSE))*HLOOKUP(Z256,'Annuity Calc'!$H$7:$BE$11,5,FALSE),(IF(Z256&lt;=(-1),Z256,0)))</f>
        <v>#N/A</v>
      </c>
      <c r="AA260" s="163" t="e">
        <f>IF($D256&gt;=1,($B255/HLOOKUP($D256,'Annuity Calc'!$H$7:$BE$11,2,FALSE))*HLOOKUP(AA256,'Annuity Calc'!$H$7:$BE$11,5,FALSE),(IF(AA256&lt;=(-1),AA256,0)))</f>
        <v>#N/A</v>
      </c>
      <c r="AB260" s="163" t="e">
        <f>IF($D256&gt;=1,($B255/HLOOKUP($D256,'Annuity Calc'!$H$7:$BE$11,2,FALSE))*HLOOKUP(AB256,'Annuity Calc'!$H$7:$BE$11,5,FALSE),(IF(AB256&lt;=(-1),AB256,0)))</f>
        <v>#N/A</v>
      </c>
      <c r="AC260" s="163" t="e">
        <f>IF($D256&gt;=1,($B255/HLOOKUP($D256,'Annuity Calc'!$H$7:$BE$11,2,FALSE))*HLOOKUP(AC256,'Annuity Calc'!$H$7:$BE$11,5,FALSE),(IF(AC256&lt;=(-1),AC256,0)))</f>
        <v>#N/A</v>
      </c>
      <c r="AD260" s="163" t="e">
        <f>IF($D256&gt;=1,($B255/HLOOKUP($D256,'Annuity Calc'!$H$7:$BE$11,2,FALSE))*HLOOKUP(AD256,'Annuity Calc'!$H$7:$BE$11,5,FALSE),(IF(AD256&lt;=(-1),AD256,0)))</f>
        <v>#N/A</v>
      </c>
      <c r="AE260" s="163" t="e">
        <f>IF($D256&gt;=1,($B255/HLOOKUP($D256,'Annuity Calc'!$H$7:$BE$11,2,FALSE))*HLOOKUP(AE256,'Annuity Calc'!$H$7:$BE$11,5,FALSE),(IF(AE256&lt;=(-1),AE256,0)))</f>
        <v>#N/A</v>
      </c>
      <c r="AF260" s="163" t="e">
        <f>IF($D256&gt;=1,($B255/HLOOKUP($D256,'Annuity Calc'!$H$7:$BE$11,2,FALSE))*HLOOKUP(AF256,'Annuity Calc'!$H$7:$BE$11,5,FALSE),(IF(AF256&lt;=(-1),AF256,0)))</f>
        <v>#N/A</v>
      </c>
      <c r="AG260" s="163" t="e">
        <f>IF($D256&gt;=1,($B255/HLOOKUP($D256,'Annuity Calc'!$H$7:$BE$11,2,FALSE))*HLOOKUP(AG256,'Annuity Calc'!$H$7:$BE$11,5,FALSE),(IF(AG256&lt;=(-1),AG256,0)))</f>
        <v>#N/A</v>
      </c>
      <c r="AH260" s="163" t="e">
        <f>IF($D256&gt;=1,($B255/HLOOKUP($D256,'Annuity Calc'!$H$7:$BE$11,2,FALSE))*HLOOKUP(AH256,'Annuity Calc'!$H$7:$BE$11,5,FALSE),(IF(AH256&lt;=(-1),AH256,0)))</f>
        <v>#N/A</v>
      </c>
      <c r="AI260" s="163" t="e">
        <f>IF($D256&gt;=1,($B255/HLOOKUP($D256,'Annuity Calc'!$H$7:$BE$11,2,FALSE))*HLOOKUP(AI256,'Annuity Calc'!$H$7:$BE$11,5,FALSE),(IF(AI256&lt;=(-1),AI256,0)))</f>
        <v>#N/A</v>
      </c>
      <c r="AJ260" s="163" t="e">
        <f>IF($D256&gt;=1,($B255/HLOOKUP($D256,'Annuity Calc'!$H$7:$BE$11,2,FALSE))*HLOOKUP(AJ256,'Annuity Calc'!$H$7:$BE$11,5,FALSE),(IF(AJ256&lt;=(-1),AJ256,0)))</f>
        <v>#N/A</v>
      </c>
      <c r="AK260" s="163" t="e">
        <f>IF($D256&gt;=1,($B255/HLOOKUP($D256,'Annuity Calc'!$H$7:$BE$11,2,FALSE))*HLOOKUP(AK256,'Annuity Calc'!$H$7:$BE$11,5,FALSE),(IF(AK256&lt;=(-1),AK256,0)))</f>
        <v>#N/A</v>
      </c>
      <c r="AL260" s="163" t="e">
        <f>IF($D256&gt;=1,($B255/HLOOKUP($D256,'Annuity Calc'!$H$7:$BE$11,2,FALSE))*HLOOKUP(AL256,'Annuity Calc'!$H$7:$BE$11,5,FALSE),(IF(AL256&lt;=(-1),AL256,0)))</f>
        <v>#N/A</v>
      </c>
      <c r="AM260" s="163" t="e">
        <f>IF($D256&gt;=1,($B255/HLOOKUP($D256,'Annuity Calc'!$H$7:$BE$11,2,FALSE))*HLOOKUP(AM256,'Annuity Calc'!$H$7:$BE$11,5,FALSE),(IF(AM256&lt;=(-1),AM256,0)))</f>
        <v>#N/A</v>
      </c>
      <c r="AN260" s="163" t="e">
        <f>IF($D256&gt;=1,($B255/HLOOKUP($D256,'Annuity Calc'!$H$7:$BE$11,2,FALSE))*HLOOKUP(AN256,'Annuity Calc'!$H$7:$BE$11,5,FALSE),(IF(AN256&lt;=(-1),AN256,0)))</f>
        <v>#N/A</v>
      </c>
      <c r="AO260" s="163" t="e">
        <f>IF($D256&gt;=1,($B255/HLOOKUP($D256,'Annuity Calc'!$H$7:$BE$11,2,FALSE))*HLOOKUP(AO256,'Annuity Calc'!$H$7:$BE$11,5,FALSE),(IF(AO256&lt;=(-1),AO256,0)))</f>
        <v>#N/A</v>
      </c>
      <c r="AP260" s="163" t="e">
        <f>IF($D256&gt;=1,($B255/HLOOKUP($D256,'Annuity Calc'!$H$7:$BE$11,2,FALSE))*HLOOKUP(AP256,'Annuity Calc'!$H$7:$BE$11,5,FALSE),(IF(AP256&lt;=(-1),AP256,0)))</f>
        <v>#N/A</v>
      </c>
      <c r="AQ260" s="163" t="e">
        <f>IF($D256&gt;=1,($B255/HLOOKUP($D256,'Annuity Calc'!$H$7:$BE$11,2,FALSE))*HLOOKUP(AQ256,'Annuity Calc'!$H$7:$BE$11,5,FALSE),(IF(AQ256&lt;=(-1),AQ256,0)))</f>
        <v>#N/A</v>
      </c>
      <c r="AR260" s="163" t="e">
        <f>IF($D256&gt;=1,($B255/HLOOKUP($D256,'Annuity Calc'!$H$7:$BE$11,2,FALSE))*HLOOKUP(AR256,'Annuity Calc'!$H$7:$BE$11,5,FALSE),(IF(AR256&lt;=(-1),AR256,0)))</f>
        <v>#N/A</v>
      </c>
      <c r="AS260" s="163" t="e">
        <f>IF($D256&gt;=1,($B255/HLOOKUP($D256,'Annuity Calc'!$H$7:$BE$11,2,FALSE))*HLOOKUP(AS256,'Annuity Calc'!$H$7:$BE$11,5,FALSE),(IF(AS256&lt;=(-1),AS256,0)))</f>
        <v>#N/A</v>
      </c>
      <c r="AT260" s="163" t="e">
        <f>IF($D256&gt;=1,($B255/HLOOKUP($D256,'Annuity Calc'!$H$7:$BE$11,2,FALSE))*HLOOKUP(AT256,'Annuity Calc'!$H$7:$BE$11,5,FALSE),(IF(AT256&lt;=(-1),AT256,0)))</f>
        <v>#N/A</v>
      </c>
      <c r="AU260" s="163" t="e">
        <f>IF($D256&gt;=1,($B255/HLOOKUP($D256,'Annuity Calc'!$H$7:$BE$11,2,FALSE))*HLOOKUP(AU256,'Annuity Calc'!$H$7:$BE$11,5,FALSE),(IF(AU256&lt;=(-1),AU256,0)))</f>
        <v>#N/A</v>
      </c>
      <c r="AV260" s="163" t="e">
        <f>IF($D256&gt;=1,($B255/HLOOKUP($D256,'Annuity Calc'!$H$7:$BE$11,2,FALSE))*HLOOKUP(AV256,'Annuity Calc'!$H$7:$BE$11,5,FALSE),(IF(AV256&lt;=(-1),AV256,0)))</f>
        <v>#N/A</v>
      </c>
      <c r="AW260" s="163" t="e">
        <f>IF($D256&gt;=1,($B255/HLOOKUP($D256,'Annuity Calc'!$H$7:$BE$11,2,FALSE))*HLOOKUP(AW256,'Annuity Calc'!$H$7:$BE$11,5,FALSE),(IF(AW256&lt;=(-1),AW256,0)))</f>
        <v>#N/A</v>
      </c>
      <c r="AX260" s="163" t="e">
        <f>IF($D256&gt;=1,($B255/HLOOKUP($D256,'Annuity Calc'!$H$7:$BE$11,2,FALSE))*HLOOKUP(AX256,'Annuity Calc'!$H$7:$BE$11,5,FALSE),(IF(AX256&lt;=(-1),AX256,0)))</f>
        <v>#N/A</v>
      </c>
      <c r="AY260" s="163" t="e">
        <f>IF($D256&gt;=1,($B255/HLOOKUP($D256,'Annuity Calc'!$H$7:$BE$11,2,FALSE))*HLOOKUP(AY256,'Annuity Calc'!$H$7:$BE$11,5,FALSE),(IF(AY256&lt;=(-1),AY256,0)))</f>
        <v>#N/A</v>
      </c>
      <c r="AZ260" s="163" t="e">
        <f>IF($D256&gt;=1,($B255/HLOOKUP($D256,'Annuity Calc'!$H$7:$BE$11,2,FALSE))*HLOOKUP(AZ256,'Annuity Calc'!$H$7:$BE$11,5,FALSE),(IF(AZ256&lt;=(-1),AZ256,0)))</f>
        <v>#N/A</v>
      </c>
      <c r="BA260" s="163" t="e">
        <f>IF($D256&gt;=1,($B255/HLOOKUP($D256,'Annuity Calc'!$H$7:$BE$11,2,FALSE))*HLOOKUP(BA256,'Annuity Calc'!$H$7:$BE$11,5,FALSE),(IF(BA256&lt;=(-1),BA256,0)))</f>
        <v>#N/A</v>
      </c>
      <c r="BB260" s="163" t="e">
        <f>IF($D256&gt;=1,($B255/HLOOKUP($D256,'Annuity Calc'!$H$7:$BE$11,2,FALSE))*HLOOKUP(BB256,'Annuity Calc'!$H$7:$BE$11,5,FALSE),(IF(BB256&lt;=(-1),BB256,0)))</f>
        <v>#N/A</v>
      </c>
      <c r="BC260" s="163" t="e">
        <f>IF($D256&gt;=1,($B255/HLOOKUP($D256,'Annuity Calc'!$H$7:$BE$11,2,FALSE))*HLOOKUP(BC256,'Annuity Calc'!$H$7:$BE$11,5,FALSE),(IF(BC256&lt;=(-1),BC256,0)))</f>
        <v>#N/A</v>
      </c>
      <c r="BD260" s="163" t="e">
        <f>IF($D256&gt;=1,($B255/HLOOKUP($D256,'Annuity Calc'!$H$7:$BE$11,2,FALSE))*HLOOKUP(BD256,'Annuity Calc'!$H$7:$BE$11,5,FALSE),(IF(BD256&lt;=(-1),BD256,0)))</f>
        <v>#N/A</v>
      </c>
      <c r="BE260" s="163" t="e">
        <f>IF($D256&gt;=1,($B255/HLOOKUP($D256,'Annuity Calc'!$H$7:$BE$11,2,FALSE))*HLOOKUP(BE256,'Annuity Calc'!$H$7:$BE$11,5,FALSE),(IF(BE256&lt;=(-1),BE256,0)))</f>
        <v>#N/A</v>
      </c>
      <c r="BF260" s="163" t="e">
        <f>IF($D256&gt;=1,($B255/HLOOKUP($D256,'Annuity Calc'!$H$7:$BE$11,2,FALSE))*HLOOKUP(BF256,'Annuity Calc'!$H$7:$BE$11,5,FALSE),(IF(BF256&lt;=(-1),BF256,0)))</f>
        <v>#N/A</v>
      </c>
      <c r="BG260" s="163" t="e">
        <f>IF($D256&gt;=1,($B255/HLOOKUP($D256,'Annuity Calc'!$H$7:$BE$11,2,FALSE))*HLOOKUP(BG256,'Annuity Calc'!$H$7:$BE$11,5,FALSE),(IF(BG256&lt;=(-1),BG256,0)))</f>
        <v>#N/A</v>
      </c>
      <c r="BH260" s="163" t="e">
        <f>IF($D256&gt;=1,($B255/HLOOKUP($D256,'Annuity Calc'!$H$7:$BE$11,2,FALSE))*HLOOKUP(BH256,'Annuity Calc'!$H$7:$BE$11,5,FALSE),(IF(BH256&lt;=(-1),BH256,0)))</f>
        <v>#N/A</v>
      </c>
      <c r="BI260" s="163" t="e">
        <f>IF($D256&gt;=1,($B255/HLOOKUP($D256,'Annuity Calc'!$H$7:$BE$11,2,FALSE))*HLOOKUP(BI256,'Annuity Calc'!$H$7:$BE$11,5,FALSE),(IF(BI256&lt;=(-1),BI256,0)))</f>
        <v>#N/A</v>
      </c>
    </row>
    <row r="261" spans="3:61" s="19" customFormat="1" ht="12.75" x14ac:dyDescent="0.2">
      <c r="D261" s="19">
        <f>D257-D258</f>
        <v>2082625.8470951675</v>
      </c>
      <c r="E261" s="19">
        <f t="shared" ref="E261:BI261" si="1725">E257-E258</f>
        <v>1886405.8031552639</v>
      </c>
      <c r="F261" s="19">
        <f t="shared" si="1725"/>
        <v>1682197.2078626719</v>
      </c>
      <c r="G261" s="19">
        <f t="shared" si="1725"/>
        <v>1469674.8296486225</v>
      </c>
      <c r="H261" s="19">
        <f t="shared" si="1725"/>
        <v>1248500.1960488881</v>
      </c>
      <c r="I261" s="19">
        <f t="shared" si="1725"/>
        <v>1018321.0546376857</v>
      </c>
      <c r="J261" s="19">
        <f t="shared" si="1725"/>
        <v>778770.81201500725</v>
      </c>
      <c r="K261" s="19">
        <f t="shared" si="1725"/>
        <v>529467.94995388703</v>
      </c>
      <c r="L261" s="19">
        <f t="shared" si="1725"/>
        <v>270015.41777773318</v>
      </c>
      <c r="M261" s="19">
        <f t="shared" si="1725"/>
        <v>-6.9849193096160889E-10</v>
      </c>
      <c r="N261" s="19" t="e">
        <f t="shared" si="1725"/>
        <v>#N/A</v>
      </c>
      <c r="O261" s="19" t="e">
        <f t="shared" si="1725"/>
        <v>#N/A</v>
      </c>
      <c r="P261" s="19" t="e">
        <f t="shared" si="1725"/>
        <v>#N/A</v>
      </c>
      <c r="Q261" s="19" t="e">
        <f t="shared" si="1725"/>
        <v>#N/A</v>
      </c>
      <c r="R261" s="19" t="e">
        <f t="shared" si="1725"/>
        <v>#N/A</v>
      </c>
      <c r="S261" s="19" t="e">
        <f t="shared" si="1725"/>
        <v>#N/A</v>
      </c>
      <c r="T261" s="19" t="e">
        <f t="shared" si="1725"/>
        <v>#N/A</v>
      </c>
      <c r="U261" s="19" t="e">
        <f t="shared" si="1725"/>
        <v>#N/A</v>
      </c>
      <c r="V261" s="19" t="e">
        <f t="shared" si="1725"/>
        <v>#N/A</v>
      </c>
      <c r="W261" s="19" t="e">
        <f t="shared" si="1725"/>
        <v>#N/A</v>
      </c>
      <c r="X261" s="19" t="e">
        <f t="shared" si="1725"/>
        <v>#N/A</v>
      </c>
      <c r="Y261" s="19" t="e">
        <f t="shared" si="1725"/>
        <v>#N/A</v>
      </c>
      <c r="Z261" s="19" t="e">
        <f t="shared" si="1725"/>
        <v>#N/A</v>
      </c>
      <c r="AA261" s="19" t="e">
        <f t="shared" si="1725"/>
        <v>#N/A</v>
      </c>
      <c r="AB261" s="19" t="e">
        <f t="shared" si="1725"/>
        <v>#N/A</v>
      </c>
      <c r="AC261" s="19" t="e">
        <f t="shared" si="1725"/>
        <v>#N/A</v>
      </c>
      <c r="AD261" s="19" t="e">
        <f t="shared" si="1725"/>
        <v>#N/A</v>
      </c>
      <c r="AE261" s="19" t="e">
        <f t="shared" si="1725"/>
        <v>#N/A</v>
      </c>
      <c r="AF261" s="19" t="e">
        <f t="shared" si="1725"/>
        <v>#N/A</v>
      </c>
      <c r="AG261" s="19" t="e">
        <f t="shared" si="1725"/>
        <v>#N/A</v>
      </c>
      <c r="AH261" s="19" t="e">
        <f t="shared" si="1725"/>
        <v>#N/A</v>
      </c>
      <c r="AI261" s="19" t="e">
        <f t="shared" si="1725"/>
        <v>#N/A</v>
      </c>
      <c r="AJ261" s="19" t="e">
        <f t="shared" si="1725"/>
        <v>#N/A</v>
      </c>
      <c r="AK261" s="19" t="e">
        <f t="shared" si="1725"/>
        <v>#N/A</v>
      </c>
      <c r="AL261" s="19" t="e">
        <f t="shared" si="1725"/>
        <v>#N/A</v>
      </c>
      <c r="AM261" s="19" t="e">
        <f t="shared" si="1725"/>
        <v>#N/A</v>
      </c>
      <c r="AN261" s="19" t="e">
        <f t="shared" si="1725"/>
        <v>#N/A</v>
      </c>
      <c r="AO261" s="19" t="e">
        <f t="shared" si="1725"/>
        <v>#N/A</v>
      </c>
      <c r="AP261" s="19" t="e">
        <f t="shared" si="1725"/>
        <v>#N/A</v>
      </c>
      <c r="AQ261" s="19" t="e">
        <f t="shared" si="1725"/>
        <v>#N/A</v>
      </c>
      <c r="AR261" s="19" t="e">
        <f t="shared" si="1725"/>
        <v>#N/A</v>
      </c>
      <c r="AS261" s="19" t="e">
        <f t="shared" si="1725"/>
        <v>#N/A</v>
      </c>
      <c r="AT261" s="19" t="e">
        <f t="shared" si="1725"/>
        <v>#N/A</v>
      </c>
      <c r="AU261" s="19" t="e">
        <f t="shared" si="1725"/>
        <v>#N/A</v>
      </c>
      <c r="AV261" s="19" t="e">
        <f t="shared" si="1725"/>
        <v>#N/A</v>
      </c>
      <c r="AW261" s="19" t="e">
        <f t="shared" si="1725"/>
        <v>#N/A</v>
      </c>
      <c r="AX261" s="19" t="e">
        <f t="shared" si="1725"/>
        <v>#N/A</v>
      </c>
      <c r="AY261" s="19" t="e">
        <f t="shared" si="1725"/>
        <v>#N/A</v>
      </c>
      <c r="AZ261" s="19" t="e">
        <f t="shared" si="1725"/>
        <v>#N/A</v>
      </c>
      <c r="BA261" s="19" t="e">
        <f t="shared" si="1725"/>
        <v>#N/A</v>
      </c>
      <c r="BB261" s="19" t="e">
        <f t="shared" si="1725"/>
        <v>#N/A</v>
      </c>
      <c r="BC261" s="19" t="e">
        <f t="shared" si="1725"/>
        <v>#N/A</v>
      </c>
      <c r="BD261" s="19" t="e">
        <f t="shared" si="1725"/>
        <v>#N/A</v>
      </c>
      <c r="BE261" s="19" t="e">
        <f t="shared" si="1725"/>
        <v>#N/A</v>
      </c>
      <c r="BF261" s="19" t="e">
        <f t="shared" si="1725"/>
        <v>#N/A</v>
      </c>
      <c r="BG261" s="19" t="e">
        <f t="shared" si="1725"/>
        <v>#N/A</v>
      </c>
      <c r="BH261" s="19" t="e">
        <f t="shared" si="1725"/>
        <v>#N/A</v>
      </c>
      <c r="BI261" s="19" t="e">
        <f t="shared" si="1725"/>
        <v>#N/A</v>
      </c>
    </row>
    <row r="262" spans="3:61" s="19" customFormat="1" ht="12.75" x14ac:dyDescent="0.2"/>
    <row r="263" spans="3:61" s="19" customFormat="1" ht="12.75" x14ac:dyDescent="0.2">
      <c r="C263" s="19" t="s">
        <v>473</v>
      </c>
      <c r="E263" s="19">
        <f>D257</f>
        <v>2271169.8483337602</v>
      </c>
      <c r="F263" s="19">
        <f t="shared" ref="F263:F267" si="1726">E257</f>
        <v>2082625.8470951675</v>
      </c>
      <c r="G263" s="19">
        <f t="shared" ref="G263:G267" si="1727">F257</f>
        <v>1886405.8031552639</v>
      </c>
      <c r="H263" s="19">
        <f t="shared" ref="H263:H267" si="1728">G257</f>
        <v>1682197.2078626719</v>
      </c>
      <c r="I263" s="19">
        <f t="shared" ref="I263:I267" si="1729">H257</f>
        <v>1469674.8296486225</v>
      </c>
      <c r="J263" s="19">
        <f t="shared" ref="J263:J267" si="1730">I257</f>
        <v>1248500.1960488881</v>
      </c>
      <c r="K263" s="19">
        <f t="shared" ref="K263:K267" si="1731">J257</f>
        <v>1018321.0546376857</v>
      </c>
      <c r="L263" s="19">
        <f t="shared" ref="L263:L267" si="1732">K257</f>
        <v>778770.81201500725</v>
      </c>
      <c r="M263" s="19">
        <f t="shared" ref="M263:M267" si="1733">L257</f>
        <v>529467.94995388703</v>
      </c>
      <c r="N263" s="19">
        <f t="shared" ref="N263:N267" si="1734">M257</f>
        <v>270015.41777773318</v>
      </c>
      <c r="O263" s="19">
        <f t="shared" ref="O263:O267" si="1735">N257</f>
        <v>-6.9849193096160889E-10</v>
      </c>
      <c r="P263" s="19" t="e">
        <f t="shared" ref="P263:P267" si="1736">O257</f>
        <v>#N/A</v>
      </c>
      <c r="Q263" s="19" t="e">
        <f t="shared" ref="Q263:Q267" si="1737">P257</f>
        <v>#N/A</v>
      </c>
      <c r="R263" s="19" t="e">
        <f t="shared" ref="R263:R267" si="1738">Q257</f>
        <v>#N/A</v>
      </c>
      <c r="S263" s="19" t="e">
        <f t="shared" ref="S263:S267" si="1739">R257</f>
        <v>#N/A</v>
      </c>
      <c r="T263" s="19" t="e">
        <f t="shared" ref="T263:T267" si="1740">S257</f>
        <v>#N/A</v>
      </c>
      <c r="U263" s="19" t="e">
        <f t="shared" ref="U263:U267" si="1741">T257</f>
        <v>#N/A</v>
      </c>
      <c r="V263" s="19" t="e">
        <f t="shared" ref="V263:V267" si="1742">U257</f>
        <v>#N/A</v>
      </c>
      <c r="W263" s="19" t="e">
        <f t="shared" ref="W263:W267" si="1743">V257</f>
        <v>#N/A</v>
      </c>
      <c r="X263" s="19" t="e">
        <f t="shared" ref="X263:X267" si="1744">W257</f>
        <v>#N/A</v>
      </c>
      <c r="Y263" s="19" t="e">
        <f t="shared" ref="Y263:Y267" si="1745">X257</f>
        <v>#N/A</v>
      </c>
      <c r="Z263" s="19" t="e">
        <f t="shared" ref="Z263:Z267" si="1746">Y257</f>
        <v>#N/A</v>
      </c>
      <c r="AA263" s="19" t="e">
        <f t="shared" ref="AA263:AA267" si="1747">Z257</f>
        <v>#N/A</v>
      </c>
      <c r="AB263" s="19" t="e">
        <f t="shared" ref="AB263:AB267" si="1748">AA257</f>
        <v>#N/A</v>
      </c>
      <c r="AC263" s="19" t="e">
        <f t="shared" ref="AC263:AC267" si="1749">AB257</f>
        <v>#N/A</v>
      </c>
      <c r="AD263" s="19" t="e">
        <f t="shared" ref="AD263:AD267" si="1750">AC257</f>
        <v>#N/A</v>
      </c>
      <c r="AE263" s="19" t="e">
        <f t="shared" ref="AE263:AE267" si="1751">AD257</f>
        <v>#N/A</v>
      </c>
      <c r="AF263" s="19" t="e">
        <f t="shared" ref="AF263:AF267" si="1752">AE257</f>
        <v>#N/A</v>
      </c>
      <c r="AG263" s="19" t="e">
        <f t="shared" ref="AG263:AG267" si="1753">AF257</f>
        <v>#N/A</v>
      </c>
      <c r="AH263" s="19" t="e">
        <f t="shared" ref="AH263:AH267" si="1754">AG257</f>
        <v>#N/A</v>
      </c>
      <c r="AI263" s="19" t="e">
        <f t="shared" ref="AI263:AI267" si="1755">AH257</f>
        <v>#N/A</v>
      </c>
      <c r="AJ263" s="19" t="e">
        <f t="shared" ref="AJ263:AJ267" si="1756">AI257</f>
        <v>#N/A</v>
      </c>
      <c r="AK263" s="19" t="e">
        <f t="shared" ref="AK263:AK267" si="1757">AJ257</f>
        <v>#N/A</v>
      </c>
      <c r="AL263" s="19" t="e">
        <f t="shared" ref="AL263:AL267" si="1758">AK257</f>
        <v>#N/A</v>
      </c>
      <c r="AM263" s="19" t="e">
        <f t="shared" ref="AM263:AM267" si="1759">AL257</f>
        <v>#N/A</v>
      </c>
      <c r="AN263" s="19" t="e">
        <f t="shared" ref="AN263:AN267" si="1760">AM257</f>
        <v>#N/A</v>
      </c>
      <c r="AO263" s="19" t="e">
        <f t="shared" ref="AO263:AO267" si="1761">AN257</f>
        <v>#N/A</v>
      </c>
      <c r="AP263" s="19" t="e">
        <f t="shared" ref="AP263:AP267" si="1762">AO257</f>
        <v>#N/A</v>
      </c>
      <c r="AQ263" s="19" t="e">
        <f t="shared" ref="AQ263:AQ267" si="1763">AP257</f>
        <v>#N/A</v>
      </c>
      <c r="AR263" s="19" t="e">
        <f t="shared" ref="AR263:AR267" si="1764">AQ257</f>
        <v>#N/A</v>
      </c>
      <c r="AS263" s="19" t="e">
        <f t="shared" ref="AS263:AS267" si="1765">AR257</f>
        <v>#N/A</v>
      </c>
      <c r="AT263" s="19" t="e">
        <f t="shared" ref="AT263:AT267" si="1766">AS257</f>
        <v>#N/A</v>
      </c>
      <c r="AU263" s="19" t="e">
        <f t="shared" ref="AU263:AU267" si="1767">AT257</f>
        <v>#N/A</v>
      </c>
      <c r="AV263" s="19" t="e">
        <f t="shared" ref="AV263:AV267" si="1768">AU257</f>
        <v>#N/A</v>
      </c>
      <c r="AW263" s="19" t="e">
        <f t="shared" ref="AW263:AW267" si="1769">AV257</f>
        <v>#N/A</v>
      </c>
      <c r="AX263" s="19" t="e">
        <f t="shared" ref="AX263:AX267" si="1770">AW257</f>
        <v>#N/A</v>
      </c>
      <c r="AY263" s="19" t="e">
        <f t="shared" ref="AY263:AY267" si="1771">AX257</f>
        <v>#N/A</v>
      </c>
      <c r="AZ263" s="19" t="e">
        <f t="shared" ref="AZ263:AZ267" si="1772">AY257</f>
        <v>#N/A</v>
      </c>
      <c r="BA263" s="19" t="e">
        <f t="shared" ref="BA263:BA267" si="1773">AZ257</f>
        <v>#N/A</v>
      </c>
      <c r="BB263" s="19" t="e">
        <f t="shared" ref="BB263:BB267" si="1774">BA257</f>
        <v>#N/A</v>
      </c>
      <c r="BC263" s="19" t="e">
        <f t="shared" ref="BC263:BC267" si="1775">BB257</f>
        <v>#N/A</v>
      </c>
      <c r="BD263" s="19" t="e">
        <f t="shared" ref="BD263:BD267" si="1776">BC257</f>
        <v>#N/A</v>
      </c>
      <c r="BE263" s="19" t="e">
        <f t="shared" ref="BE263:BE267" si="1777">BD257</f>
        <v>#N/A</v>
      </c>
      <c r="BF263" s="19" t="e">
        <f t="shared" ref="BF263:BF267" si="1778">BE257</f>
        <v>#N/A</v>
      </c>
      <c r="BG263" s="19" t="e">
        <f t="shared" ref="BG263:BG267" si="1779">BF257</f>
        <v>#N/A</v>
      </c>
      <c r="BH263" s="19" t="e">
        <f t="shared" ref="BH263:BH267" si="1780">BG257</f>
        <v>#N/A</v>
      </c>
      <c r="BI263" s="19" t="e">
        <f t="shared" ref="BI263:BI267" si="1781">BH257</f>
        <v>#N/A</v>
      </c>
    </row>
    <row r="264" spans="3:61" s="19" customFormat="1" ht="12.75" x14ac:dyDescent="0.2">
      <c r="C264" s="19" t="s">
        <v>455</v>
      </c>
      <c r="E264" s="19">
        <f>D258</f>
        <v>188544.00123859258</v>
      </c>
      <c r="F264" s="19">
        <f t="shared" si="1726"/>
        <v>196220.04393990358</v>
      </c>
      <c r="G264" s="19">
        <f t="shared" si="1727"/>
        <v>204208.59529259184</v>
      </c>
      <c r="H264" s="19">
        <f t="shared" si="1728"/>
        <v>212522.37821404936</v>
      </c>
      <c r="I264" s="19">
        <f t="shared" si="1729"/>
        <v>221174.63359973437</v>
      </c>
      <c r="J264" s="19">
        <f t="shared" si="1730"/>
        <v>230179.14141120252</v>
      </c>
      <c r="K264" s="19">
        <f t="shared" si="1731"/>
        <v>239550.24262267843</v>
      </c>
      <c r="L264" s="19">
        <f t="shared" si="1732"/>
        <v>249302.86206112019</v>
      </c>
      <c r="M264" s="19">
        <f t="shared" si="1733"/>
        <v>259452.53217615382</v>
      </c>
      <c r="N264" s="19">
        <f t="shared" si="1734"/>
        <v>270015.41777773388</v>
      </c>
      <c r="O264" s="19" t="e">
        <f t="shared" si="1735"/>
        <v>#N/A</v>
      </c>
      <c r="P264" s="19" t="e">
        <f t="shared" si="1736"/>
        <v>#N/A</v>
      </c>
      <c r="Q264" s="19" t="e">
        <f t="shared" si="1737"/>
        <v>#N/A</v>
      </c>
      <c r="R264" s="19" t="e">
        <f t="shared" si="1738"/>
        <v>#N/A</v>
      </c>
      <c r="S264" s="19" t="e">
        <f t="shared" si="1739"/>
        <v>#N/A</v>
      </c>
      <c r="T264" s="19" t="e">
        <f t="shared" si="1740"/>
        <v>#N/A</v>
      </c>
      <c r="U264" s="19" t="e">
        <f t="shared" si="1741"/>
        <v>#N/A</v>
      </c>
      <c r="V264" s="19" t="e">
        <f t="shared" si="1742"/>
        <v>#N/A</v>
      </c>
      <c r="W264" s="19" t="e">
        <f t="shared" si="1743"/>
        <v>#N/A</v>
      </c>
      <c r="X264" s="19" t="e">
        <f t="shared" si="1744"/>
        <v>#N/A</v>
      </c>
      <c r="Y264" s="19" t="e">
        <f t="shared" si="1745"/>
        <v>#N/A</v>
      </c>
      <c r="Z264" s="19" t="e">
        <f t="shared" si="1746"/>
        <v>#N/A</v>
      </c>
      <c r="AA264" s="19" t="e">
        <f t="shared" si="1747"/>
        <v>#N/A</v>
      </c>
      <c r="AB264" s="19" t="e">
        <f t="shared" si="1748"/>
        <v>#N/A</v>
      </c>
      <c r="AC264" s="19" t="e">
        <f t="shared" si="1749"/>
        <v>#N/A</v>
      </c>
      <c r="AD264" s="19" t="e">
        <f t="shared" si="1750"/>
        <v>#N/A</v>
      </c>
      <c r="AE264" s="19" t="e">
        <f t="shared" si="1751"/>
        <v>#N/A</v>
      </c>
      <c r="AF264" s="19" t="e">
        <f t="shared" si="1752"/>
        <v>#N/A</v>
      </c>
      <c r="AG264" s="19" t="e">
        <f t="shared" si="1753"/>
        <v>#N/A</v>
      </c>
      <c r="AH264" s="19" t="e">
        <f t="shared" si="1754"/>
        <v>#N/A</v>
      </c>
      <c r="AI264" s="19" t="e">
        <f t="shared" si="1755"/>
        <v>#N/A</v>
      </c>
      <c r="AJ264" s="19" t="e">
        <f t="shared" si="1756"/>
        <v>#N/A</v>
      </c>
      <c r="AK264" s="19" t="e">
        <f t="shared" si="1757"/>
        <v>#N/A</v>
      </c>
      <c r="AL264" s="19" t="e">
        <f t="shared" si="1758"/>
        <v>#N/A</v>
      </c>
      <c r="AM264" s="19" t="e">
        <f t="shared" si="1759"/>
        <v>#N/A</v>
      </c>
      <c r="AN264" s="19" t="e">
        <f t="shared" si="1760"/>
        <v>#N/A</v>
      </c>
      <c r="AO264" s="19" t="e">
        <f t="shared" si="1761"/>
        <v>#N/A</v>
      </c>
      <c r="AP264" s="19" t="e">
        <f t="shared" si="1762"/>
        <v>#N/A</v>
      </c>
      <c r="AQ264" s="19" t="e">
        <f t="shared" si="1763"/>
        <v>#N/A</v>
      </c>
      <c r="AR264" s="19" t="e">
        <f t="shared" si="1764"/>
        <v>#N/A</v>
      </c>
      <c r="AS264" s="19" t="e">
        <f t="shared" si="1765"/>
        <v>#N/A</v>
      </c>
      <c r="AT264" s="19" t="e">
        <f t="shared" si="1766"/>
        <v>#N/A</v>
      </c>
      <c r="AU264" s="19" t="e">
        <f t="shared" si="1767"/>
        <v>#N/A</v>
      </c>
      <c r="AV264" s="19" t="e">
        <f t="shared" si="1768"/>
        <v>#N/A</v>
      </c>
      <c r="AW264" s="19" t="e">
        <f t="shared" si="1769"/>
        <v>#N/A</v>
      </c>
      <c r="AX264" s="19" t="e">
        <f t="shared" si="1770"/>
        <v>#N/A</v>
      </c>
      <c r="AY264" s="19" t="e">
        <f t="shared" si="1771"/>
        <v>#N/A</v>
      </c>
      <c r="AZ264" s="19" t="e">
        <f t="shared" si="1772"/>
        <v>#N/A</v>
      </c>
      <c r="BA264" s="19" t="e">
        <f t="shared" si="1773"/>
        <v>#N/A</v>
      </c>
      <c r="BB264" s="19" t="e">
        <f t="shared" si="1774"/>
        <v>#N/A</v>
      </c>
      <c r="BC264" s="19" t="e">
        <f t="shared" si="1775"/>
        <v>#N/A</v>
      </c>
      <c r="BD264" s="19" t="e">
        <f t="shared" si="1776"/>
        <v>#N/A</v>
      </c>
      <c r="BE264" s="19" t="e">
        <f t="shared" si="1777"/>
        <v>#N/A</v>
      </c>
      <c r="BF264" s="19" t="e">
        <f t="shared" si="1778"/>
        <v>#N/A</v>
      </c>
      <c r="BG264" s="19" t="e">
        <f t="shared" si="1779"/>
        <v>#N/A</v>
      </c>
      <c r="BH264" s="19" t="e">
        <f t="shared" si="1780"/>
        <v>#N/A</v>
      </c>
      <c r="BI264" s="19" t="e">
        <f t="shared" si="1781"/>
        <v>#N/A</v>
      </c>
    </row>
    <row r="265" spans="3:61" s="19" customFormat="1" ht="12.75" x14ac:dyDescent="0.2">
      <c r="C265" s="19" t="s">
        <v>456</v>
      </c>
      <c r="E265" s="19">
        <f>D259</f>
        <v>86858.224123807086</v>
      </c>
      <c r="F265" s="19">
        <f t="shared" si="1726"/>
        <v>79182.181422496069</v>
      </c>
      <c r="G265" s="19">
        <f t="shared" si="1727"/>
        <v>71193.630069807841</v>
      </c>
      <c r="H265" s="19">
        <f t="shared" si="1728"/>
        <v>62879.847148350309</v>
      </c>
      <c r="I265" s="19">
        <f t="shared" si="1729"/>
        <v>54227.59176266531</v>
      </c>
      <c r="J265" s="19">
        <f t="shared" si="1730"/>
        <v>45223.083951197143</v>
      </c>
      <c r="K265" s="19">
        <f t="shared" si="1731"/>
        <v>35851.982739721243</v>
      </c>
      <c r="L265" s="19">
        <f t="shared" si="1732"/>
        <v>26099.363301279471</v>
      </c>
      <c r="M265" s="19">
        <f t="shared" si="1733"/>
        <v>15949.693186245851</v>
      </c>
      <c r="N265" s="19">
        <f t="shared" si="1734"/>
        <v>5386.8075846657903</v>
      </c>
      <c r="O265" s="19" t="e">
        <f t="shared" si="1735"/>
        <v>#N/A</v>
      </c>
      <c r="P265" s="19" t="e">
        <f t="shared" si="1736"/>
        <v>#N/A</v>
      </c>
      <c r="Q265" s="19" t="e">
        <f t="shared" si="1737"/>
        <v>#N/A</v>
      </c>
      <c r="R265" s="19" t="e">
        <f t="shared" si="1738"/>
        <v>#N/A</v>
      </c>
      <c r="S265" s="19" t="e">
        <f t="shared" si="1739"/>
        <v>#N/A</v>
      </c>
      <c r="T265" s="19" t="e">
        <f t="shared" si="1740"/>
        <v>#N/A</v>
      </c>
      <c r="U265" s="19" t="e">
        <f t="shared" si="1741"/>
        <v>#N/A</v>
      </c>
      <c r="V265" s="19" t="e">
        <f t="shared" si="1742"/>
        <v>#N/A</v>
      </c>
      <c r="W265" s="19" t="e">
        <f t="shared" si="1743"/>
        <v>#N/A</v>
      </c>
      <c r="X265" s="19" t="e">
        <f t="shared" si="1744"/>
        <v>#N/A</v>
      </c>
      <c r="Y265" s="19" t="e">
        <f t="shared" si="1745"/>
        <v>#N/A</v>
      </c>
      <c r="Z265" s="19" t="e">
        <f t="shared" si="1746"/>
        <v>#N/A</v>
      </c>
      <c r="AA265" s="19" t="e">
        <f t="shared" si="1747"/>
        <v>#N/A</v>
      </c>
      <c r="AB265" s="19" t="e">
        <f t="shared" si="1748"/>
        <v>#N/A</v>
      </c>
      <c r="AC265" s="19" t="e">
        <f t="shared" si="1749"/>
        <v>#N/A</v>
      </c>
      <c r="AD265" s="19" t="e">
        <f t="shared" si="1750"/>
        <v>#N/A</v>
      </c>
      <c r="AE265" s="19" t="e">
        <f t="shared" si="1751"/>
        <v>#N/A</v>
      </c>
      <c r="AF265" s="19" t="e">
        <f t="shared" si="1752"/>
        <v>#N/A</v>
      </c>
      <c r="AG265" s="19" t="e">
        <f t="shared" si="1753"/>
        <v>#N/A</v>
      </c>
      <c r="AH265" s="19" t="e">
        <f t="shared" si="1754"/>
        <v>#N/A</v>
      </c>
      <c r="AI265" s="19" t="e">
        <f t="shared" si="1755"/>
        <v>#N/A</v>
      </c>
      <c r="AJ265" s="19" t="e">
        <f t="shared" si="1756"/>
        <v>#N/A</v>
      </c>
      <c r="AK265" s="19" t="e">
        <f t="shared" si="1757"/>
        <v>#N/A</v>
      </c>
      <c r="AL265" s="19" t="e">
        <f t="shared" si="1758"/>
        <v>#N/A</v>
      </c>
      <c r="AM265" s="19" t="e">
        <f t="shared" si="1759"/>
        <v>#N/A</v>
      </c>
      <c r="AN265" s="19" t="e">
        <f t="shared" si="1760"/>
        <v>#N/A</v>
      </c>
      <c r="AO265" s="19" t="e">
        <f t="shared" si="1761"/>
        <v>#N/A</v>
      </c>
      <c r="AP265" s="19" t="e">
        <f t="shared" si="1762"/>
        <v>#N/A</v>
      </c>
      <c r="AQ265" s="19" t="e">
        <f t="shared" si="1763"/>
        <v>#N/A</v>
      </c>
      <c r="AR265" s="19" t="e">
        <f t="shared" si="1764"/>
        <v>#N/A</v>
      </c>
      <c r="AS265" s="19" t="e">
        <f t="shared" si="1765"/>
        <v>#N/A</v>
      </c>
      <c r="AT265" s="19" t="e">
        <f t="shared" si="1766"/>
        <v>#N/A</v>
      </c>
      <c r="AU265" s="19" t="e">
        <f t="shared" si="1767"/>
        <v>#N/A</v>
      </c>
      <c r="AV265" s="19" t="e">
        <f t="shared" si="1768"/>
        <v>#N/A</v>
      </c>
      <c r="AW265" s="19" t="e">
        <f t="shared" si="1769"/>
        <v>#N/A</v>
      </c>
      <c r="AX265" s="19" t="e">
        <f t="shared" si="1770"/>
        <v>#N/A</v>
      </c>
      <c r="AY265" s="19" t="e">
        <f t="shared" si="1771"/>
        <v>#N/A</v>
      </c>
      <c r="AZ265" s="19" t="e">
        <f t="shared" si="1772"/>
        <v>#N/A</v>
      </c>
      <c r="BA265" s="19" t="e">
        <f t="shared" si="1773"/>
        <v>#N/A</v>
      </c>
      <c r="BB265" s="19" t="e">
        <f t="shared" si="1774"/>
        <v>#N/A</v>
      </c>
      <c r="BC265" s="19" t="e">
        <f t="shared" si="1775"/>
        <v>#N/A</v>
      </c>
      <c r="BD265" s="19" t="e">
        <f t="shared" si="1776"/>
        <v>#N/A</v>
      </c>
      <c r="BE265" s="19" t="e">
        <f t="shared" si="1777"/>
        <v>#N/A</v>
      </c>
      <c r="BF265" s="19" t="e">
        <f t="shared" si="1778"/>
        <v>#N/A</v>
      </c>
      <c r="BG265" s="19" t="e">
        <f t="shared" si="1779"/>
        <v>#N/A</v>
      </c>
      <c r="BH265" s="19" t="e">
        <f t="shared" si="1780"/>
        <v>#N/A</v>
      </c>
      <c r="BI265" s="19" t="e">
        <f t="shared" si="1781"/>
        <v>#N/A</v>
      </c>
    </row>
    <row r="266" spans="3:61" s="19" customFormat="1" ht="12.75" x14ac:dyDescent="0.2">
      <c r="C266" s="19" t="s">
        <v>161</v>
      </c>
      <c r="E266" s="19">
        <f>D260</f>
        <v>275402.22536239965</v>
      </c>
      <c r="F266" s="19">
        <f t="shared" si="1726"/>
        <v>275402.22536239965</v>
      </c>
      <c r="G266" s="19">
        <f t="shared" si="1727"/>
        <v>275402.22536239965</v>
      </c>
      <c r="H266" s="19">
        <f t="shared" si="1728"/>
        <v>275402.22536239965</v>
      </c>
      <c r="I266" s="19">
        <f t="shared" si="1729"/>
        <v>275402.22536239965</v>
      </c>
      <c r="J266" s="19">
        <f t="shared" si="1730"/>
        <v>275402.22536239965</v>
      </c>
      <c r="K266" s="19">
        <f t="shared" si="1731"/>
        <v>275402.22536239965</v>
      </c>
      <c r="L266" s="19">
        <f t="shared" si="1732"/>
        <v>275402.22536239965</v>
      </c>
      <c r="M266" s="19">
        <f t="shared" si="1733"/>
        <v>275402.22536239965</v>
      </c>
      <c r="N266" s="19">
        <f t="shared" si="1734"/>
        <v>275402.22536239965</v>
      </c>
      <c r="O266" s="19" t="e">
        <f t="shared" si="1735"/>
        <v>#N/A</v>
      </c>
      <c r="P266" s="19" t="e">
        <f t="shared" si="1736"/>
        <v>#N/A</v>
      </c>
      <c r="Q266" s="19" t="e">
        <f t="shared" si="1737"/>
        <v>#N/A</v>
      </c>
      <c r="R266" s="19" t="e">
        <f t="shared" si="1738"/>
        <v>#N/A</v>
      </c>
      <c r="S266" s="19" t="e">
        <f t="shared" si="1739"/>
        <v>#N/A</v>
      </c>
      <c r="T266" s="19" t="e">
        <f t="shared" si="1740"/>
        <v>#N/A</v>
      </c>
      <c r="U266" s="19" t="e">
        <f t="shared" si="1741"/>
        <v>#N/A</v>
      </c>
      <c r="V266" s="19" t="e">
        <f t="shared" si="1742"/>
        <v>#N/A</v>
      </c>
      <c r="W266" s="19" t="e">
        <f t="shared" si="1743"/>
        <v>#N/A</v>
      </c>
      <c r="X266" s="19" t="e">
        <f t="shared" si="1744"/>
        <v>#N/A</v>
      </c>
      <c r="Y266" s="19" t="e">
        <f t="shared" si="1745"/>
        <v>#N/A</v>
      </c>
      <c r="Z266" s="19" t="e">
        <f t="shared" si="1746"/>
        <v>#N/A</v>
      </c>
      <c r="AA266" s="19" t="e">
        <f t="shared" si="1747"/>
        <v>#N/A</v>
      </c>
      <c r="AB266" s="19" t="e">
        <f t="shared" si="1748"/>
        <v>#N/A</v>
      </c>
      <c r="AC266" s="19" t="e">
        <f t="shared" si="1749"/>
        <v>#N/A</v>
      </c>
      <c r="AD266" s="19" t="e">
        <f t="shared" si="1750"/>
        <v>#N/A</v>
      </c>
      <c r="AE266" s="19" t="e">
        <f t="shared" si="1751"/>
        <v>#N/A</v>
      </c>
      <c r="AF266" s="19" t="e">
        <f t="shared" si="1752"/>
        <v>#N/A</v>
      </c>
      <c r="AG266" s="19" t="e">
        <f t="shared" si="1753"/>
        <v>#N/A</v>
      </c>
      <c r="AH266" s="19" t="e">
        <f t="shared" si="1754"/>
        <v>#N/A</v>
      </c>
      <c r="AI266" s="19" t="e">
        <f t="shared" si="1755"/>
        <v>#N/A</v>
      </c>
      <c r="AJ266" s="19" t="e">
        <f t="shared" si="1756"/>
        <v>#N/A</v>
      </c>
      <c r="AK266" s="19" t="e">
        <f t="shared" si="1757"/>
        <v>#N/A</v>
      </c>
      <c r="AL266" s="19" t="e">
        <f t="shared" si="1758"/>
        <v>#N/A</v>
      </c>
      <c r="AM266" s="19" t="e">
        <f t="shared" si="1759"/>
        <v>#N/A</v>
      </c>
      <c r="AN266" s="19" t="e">
        <f t="shared" si="1760"/>
        <v>#N/A</v>
      </c>
      <c r="AO266" s="19" t="e">
        <f t="shared" si="1761"/>
        <v>#N/A</v>
      </c>
      <c r="AP266" s="19" t="e">
        <f t="shared" si="1762"/>
        <v>#N/A</v>
      </c>
      <c r="AQ266" s="19" t="e">
        <f t="shared" si="1763"/>
        <v>#N/A</v>
      </c>
      <c r="AR266" s="19" t="e">
        <f t="shared" si="1764"/>
        <v>#N/A</v>
      </c>
      <c r="AS266" s="19" t="e">
        <f t="shared" si="1765"/>
        <v>#N/A</v>
      </c>
      <c r="AT266" s="19" t="e">
        <f t="shared" si="1766"/>
        <v>#N/A</v>
      </c>
      <c r="AU266" s="19" t="e">
        <f t="shared" si="1767"/>
        <v>#N/A</v>
      </c>
      <c r="AV266" s="19" t="e">
        <f t="shared" si="1768"/>
        <v>#N/A</v>
      </c>
      <c r="AW266" s="19" t="e">
        <f t="shared" si="1769"/>
        <v>#N/A</v>
      </c>
      <c r="AX266" s="19" t="e">
        <f t="shared" si="1770"/>
        <v>#N/A</v>
      </c>
      <c r="AY266" s="19" t="e">
        <f t="shared" si="1771"/>
        <v>#N/A</v>
      </c>
      <c r="AZ266" s="19" t="e">
        <f t="shared" si="1772"/>
        <v>#N/A</v>
      </c>
      <c r="BA266" s="19" t="e">
        <f t="shared" si="1773"/>
        <v>#N/A</v>
      </c>
      <c r="BB266" s="19" t="e">
        <f t="shared" si="1774"/>
        <v>#N/A</v>
      </c>
      <c r="BC266" s="19" t="e">
        <f t="shared" si="1775"/>
        <v>#N/A</v>
      </c>
      <c r="BD266" s="19" t="e">
        <f t="shared" si="1776"/>
        <v>#N/A</v>
      </c>
      <c r="BE266" s="19" t="e">
        <f t="shared" si="1777"/>
        <v>#N/A</v>
      </c>
      <c r="BF266" s="19" t="e">
        <f t="shared" si="1778"/>
        <v>#N/A</v>
      </c>
      <c r="BG266" s="19" t="e">
        <f t="shared" si="1779"/>
        <v>#N/A</v>
      </c>
      <c r="BH266" s="19" t="e">
        <f t="shared" si="1780"/>
        <v>#N/A</v>
      </c>
      <c r="BI266" s="19" t="e">
        <f t="shared" si="1781"/>
        <v>#N/A</v>
      </c>
    </row>
    <row r="267" spans="3:61" s="19" customFormat="1" ht="12.75" x14ac:dyDescent="0.2">
      <c r="C267" s="19" t="s">
        <v>457</v>
      </c>
      <c r="E267" s="19">
        <f>D261</f>
        <v>2082625.8470951675</v>
      </c>
      <c r="F267" s="19">
        <f t="shared" si="1726"/>
        <v>1886405.8031552639</v>
      </c>
      <c r="G267" s="19">
        <f t="shared" si="1727"/>
        <v>1682197.2078626719</v>
      </c>
      <c r="H267" s="19">
        <f t="shared" si="1728"/>
        <v>1469674.8296486225</v>
      </c>
      <c r="I267" s="19">
        <f t="shared" si="1729"/>
        <v>1248500.1960488881</v>
      </c>
      <c r="J267" s="19">
        <f t="shared" si="1730"/>
        <v>1018321.0546376857</v>
      </c>
      <c r="K267" s="19">
        <f t="shared" si="1731"/>
        <v>778770.81201500725</v>
      </c>
      <c r="L267" s="19">
        <f t="shared" si="1732"/>
        <v>529467.94995388703</v>
      </c>
      <c r="M267" s="19">
        <f t="shared" si="1733"/>
        <v>270015.41777773318</v>
      </c>
      <c r="N267" s="19">
        <f t="shared" si="1734"/>
        <v>-6.9849193096160889E-10</v>
      </c>
      <c r="O267" s="19" t="e">
        <f t="shared" si="1735"/>
        <v>#N/A</v>
      </c>
      <c r="P267" s="19" t="e">
        <f t="shared" si="1736"/>
        <v>#N/A</v>
      </c>
      <c r="Q267" s="19" t="e">
        <f t="shared" si="1737"/>
        <v>#N/A</v>
      </c>
      <c r="R267" s="19" t="e">
        <f t="shared" si="1738"/>
        <v>#N/A</v>
      </c>
      <c r="S267" s="19" t="e">
        <f t="shared" si="1739"/>
        <v>#N/A</v>
      </c>
      <c r="T267" s="19" t="e">
        <f t="shared" si="1740"/>
        <v>#N/A</v>
      </c>
      <c r="U267" s="19" t="e">
        <f t="shared" si="1741"/>
        <v>#N/A</v>
      </c>
      <c r="V267" s="19" t="e">
        <f t="shared" si="1742"/>
        <v>#N/A</v>
      </c>
      <c r="W267" s="19" t="e">
        <f t="shared" si="1743"/>
        <v>#N/A</v>
      </c>
      <c r="X267" s="19" t="e">
        <f t="shared" si="1744"/>
        <v>#N/A</v>
      </c>
      <c r="Y267" s="19" t="e">
        <f t="shared" si="1745"/>
        <v>#N/A</v>
      </c>
      <c r="Z267" s="19" t="e">
        <f t="shared" si="1746"/>
        <v>#N/A</v>
      </c>
      <c r="AA267" s="19" t="e">
        <f t="shared" si="1747"/>
        <v>#N/A</v>
      </c>
      <c r="AB267" s="19" t="e">
        <f t="shared" si="1748"/>
        <v>#N/A</v>
      </c>
      <c r="AC267" s="19" t="e">
        <f t="shared" si="1749"/>
        <v>#N/A</v>
      </c>
      <c r="AD267" s="19" t="e">
        <f t="shared" si="1750"/>
        <v>#N/A</v>
      </c>
      <c r="AE267" s="19" t="e">
        <f t="shared" si="1751"/>
        <v>#N/A</v>
      </c>
      <c r="AF267" s="19" t="e">
        <f t="shared" si="1752"/>
        <v>#N/A</v>
      </c>
      <c r="AG267" s="19" t="e">
        <f t="shared" si="1753"/>
        <v>#N/A</v>
      </c>
      <c r="AH267" s="19" t="e">
        <f t="shared" si="1754"/>
        <v>#N/A</v>
      </c>
      <c r="AI267" s="19" t="e">
        <f t="shared" si="1755"/>
        <v>#N/A</v>
      </c>
      <c r="AJ267" s="19" t="e">
        <f t="shared" si="1756"/>
        <v>#N/A</v>
      </c>
      <c r="AK267" s="19" t="e">
        <f t="shared" si="1757"/>
        <v>#N/A</v>
      </c>
      <c r="AL267" s="19" t="e">
        <f t="shared" si="1758"/>
        <v>#N/A</v>
      </c>
      <c r="AM267" s="19" t="e">
        <f t="shared" si="1759"/>
        <v>#N/A</v>
      </c>
      <c r="AN267" s="19" t="e">
        <f t="shared" si="1760"/>
        <v>#N/A</v>
      </c>
      <c r="AO267" s="19" t="e">
        <f t="shared" si="1761"/>
        <v>#N/A</v>
      </c>
      <c r="AP267" s="19" t="e">
        <f t="shared" si="1762"/>
        <v>#N/A</v>
      </c>
      <c r="AQ267" s="19" t="e">
        <f t="shared" si="1763"/>
        <v>#N/A</v>
      </c>
      <c r="AR267" s="19" t="e">
        <f t="shared" si="1764"/>
        <v>#N/A</v>
      </c>
      <c r="AS267" s="19" t="e">
        <f t="shared" si="1765"/>
        <v>#N/A</v>
      </c>
      <c r="AT267" s="19" t="e">
        <f t="shared" si="1766"/>
        <v>#N/A</v>
      </c>
      <c r="AU267" s="19" t="e">
        <f t="shared" si="1767"/>
        <v>#N/A</v>
      </c>
      <c r="AV267" s="19" t="e">
        <f t="shared" si="1768"/>
        <v>#N/A</v>
      </c>
      <c r="AW267" s="19" t="e">
        <f t="shared" si="1769"/>
        <v>#N/A</v>
      </c>
      <c r="AX267" s="19" t="e">
        <f t="shared" si="1770"/>
        <v>#N/A</v>
      </c>
      <c r="AY267" s="19" t="e">
        <f t="shared" si="1771"/>
        <v>#N/A</v>
      </c>
      <c r="AZ267" s="19" t="e">
        <f t="shared" si="1772"/>
        <v>#N/A</v>
      </c>
      <c r="BA267" s="19" t="e">
        <f t="shared" si="1773"/>
        <v>#N/A</v>
      </c>
      <c r="BB267" s="19" t="e">
        <f t="shared" si="1774"/>
        <v>#N/A</v>
      </c>
      <c r="BC267" s="19" t="e">
        <f t="shared" si="1775"/>
        <v>#N/A</v>
      </c>
      <c r="BD267" s="19" t="e">
        <f t="shared" si="1776"/>
        <v>#N/A</v>
      </c>
      <c r="BE267" s="19" t="e">
        <f t="shared" si="1777"/>
        <v>#N/A</v>
      </c>
      <c r="BF267" s="19" t="e">
        <f t="shared" si="1778"/>
        <v>#N/A</v>
      </c>
      <c r="BG267" s="19" t="e">
        <f t="shared" si="1779"/>
        <v>#N/A</v>
      </c>
      <c r="BH267" s="19" t="e">
        <f t="shared" si="1780"/>
        <v>#N/A</v>
      </c>
      <c r="BI267" s="19" t="e">
        <f t="shared" si="1781"/>
        <v>#N/A</v>
      </c>
    </row>
    <row r="268" spans="3:61" s="19" customFormat="1" ht="12.75" x14ac:dyDescent="0.2"/>
    <row r="269" spans="3:61" s="19" customFormat="1" ht="12.75" x14ac:dyDescent="0.2">
      <c r="C269" s="19" t="s">
        <v>473</v>
      </c>
      <c r="F269" s="19">
        <f>E263</f>
        <v>2271169.8483337602</v>
      </c>
      <c r="G269" s="19">
        <f t="shared" ref="G269:G273" si="1782">F263</f>
        <v>2082625.8470951675</v>
      </c>
      <c r="H269" s="19">
        <f t="shared" ref="H269:H273" si="1783">G263</f>
        <v>1886405.8031552639</v>
      </c>
      <c r="I269" s="19">
        <f t="shared" ref="I269:I273" si="1784">H263</f>
        <v>1682197.2078626719</v>
      </c>
      <c r="J269" s="19">
        <f t="shared" ref="J269:J273" si="1785">I263</f>
        <v>1469674.8296486225</v>
      </c>
      <c r="K269" s="19">
        <f t="shared" ref="K269:K273" si="1786">J263</f>
        <v>1248500.1960488881</v>
      </c>
      <c r="L269" s="19">
        <f t="shared" ref="L269:L273" si="1787">K263</f>
        <v>1018321.0546376857</v>
      </c>
      <c r="M269" s="19">
        <f t="shared" ref="M269:M273" si="1788">L263</f>
        <v>778770.81201500725</v>
      </c>
      <c r="N269" s="19">
        <f t="shared" ref="N269:N273" si="1789">M263</f>
        <v>529467.94995388703</v>
      </c>
      <c r="O269" s="19">
        <f t="shared" ref="O269:O273" si="1790">N263</f>
        <v>270015.41777773318</v>
      </c>
      <c r="P269" s="19">
        <f t="shared" ref="P269:P273" si="1791">O263</f>
        <v>-6.9849193096160889E-10</v>
      </c>
      <c r="Q269" s="19" t="e">
        <f t="shared" ref="Q269:Q273" si="1792">P263</f>
        <v>#N/A</v>
      </c>
      <c r="R269" s="19" t="e">
        <f t="shared" ref="R269:R273" si="1793">Q263</f>
        <v>#N/A</v>
      </c>
      <c r="S269" s="19" t="e">
        <f t="shared" ref="S269:S273" si="1794">R263</f>
        <v>#N/A</v>
      </c>
      <c r="T269" s="19" t="e">
        <f t="shared" ref="T269:T273" si="1795">S263</f>
        <v>#N/A</v>
      </c>
      <c r="U269" s="19" t="e">
        <f t="shared" ref="U269:U273" si="1796">T263</f>
        <v>#N/A</v>
      </c>
      <c r="V269" s="19" t="e">
        <f t="shared" ref="V269:V273" si="1797">U263</f>
        <v>#N/A</v>
      </c>
      <c r="W269" s="19" t="e">
        <f t="shared" ref="W269:W273" si="1798">V263</f>
        <v>#N/A</v>
      </c>
      <c r="X269" s="19" t="e">
        <f t="shared" ref="X269:X273" si="1799">W263</f>
        <v>#N/A</v>
      </c>
      <c r="Y269" s="19" t="e">
        <f t="shared" ref="Y269:Y273" si="1800">X263</f>
        <v>#N/A</v>
      </c>
      <c r="Z269" s="19" t="e">
        <f t="shared" ref="Z269:Z273" si="1801">Y263</f>
        <v>#N/A</v>
      </c>
      <c r="AA269" s="19" t="e">
        <f t="shared" ref="AA269:AA273" si="1802">Z263</f>
        <v>#N/A</v>
      </c>
      <c r="AB269" s="19" t="e">
        <f t="shared" ref="AB269:AB273" si="1803">AA263</f>
        <v>#N/A</v>
      </c>
      <c r="AC269" s="19" t="e">
        <f t="shared" ref="AC269:AC273" si="1804">AB263</f>
        <v>#N/A</v>
      </c>
      <c r="AD269" s="19" t="e">
        <f t="shared" ref="AD269:AD273" si="1805">AC263</f>
        <v>#N/A</v>
      </c>
      <c r="AE269" s="19" t="e">
        <f t="shared" ref="AE269:AE273" si="1806">AD263</f>
        <v>#N/A</v>
      </c>
      <c r="AF269" s="19" t="e">
        <f t="shared" ref="AF269:AF273" si="1807">AE263</f>
        <v>#N/A</v>
      </c>
      <c r="AG269" s="19" t="e">
        <f t="shared" ref="AG269:AG273" si="1808">AF263</f>
        <v>#N/A</v>
      </c>
      <c r="AH269" s="19" t="e">
        <f t="shared" ref="AH269:AH273" si="1809">AG263</f>
        <v>#N/A</v>
      </c>
      <c r="AI269" s="19" t="e">
        <f t="shared" ref="AI269:AI273" si="1810">AH263</f>
        <v>#N/A</v>
      </c>
      <c r="AJ269" s="19" t="e">
        <f t="shared" ref="AJ269:AJ273" si="1811">AI263</f>
        <v>#N/A</v>
      </c>
      <c r="AK269" s="19" t="e">
        <f t="shared" ref="AK269:AK273" si="1812">AJ263</f>
        <v>#N/A</v>
      </c>
      <c r="AL269" s="19" t="e">
        <f t="shared" ref="AL269:AL273" si="1813">AK263</f>
        <v>#N/A</v>
      </c>
      <c r="AM269" s="19" t="e">
        <f t="shared" ref="AM269:AM273" si="1814">AL263</f>
        <v>#N/A</v>
      </c>
      <c r="AN269" s="19" t="e">
        <f t="shared" ref="AN269:AN273" si="1815">AM263</f>
        <v>#N/A</v>
      </c>
      <c r="AO269" s="19" t="e">
        <f t="shared" ref="AO269:AO273" si="1816">AN263</f>
        <v>#N/A</v>
      </c>
      <c r="AP269" s="19" t="e">
        <f t="shared" ref="AP269:AP273" si="1817">AO263</f>
        <v>#N/A</v>
      </c>
      <c r="AQ269" s="19" t="e">
        <f t="shared" ref="AQ269:AQ273" si="1818">AP263</f>
        <v>#N/A</v>
      </c>
      <c r="AR269" s="19" t="e">
        <f t="shared" ref="AR269:AR273" si="1819">AQ263</f>
        <v>#N/A</v>
      </c>
      <c r="AS269" s="19" t="e">
        <f t="shared" ref="AS269:AS273" si="1820">AR263</f>
        <v>#N/A</v>
      </c>
      <c r="AT269" s="19" t="e">
        <f t="shared" ref="AT269:AT273" si="1821">AS263</f>
        <v>#N/A</v>
      </c>
      <c r="AU269" s="19" t="e">
        <f t="shared" ref="AU269:AU273" si="1822">AT263</f>
        <v>#N/A</v>
      </c>
      <c r="AV269" s="19" t="e">
        <f t="shared" ref="AV269:AV273" si="1823">AU263</f>
        <v>#N/A</v>
      </c>
      <c r="AW269" s="19" t="e">
        <f t="shared" ref="AW269:AW273" si="1824">AV263</f>
        <v>#N/A</v>
      </c>
      <c r="AX269" s="19" t="e">
        <f t="shared" ref="AX269:AX273" si="1825">AW263</f>
        <v>#N/A</v>
      </c>
      <c r="AY269" s="19" t="e">
        <f t="shared" ref="AY269:AY273" si="1826">AX263</f>
        <v>#N/A</v>
      </c>
      <c r="AZ269" s="19" t="e">
        <f t="shared" ref="AZ269:AZ273" si="1827">AY263</f>
        <v>#N/A</v>
      </c>
      <c r="BA269" s="19" t="e">
        <f t="shared" ref="BA269:BA273" si="1828">AZ263</f>
        <v>#N/A</v>
      </c>
      <c r="BB269" s="19" t="e">
        <f t="shared" ref="BB269:BB273" si="1829">BA263</f>
        <v>#N/A</v>
      </c>
      <c r="BC269" s="19" t="e">
        <f t="shared" ref="BC269:BC273" si="1830">BB263</f>
        <v>#N/A</v>
      </c>
      <c r="BD269" s="19" t="e">
        <f t="shared" ref="BD269:BD273" si="1831">BC263</f>
        <v>#N/A</v>
      </c>
      <c r="BE269" s="19" t="e">
        <f t="shared" ref="BE269:BE273" si="1832">BD263</f>
        <v>#N/A</v>
      </c>
      <c r="BF269" s="19" t="e">
        <f t="shared" ref="BF269:BF273" si="1833">BE263</f>
        <v>#N/A</v>
      </c>
      <c r="BG269" s="19" t="e">
        <f t="shared" ref="BG269:BG273" si="1834">BF263</f>
        <v>#N/A</v>
      </c>
      <c r="BH269" s="19" t="e">
        <f t="shared" ref="BH269:BH273" si="1835">BG263</f>
        <v>#N/A</v>
      </c>
      <c r="BI269" s="19" t="e">
        <f t="shared" ref="BI269:BI273" si="1836">BH263</f>
        <v>#N/A</v>
      </c>
    </row>
    <row r="270" spans="3:61" s="19" customFormat="1" ht="12.75" x14ac:dyDescent="0.2">
      <c r="C270" s="19" t="s">
        <v>455</v>
      </c>
      <c r="F270" s="19">
        <f>E264</f>
        <v>188544.00123859258</v>
      </c>
      <c r="G270" s="19">
        <f t="shared" si="1782"/>
        <v>196220.04393990358</v>
      </c>
      <c r="H270" s="19">
        <f t="shared" si="1783"/>
        <v>204208.59529259184</v>
      </c>
      <c r="I270" s="19">
        <f t="shared" si="1784"/>
        <v>212522.37821404936</v>
      </c>
      <c r="J270" s="19">
        <f t="shared" si="1785"/>
        <v>221174.63359973437</v>
      </c>
      <c r="K270" s="19">
        <f t="shared" si="1786"/>
        <v>230179.14141120252</v>
      </c>
      <c r="L270" s="19">
        <f t="shared" si="1787"/>
        <v>239550.24262267843</v>
      </c>
      <c r="M270" s="19">
        <f t="shared" si="1788"/>
        <v>249302.86206112019</v>
      </c>
      <c r="N270" s="19">
        <f t="shared" si="1789"/>
        <v>259452.53217615382</v>
      </c>
      <c r="O270" s="19">
        <f t="shared" si="1790"/>
        <v>270015.41777773388</v>
      </c>
      <c r="P270" s="19" t="e">
        <f t="shared" si="1791"/>
        <v>#N/A</v>
      </c>
      <c r="Q270" s="19" t="e">
        <f t="shared" si="1792"/>
        <v>#N/A</v>
      </c>
      <c r="R270" s="19" t="e">
        <f t="shared" si="1793"/>
        <v>#N/A</v>
      </c>
      <c r="S270" s="19" t="e">
        <f t="shared" si="1794"/>
        <v>#N/A</v>
      </c>
      <c r="T270" s="19" t="e">
        <f t="shared" si="1795"/>
        <v>#N/A</v>
      </c>
      <c r="U270" s="19" t="e">
        <f t="shared" si="1796"/>
        <v>#N/A</v>
      </c>
      <c r="V270" s="19" t="e">
        <f t="shared" si="1797"/>
        <v>#N/A</v>
      </c>
      <c r="W270" s="19" t="e">
        <f t="shared" si="1798"/>
        <v>#N/A</v>
      </c>
      <c r="X270" s="19" t="e">
        <f t="shared" si="1799"/>
        <v>#N/A</v>
      </c>
      <c r="Y270" s="19" t="e">
        <f t="shared" si="1800"/>
        <v>#N/A</v>
      </c>
      <c r="Z270" s="19" t="e">
        <f t="shared" si="1801"/>
        <v>#N/A</v>
      </c>
      <c r="AA270" s="19" t="e">
        <f t="shared" si="1802"/>
        <v>#N/A</v>
      </c>
      <c r="AB270" s="19" t="e">
        <f t="shared" si="1803"/>
        <v>#N/A</v>
      </c>
      <c r="AC270" s="19" t="e">
        <f t="shared" si="1804"/>
        <v>#N/A</v>
      </c>
      <c r="AD270" s="19" t="e">
        <f t="shared" si="1805"/>
        <v>#N/A</v>
      </c>
      <c r="AE270" s="19" t="e">
        <f t="shared" si="1806"/>
        <v>#N/A</v>
      </c>
      <c r="AF270" s="19" t="e">
        <f t="shared" si="1807"/>
        <v>#N/A</v>
      </c>
      <c r="AG270" s="19" t="e">
        <f t="shared" si="1808"/>
        <v>#N/A</v>
      </c>
      <c r="AH270" s="19" t="e">
        <f t="shared" si="1809"/>
        <v>#N/A</v>
      </c>
      <c r="AI270" s="19" t="e">
        <f t="shared" si="1810"/>
        <v>#N/A</v>
      </c>
      <c r="AJ270" s="19" t="e">
        <f t="shared" si="1811"/>
        <v>#N/A</v>
      </c>
      <c r="AK270" s="19" t="e">
        <f t="shared" si="1812"/>
        <v>#N/A</v>
      </c>
      <c r="AL270" s="19" t="e">
        <f t="shared" si="1813"/>
        <v>#N/A</v>
      </c>
      <c r="AM270" s="19" t="e">
        <f t="shared" si="1814"/>
        <v>#N/A</v>
      </c>
      <c r="AN270" s="19" t="e">
        <f t="shared" si="1815"/>
        <v>#N/A</v>
      </c>
      <c r="AO270" s="19" t="e">
        <f t="shared" si="1816"/>
        <v>#N/A</v>
      </c>
      <c r="AP270" s="19" t="e">
        <f t="shared" si="1817"/>
        <v>#N/A</v>
      </c>
      <c r="AQ270" s="19" t="e">
        <f t="shared" si="1818"/>
        <v>#N/A</v>
      </c>
      <c r="AR270" s="19" t="e">
        <f t="shared" si="1819"/>
        <v>#N/A</v>
      </c>
      <c r="AS270" s="19" t="e">
        <f t="shared" si="1820"/>
        <v>#N/A</v>
      </c>
      <c r="AT270" s="19" t="e">
        <f t="shared" si="1821"/>
        <v>#N/A</v>
      </c>
      <c r="AU270" s="19" t="e">
        <f t="shared" si="1822"/>
        <v>#N/A</v>
      </c>
      <c r="AV270" s="19" t="e">
        <f t="shared" si="1823"/>
        <v>#N/A</v>
      </c>
      <c r="AW270" s="19" t="e">
        <f t="shared" si="1824"/>
        <v>#N/A</v>
      </c>
      <c r="AX270" s="19" t="e">
        <f t="shared" si="1825"/>
        <v>#N/A</v>
      </c>
      <c r="AY270" s="19" t="e">
        <f t="shared" si="1826"/>
        <v>#N/A</v>
      </c>
      <c r="AZ270" s="19" t="e">
        <f t="shared" si="1827"/>
        <v>#N/A</v>
      </c>
      <c r="BA270" s="19" t="e">
        <f t="shared" si="1828"/>
        <v>#N/A</v>
      </c>
      <c r="BB270" s="19" t="e">
        <f t="shared" si="1829"/>
        <v>#N/A</v>
      </c>
      <c r="BC270" s="19" t="e">
        <f t="shared" si="1830"/>
        <v>#N/A</v>
      </c>
      <c r="BD270" s="19" t="e">
        <f t="shared" si="1831"/>
        <v>#N/A</v>
      </c>
      <c r="BE270" s="19" t="e">
        <f t="shared" si="1832"/>
        <v>#N/A</v>
      </c>
      <c r="BF270" s="19" t="e">
        <f t="shared" si="1833"/>
        <v>#N/A</v>
      </c>
      <c r="BG270" s="19" t="e">
        <f t="shared" si="1834"/>
        <v>#N/A</v>
      </c>
      <c r="BH270" s="19" t="e">
        <f t="shared" si="1835"/>
        <v>#N/A</v>
      </c>
      <c r="BI270" s="19" t="e">
        <f t="shared" si="1836"/>
        <v>#N/A</v>
      </c>
    </row>
    <row r="271" spans="3:61" s="19" customFormat="1" ht="12.75" x14ac:dyDescent="0.2">
      <c r="C271" s="19" t="s">
        <v>456</v>
      </c>
      <c r="F271" s="19">
        <f>E265</f>
        <v>86858.224123807086</v>
      </c>
      <c r="G271" s="19">
        <f t="shared" si="1782"/>
        <v>79182.181422496069</v>
      </c>
      <c r="H271" s="19">
        <f t="shared" si="1783"/>
        <v>71193.630069807841</v>
      </c>
      <c r="I271" s="19">
        <f t="shared" si="1784"/>
        <v>62879.847148350309</v>
      </c>
      <c r="J271" s="19">
        <f t="shared" si="1785"/>
        <v>54227.59176266531</v>
      </c>
      <c r="K271" s="19">
        <f t="shared" si="1786"/>
        <v>45223.083951197143</v>
      </c>
      <c r="L271" s="19">
        <f t="shared" si="1787"/>
        <v>35851.982739721243</v>
      </c>
      <c r="M271" s="19">
        <f t="shared" si="1788"/>
        <v>26099.363301279471</v>
      </c>
      <c r="N271" s="19">
        <f t="shared" si="1789"/>
        <v>15949.693186245851</v>
      </c>
      <c r="O271" s="19">
        <f t="shared" si="1790"/>
        <v>5386.8075846657903</v>
      </c>
      <c r="P271" s="19" t="e">
        <f t="shared" si="1791"/>
        <v>#N/A</v>
      </c>
      <c r="Q271" s="19" t="e">
        <f t="shared" si="1792"/>
        <v>#N/A</v>
      </c>
      <c r="R271" s="19" t="e">
        <f t="shared" si="1793"/>
        <v>#N/A</v>
      </c>
      <c r="S271" s="19" t="e">
        <f t="shared" si="1794"/>
        <v>#N/A</v>
      </c>
      <c r="T271" s="19" t="e">
        <f t="shared" si="1795"/>
        <v>#N/A</v>
      </c>
      <c r="U271" s="19" t="e">
        <f t="shared" si="1796"/>
        <v>#N/A</v>
      </c>
      <c r="V271" s="19" t="e">
        <f t="shared" si="1797"/>
        <v>#N/A</v>
      </c>
      <c r="W271" s="19" t="e">
        <f t="shared" si="1798"/>
        <v>#N/A</v>
      </c>
      <c r="X271" s="19" t="e">
        <f t="shared" si="1799"/>
        <v>#N/A</v>
      </c>
      <c r="Y271" s="19" t="e">
        <f t="shared" si="1800"/>
        <v>#N/A</v>
      </c>
      <c r="Z271" s="19" t="e">
        <f t="shared" si="1801"/>
        <v>#N/A</v>
      </c>
      <c r="AA271" s="19" t="e">
        <f t="shared" si="1802"/>
        <v>#N/A</v>
      </c>
      <c r="AB271" s="19" t="e">
        <f t="shared" si="1803"/>
        <v>#N/A</v>
      </c>
      <c r="AC271" s="19" t="e">
        <f t="shared" si="1804"/>
        <v>#N/A</v>
      </c>
      <c r="AD271" s="19" t="e">
        <f t="shared" si="1805"/>
        <v>#N/A</v>
      </c>
      <c r="AE271" s="19" t="e">
        <f t="shared" si="1806"/>
        <v>#N/A</v>
      </c>
      <c r="AF271" s="19" t="e">
        <f t="shared" si="1807"/>
        <v>#N/A</v>
      </c>
      <c r="AG271" s="19" t="e">
        <f t="shared" si="1808"/>
        <v>#N/A</v>
      </c>
      <c r="AH271" s="19" t="e">
        <f t="shared" si="1809"/>
        <v>#N/A</v>
      </c>
      <c r="AI271" s="19" t="e">
        <f t="shared" si="1810"/>
        <v>#N/A</v>
      </c>
      <c r="AJ271" s="19" t="e">
        <f t="shared" si="1811"/>
        <v>#N/A</v>
      </c>
      <c r="AK271" s="19" t="e">
        <f t="shared" si="1812"/>
        <v>#N/A</v>
      </c>
      <c r="AL271" s="19" t="e">
        <f t="shared" si="1813"/>
        <v>#N/A</v>
      </c>
      <c r="AM271" s="19" t="e">
        <f t="shared" si="1814"/>
        <v>#N/A</v>
      </c>
      <c r="AN271" s="19" t="e">
        <f t="shared" si="1815"/>
        <v>#N/A</v>
      </c>
      <c r="AO271" s="19" t="e">
        <f t="shared" si="1816"/>
        <v>#N/A</v>
      </c>
      <c r="AP271" s="19" t="e">
        <f t="shared" si="1817"/>
        <v>#N/A</v>
      </c>
      <c r="AQ271" s="19" t="e">
        <f t="shared" si="1818"/>
        <v>#N/A</v>
      </c>
      <c r="AR271" s="19" t="e">
        <f t="shared" si="1819"/>
        <v>#N/A</v>
      </c>
      <c r="AS271" s="19" t="e">
        <f t="shared" si="1820"/>
        <v>#N/A</v>
      </c>
      <c r="AT271" s="19" t="e">
        <f t="shared" si="1821"/>
        <v>#N/A</v>
      </c>
      <c r="AU271" s="19" t="e">
        <f t="shared" si="1822"/>
        <v>#N/A</v>
      </c>
      <c r="AV271" s="19" t="e">
        <f t="shared" si="1823"/>
        <v>#N/A</v>
      </c>
      <c r="AW271" s="19" t="e">
        <f t="shared" si="1824"/>
        <v>#N/A</v>
      </c>
      <c r="AX271" s="19" t="e">
        <f t="shared" si="1825"/>
        <v>#N/A</v>
      </c>
      <c r="AY271" s="19" t="e">
        <f t="shared" si="1826"/>
        <v>#N/A</v>
      </c>
      <c r="AZ271" s="19" t="e">
        <f t="shared" si="1827"/>
        <v>#N/A</v>
      </c>
      <c r="BA271" s="19" t="e">
        <f t="shared" si="1828"/>
        <v>#N/A</v>
      </c>
      <c r="BB271" s="19" t="e">
        <f t="shared" si="1829"/>
        <v>#N/A</v>
      </c>
      <c r="BC271" s="19" t="e">
        <f t="shared" si="1830"/>
        <v>#N/A</v>
      </c>
      <c r="BD271" s="19" t="e">
        <f t="shared" si="1831"/>
        <v>#N/A</v>
      </c>
      <c r="BE271" s="19" t="e">
        <f t="shared" si="1832"/>
        <v>#N/A</v>
      </c>
      <c r="BF271" s="19" t="e">
        <f t="shared" si="1833"/>
        <v>#N/A</v>
      </c>
      <c r="BG271" s="19" t="e">
        <f t="shared" si="1834"/>
        <v>#N/A</v>
      </c>
      <c r="BH271" s="19" t="e">
        <f t="shared" si="1835"/>
        <v>#N/A</v>
      </c>
      <c r="BI271" s="19" t="e">
        <f t="shared" si="1836"/>
        <v>#N/A</v>
      </c>
    </row>
    <row r="272" spans="3:61" s="19" customFormat="1" ht="12.75" x14ac:dyDescent="0.2">
      <c r="C272" s="19" t="s">
        <v>161</v>
      </c>
      <c r="F272" s="19">
        <f>E266</f>
        <v>275402.22536239965</v>
      </c>
      <c r="G272" s="19">
        <f t="shared" si="1782"/>
        <v>275402.22536239965</v>
      </c>
      <c r="H272" s="19">
        <f t="shared" si="1783"/>
        <v>275402.22536239965</v>
      </c>
      <c r="I272" s="19">
        <f t="shared" si="1784"/>
        <v>275402.22536239965</v>
      </c>
      <c r="J272" s="19">
        <f t="shared" si="1785"/>
        <v>275402.22536239965</v>
      </c>
      <c r="K272" s="19">
        <f t="shared" si="1786"/>
        <v>275402.22536239965</v>
      </c>
      <c r="L272" s="19">
        <f t="shared" si="1787"/>
        <v>275402.22536239965</v>
      </c>
      <c r="M272" s="19">
        <f t="shared" si="1788"/>
        <v>275402.22536239965</v>
      </c>
      <c r="N272" s="19">
        <f t="shared" si="1789"/>
        <v>275402.22536239965</v>
      </c>
      <c r="O272" s="19">
        <f t="shared" si="1790"/>
        <v>275402.22536239965</v>
      </c>
      <c r="P272" s="19" t="e">
        <f t="shared" si="1791"/>
        <v>#N/A</v>
      </c>
      <c r="Q272" s="19" t="e">
        <f t="shared" si="1792"/>
        <v>#N/A</v>
      </c>
      <c r="R272" s="19" t="e">
        <f t="shared" si="1793"/>
        <v>#N/A</v>
      </c>
      <c r="S272" s="19" t="e">
        <f t="shared" si="1794"/>
        <v>#N/A</v>
      </c>
      <c r="T272" s="19" t="e">
        <f t="shared" si="1795"/>
        <v>#N/A</v>
      </c>
      <c r="U272" s="19" t="e">
        <f t="shared" si="1796"/>
        <v>#N/A</v>
      </c>
      <c r="V272" s="19" t="e">
        <f t="shared" si="1797"/>
        <v>#N/A</v>
      </c>
      <c r="W272" s="19" t="e">
        <f t="shared" si="1798"/>
        <v>#N/A</v>
      </c>
      <c r="X272" s="19" t="e">
        <f t="shared" si="1799"/>
        <v>#N/A</v>
      </c>
      <c r="Y272" s="19" t="e">
        <f t="shared" si="1800"/>
        <v>#N/A</v>
      </c>
      <c r="Z272" s="19" t="e">
        <f t="shared" si="1801"/>
        <v>#N/A</v>
      </c>
      <c r="AA272" s="19" t="e">
        <f t="shared" si="1802"/>
        <v>#N/A</v>
      </c>
      <c r="AB272" s="19" t="e">
        <f t="shared" si="1803"/>
        <v>#N/A</v>
      </c>
      <c r="AC272" s="19" t="e">
        <f t="shared" si="1804"/>
        <v>#N/A</v>
      </c>
      <c r="AD272" s="19" t="e">
        <f t="shared" si="1805"/>
        <v>#N/A</v>
      </c>
      <c r="AE272" s="19" t="e">
        <f t="shared" si="1806"/>
        <v>#N/A</v>
      </c>
      <c r="AF272" s="19" t="e">
        <f t="shared" si="1807"/>
        <v>#N/A</v>
      </c>
      <c r="AG272" s="19" t="e">
        <f t="shared" si="1808"/>
        <v>#N/A</v>
      </c>
      <c r="AH272" s="19" t="e">
        <f t="shared" si="1809"/>
        <v>#N/A</v>
      </c>
      <c r="AI272" s="19" t="e">
        <f t="shared" si="1810"/>
        <v>#N/A</v>
      </c>
      <c r="AJ272" s="19" t="e">
        <f t="shared" si="1811"/>
        <v>#N/A</v>
      </c>
      <c r="AK272" s="19" t="e">
        <f t="shared" si="1812"/>
        <v>#N/A</v>
      </c>
      <c r="AL272" s="19" t="e">
        <f t="shared" si="1813"/>
        <v>#N/A</v>
      </c>
      <c r="AM272" s="19" t="e">
        <f t="shared" si="1814"/>
        <v>#N/A</v>
      </c>
      <c r="AN272" s="19" t="e">
        <f t="shared" si="1815"/>
        <v>#N/A</v>
      </c>
      <c r="AO272" s="19" t="e">
        <f t="shared" si="1816"/>
        <v>#N/A</v>
      </c>
      <c r="AP272" s="19" t="e">
        <f t="shared" si="1817"/>
        <v>#N/A</v>
      </c>
      <c r="AQ272" s="19" t="e">
        <f t="shared" si="1818"/>
        <v>#N/A</v>
      </c>
      <c r="AR272" s="19" t="e">
        <f t="shared" si="1819"/>
        <v>#N/A</v>
      </c>
      <c r="AS272" s="19" t="e">
        <f t="shared" si="1820"/>
        <v>#N/A</v>
      </c>
      <c r="AT272" s="19" t="e">
        <f t="shared" si="1821"/>
        <v>#N/A</v>
      </c>
      <c r="AU272" s="19" t="e">
        <f t="shared" si="1822"/>
        <v>#N/A</v>
      </c>
      <c r="AV272" s="19" t="e">
        <f t="shared" si="1823"/>
        <v>#N/A</v>
      </c>
      <c r="AW272" s="19" t="e">
        <f t="shared" si="1824"/>
        <v>#N/A</v>
      </c>
      <c r="AX272" s="19" t="e">
        <f t="shared" si="1825"/>
        <v>#N/A</v>
      </c>
      <c r="AY272" s="19" t="e">
        <f t="shared" si="1826"/>
        <v>#N/A</v>
      </c>
      <c r="AZ272" s="19" t="e">
        <f t="shared" si="1827"/>
        <v>#N/A</v>
      </c>
      <c r="BA272" s="19" t="e">
        <f t="shared" si="1828"/>
        <v>#N/A</v>
      </c>
      <c r="BB272" s="19" t="e">
        <f t="shared" si="1829"/>
        <v>#N/A</v>
      </c>
      <c r="BC272" s="19" t="e">
        <f t="shared" si="1830"/>
        <v>#N/A</v>
      </c>
      <c r="BD272" s="19" t="e">
        <f t="shared" si="1831"/>
        <v>#N/A</v>
      </c>
      <c r="BE272" s="19" t="e">
        <f t="shared" si="1832"/>
        <v>#N/A</v>
      </c>
      <c r="BF272" s="19" t="e">
        <f t="shared" si="1833"/>
        <v>#N/A</v>
      </c>
      <c r="BG272" s="19" t="e">
        <f t="shared" si="1834"/>
        <v>#N/A</v>
      </c>
      <c r="BH272" s="19" t="e">
        <f t="shared" si="1835"/>
        <v>#N/A</v>
      </c>
      <c r="BI272" s="19" t="e">
        <f t="shared" si="1836"/>
        <v>#N/A</v>
      </c>
    </row>
    <row r="273" spans="1:61" s="19" customFormat="1" ht="12.75" x14ac:dyDescent="0.2">
      <c r="C273" s="19" t="s">
        <v>457</v>
      </c>
      <c r="F273" s="19">
        <f>E267</f>
        <v>2082625.8470951675</v>
      </c>
      <c r="G273" s="19">
        <f t="shared" si="1782"/>
        <v>1886405.8031552639</v>
      </c>
      <c r="H273" s="19">
        <f t="shared" si="1783"/>
        <v>1682197.2078626719</v>
      </c>
      <c r="I273" s="19">
        <f t="shared" si="1784"/>
        <v>1469674.8296486225</v>
      </c>
      <c r="J273" s="19">
        <f t="shared" si="1785"/>
        <v>1248500.1960488881</v>
      </c>
      <c r="K273" s="19">
        <f t="shared" si="1786"/>
        <v>1018321.0546376857</v>
      </c>
      <c r="L273" s="19">
        <f t="shared" si="1787"/>
        <v>778770.81201500725</v>
      </c>
      <c r="M273" s="19">
        <f t="shared" si="1788"/>
        <v>529467.94995388703</v>
      </c>
      <c r="N273" s="19">
        <f t="shared" si="1789"/>
        <v>270015.41777773318</v>
      </c>
      <c r="O273" s="19">
        <f t="shared" si="1790"/>
        <v>-6.9849193096160889E-10</v>
      </c>
      <c r="P273" s="19" t="e">
        <f t="shared" si="1791"/>
        <v>#N/A</v>
      </c>
      <c r="Q273" s="19" t="e">
        <f t="shared" si="1792"/>
        <v>#N/A</v>
      </c>
      <c r="R273" s="19" t="e">
        <f t="shared" si="1793"/>
        <v>#N/A</v>
      </c>
      <c r="S273" s="19" t="e">
        <f t="shared" si="1794"/>
        <v>#N/A</v>
      </c>
      <c r="T273" s="19" t="e">
        <f t="shared" si="1795"/>
        <v>#N/A</v>
      </c>
      <c r="U273" s="19" t="e">
        <f t="shared" si="1796"/>
        <v>#N/A</v>
      </c>
      <c r="V273" s="19" t="e">
        <f t="shared" si="1797"/>
        <v>#N/A</v>
      </c>
      <c r="W273" s="19" t="e">
        <f t="shared" si="1798"/>
        <v>#N/A</v>
      </c>
      <c r="X273" s="19" t="e">
        <f t="shared" si="1799"/>
        <v>#N/A</v>
      </c>
      <c r="Y273" s="19" t="e">
        <f t="shared" si="1800"/>
        <v>#N/A</v>
      </c>
      <c r="Z273" s="19" t="e">
        <f t="shared" si="1801"/>
        <v>#N/A</v>
      </c>
      <c r="AA273" s="19" t="e">
        <f t="shared" si="1802"/>
        <v>#N/A</v>
      </c>
      <c r="AB273" s="19" t="e">
        <f t="shared" si="1803"/>
        <v>#N/A</v>
      </c>
      <c r="AC273" s="19" t="e">
        <f t="shared" si="1804"/>
        <v>#N/A</v>
      </c>
      <c r="AD273" s="19" t="e">
        <f t="shared" si="1805"/>
        <v>#N/A</v>
      </c>
      <c r="AE273" s="19" t="e">
        <f t="shared" si="1806"/>
        <v>#N/A</v>
      </c>
      <c r="AF273" s="19" t="e">
        <f t="shared" si="1807"/>
        <v>#N/A</v>
      </c>
      <c r="AG273" s="19" t="e">
        <f t="shared" si="1808"/>
        <v>#N/A</v>
      </c>
      <c r="AH273" s="19" t="e">
        <f t="shared" si="1809"/>
        <v>#N/A</v>
      </c>
      <c r="AI273" s="19" t="e">
        <f t="shared" si="1810"/>
        <v>#N/A</v>
      </c>
      <c r="AJ273" s="19" t="e">
        <f t="shared" si="1811"/>
        <v>#N/A</v>
      </c>
      <c r="AK273" s="19" t="e">
        <f t="shared" si="1812"/>
        <v>#N/A</v>
      </c>
      <c r="AL273" s="19" t="e">
        <f t="shared" si="1813"/>
        <v>#N/A</v>
      </c>
      <c r="AM273" s="19" t="e">
        <f t="shared" si="1814"/>
        <v>#N/A</v>
      </c>
      <c r="AN273" s="19" t="e">
        <f t="shared" si="1815"/>
        <v>#N/A</v>
      </c>
      <c r="AO273" s="19" t="e">
        <f t="shared" si="1816"/>
        <v>#N/A</v>
      </c>
      <c r="AP273" s="19" t="e">
        <f t="shared" si="1817"/>
        <v>#N/A</v>
      </c>
      <c r="AQ273" s="19" t="e">
        <f t="shared" si="1818"/>
        <v>#N/A</v>
      </c>
      <c r="AR273" s="19" t="e">
        <f t="shared" si="1819"/>
        <v>#N/A</v>
      </c>
      <c r="AS273" s="19" t="e">
        <f t="shared" si="1820"/>
        <v>#N/A</v>
      </c>
      <c r="AT273" s="19" t="e">
        <f t="shared" si="1821"/>
        <v>#N/A</v>
      </c>
      <c r="AU273" s="19" t="e">
        <f t="shared" si="1822"/>
        <v>#N/A</v>
      </c>
      <c r="AV273" s="19" t="e">
        <f t="shared" si="1823"/>
        <v>#N/A</v>
      </c>
      <c r="AW273" s="19" t="e">
        <f t="shared" si="1824"/>
        <v>#N/A</v>
      </c>
      <c r="AX273" s="19" t="e">
        <f t="shared" si="1825"/>
        <v>#N/A</v>
      </c>
      <c r="AY273" s="19" t="e">
        <f t="shared" si="1826"/>
        <v>#N/A</v>
      </c>
      <c r="AZ273" s="19" t="e">
        <f t="shared" si="1827"/>
        <v>#N/A</v>
      </c>
      <c r="BA273" s="19" t="e">
        <f t="shared" si="1828"/>
        <v>#N/A</v>
      </c>
      <c r="BB273" s="19" t="e">
        <f t="shared" si="1829"/>
        <v>#N/A</v>
      </c>
      <c r="BC273" s="19" t="e">
        <f t="shared" si="1830"/>
        <v>#N/A</v>
      </c>
      <c r="BD273" s="19" t="e">
        <f t="shared" si="1831"/>
        <v>#N/A</v>
      </c>
      <c r="BE273" s="19" t="e">
        <f t="shared" si="1832"/>
        <v>#N/A</v>
      </c>
      <c r="BF273" s="19" t="e">
        <f t="shared" si="1833"/>
        <v>#N/A</v>
      </c>
      <c r="BG273" s="19" t="e">
        <f t="shared" si="1834"/>
        <v>#N/A</v>
      </c>
      <c r="BH273" s="19" t="e">
        <f t="shared" si="1835"/>
        <v>#N/A</v>
      </c>
      <c r="BI273" s="19" t="e">
        <f t="shared" si="1836"/>
        <v>#N/A</v>
      </c>
    </row>
    <row r="274" spans="1:61" s="19" customFormat="1" ht="12.75" x14ac:dyDescent="0.2"/>
    <row r="275" spans="1:61" s="19" customFormat="1" ht="12.75" x14ac:dyDescent="0.2">
      <c r="C275" s="19" t="s">
        <v>473</v>
      </c>
      <c r="G275" s="19">
        <f>F269</f>
        <v>2271169.8483337602</v>
      </c>
      <c r="H275" s="19">
        <f t="shared" ref="H275:H279" si="1837">G269</f>
        <v>2082625.8470951675</v>
      </c>
      <c r="I275" s="19">
        <f t="shared" ref="I275:I279" si="1838">H269</f>
        <v>1886405.8031552639</v>
      </c>
      <c r="J275" s="19">
        <f t="shared" ref="J275:J279" si="1839">I269</f>
        <v>1682197.2078626719</v>
      </c>
      <c r="K275" s="19">
        <f t="shared" ref="K275:K279" si="1840">J269</f>
        <v>1469674.8296486225</v>
      </c>
      <c r="L275" s="19">
        <f t="shared" ref="L275:L279" si="1841">K269</f>
        <v>1248500.1960488881</v>
      </c>
      <c r="M275" s="19">
        <f t="shared" ref="M275:M279" si="1842">L269</f>
        <v>1018321.0546376857</v>
      </c>
      <c r="N275" s="19">
        <f t="shared" ref="N275:N279" si="1843">M269</f>
        <v>778770.81201500725</v>
      </c>
      <c r="O275" s="19">
        <f t="shared" ref="O275:O279" si="1844">N269</f>
        <v>529467.94995388703</v>
      </c>
      <c r="P275" s="19">
        <f t="shared" ref="P275:P279" si="1845">O269</f>
        <v>270015.41777773318</v>
      </c>
      <c r="Q275" s="19">
        <f t="shared" ref="Q275:Q279" si="1846">P269</f>
        <v>-6.9849193096160889E-10</v>
      </c>
      <c r="R275" s="19" t="e">
        <f t="shared" ref="R275:R279" si="1847">Q269</f>
        <v>#N/A</v>
      </c>
      <c r="S275" s="19" t="e">
        <f t="shared" ref="S275:S279" si="1848">R269</f>
        <v>#N/A</v>
      </c>
      <c r="T275" s="19" t="e">
        <f t="shared" ref="T275:T279" si="1849">S269</f>
        <v>#N/A</v>
      </c>
      <c r="U275" s="19" t="e">
        <f t="shared" ref="U275:U279" si="1850">T269</f>
        <v>#N/A</v>
      </c>
      <c r="V275" s="19" t="e">
        <f t="shared" ref="V275:V279" si="1851">U269</f>
        <v>#N/A</v>
      </c>
      <c r="W275" s="19" t="e">
        <f t="shared" ref="W275:W279" si="1852">V269</f>
        <v>#N/A</v>
      </c>
      <c r="X275" s="19" t="e">
        <f t="shared" ref="X275:X279" si="1853">W269</f>
        <v>#N/A</v>
      </c>
      <c r="Y275" s="19" t="e">
        <f t="shared" ref="Y275:Y279" si="1854">X269</f>
        <v>#N/A</v>
      </c>
      <c r="Z275" s="19" t="e">
        <f t="shared" ref="Z275:Z279" si="1855">Y269</f>
        <v>#N/A</v>
      </c>
      <c r="AA275" s="19" t="e">
        <f t="shared" ref="AA275:AA279" si="1856">Z269</f>
        <v>#N/A</v>
      </c>
      <c r="AB275" s="19" t="e">
        <f t="shared" ref="AB275:AB279" si="1857">AA269</f>
        <v>#N/A</v>
      </c>
      <c r="AC275" s="19" t="e">
        <f t="shared" ref="AC275:AC279" si="1858">AB269</f>
        <v>#N/A</v>
      </c>
      <c r="AD275" s="19" t="e">
        <f t="shared" ref="AD275:AD279" si="1859">AC269</f>
        <v>#N/A</v>
      </c>
      <c r="AE275" s="19" t="e">
        <f t="shared" ref="AE275:AE279" si="1860">AD269</f>
        <v>#N/A</v>
      </c>
      <c r="AF275" s="19" t="e">
        <f t="shared" ref="AF275:AF279" si="1861">AE269</f>
        <v>#N/A</v>
      </c>
      <c r="AG275" s="19" t="e">
        <f t="shared" ref="AG275:AG279" si="1862">AF269</f>
        <v>#N/A</v>
      </c>
      <c r="AH275" s="19" t="e">
        <f t="shared" ref="AH275:AH279" si="1863">AG269</f>
        <v>#N/A</v>
      </c>
      <c r="AI275" s="19" t="e">
        <f t="shared" ref="AI275:AI279" si="1864">AH269</f>
        <v>#N/A</v>
      </c>
      <c r="AJ275" s="19" t="e">
        <f t="shared" ref="AJ275:AJ279" si="1865">AI269</f>
        <v>#N/A</v>
      </c>
      <c r="AK275" s="19" t="e">
        <f t="shared" ref="AK275:AK279" si="1866">AJ269</f>
        <v>#N/A</v>
      </c>
      <c r="AL275" s="19" t="e">
        <f t="shared" ref="AL275:AL279" si="1867">AK269</f>
        <v>#N/A</v>
      </c>
      <c r="AM275" s="19" t="e">
        <f t="shared" ref="AM275:AM279" si="1868">AL269</f>
        <v>#N/A</v>
      </c>
      <c r="AN275" s="19" t="e">
        <f t="shared" ref="AN275:AN279" si="1869">AM269</f>
        <v>#N/A</v>
      </c>
      <c r="AO275" s="19" t="e">
        <f t="shared" ref="AO275:AO279" si="1870">AN269</f>
        <v>#N/A</v>
      </c>
      <c r="AP275" s="19" t="e">
        <f t="shared" ref="AP275:AP279" si="1871">AO269</f>
        <v>#N/A</v>
      </c>
      <c r="AQ275" s="19" t="e">
        <f t="shared" ref="AQ275:AQ279" si="1872">AP269</f>
        <v>#N/A</v>
      </c>
      <c r="AR275" s="19" t="e">
        <f t="shared" ref="AR275:AR279" si="1873">AQ269</f>
        <v>#N/A</v>
      </c>
      <c r="AS275" s="19" t="e">
        <f t="shared" ref="AS275:AS279" si="1874">AR269</f>
        <v>#N/A</v>
      </c>
      <c r="AT275" s="19" t="e">
        <f t="shared" ref="AT275:AT279" si="1875">AS269</f>
        <v>#N/A</v>
      </c>
      <c r="AU275" s="19" t="e">
        <f t="shared" ref="AU275:AU279" si="1876">AT269</f>
        <v>#N/A</v>
      </c>
      <c r="AV275" s="19" t="e">
        <f t="shared" ref="AV275:AV279" si="1877">AU269</f>
        <v>#N/A</v>
      </c>
      <c r="AW275" s="19" t="e">
        <f t="shared" ref="AW275:AW279" si="1878">AV269</f>
        <v>#N/A</v>
      </c>
      <c r="AX275" s="19" t="e">
        <f t="shared" ref="AX275:AX279" si="1879">AW269</f>
        <v>#N/A</v>
      </c>
      <c r="AY275" s="19" t="e">
        <f t="shared" ref="AY275:AY279" si="1880">AX269</f>
        <v>#N/A</v>
      </c>
      <c r="AZ275" s="19" t="e">
        <f t="shared" ref="AZ275:AZ279" si="1881">AY269</f>
        <v>#N/A</v>
      </c>
      <c r="BA275" s="19" t="e">
        <f t="shared" ref="BA275:BA279" si="1882">AZ269</f>
        <v>#N/A</v>
      </c>
      <c r="BB275" s="19" t="e">
        <f t="shared" ref="BB275:BB279" si="1883">BA269</f>
        <v>#N/A</v>
      </c>
      <c r="BC275" s="19" t="e">
        <f t="shared" ref="BC275:BC279" si="1884">BB269</f>
        <v>#N/A</v>
      </c>
      <c r="BD275" s="19" t="e">
        <f t="shared" ref="BD275:BD279" si="1885">BC269</f>
        <v>#N/A</v>
      </c>
      <c r="BE275" s="19" t="e">
        <f t="shared" ref="BE275:BE279" si="1886">BD269</f>
        <v>#N/A</v>
      </c>
      <c r="BF275" s="19" t="e">
        <f t="shared" ref="BF275:BF279" si="1887">BE269</f>
        <v>#N/A</v>
      </c>
      <c r="BG275" s="19" t="e">
        <f t="shared" ref="BG275:BG279" si="1888">BF269</f>
        <v>#N/A</v>
      </c>
      <c r="BH275" s="19" t="e">
        <f t="shared" ref="BH275:BH279" si="1889">BG269</f>
        <v>#N/A</v>
      </c>
      <c r="BI275" s="19" t="e">
        <f t="shared" ref="BI275:BI279" si="1890">BH269</f>
        <v>#N/A</v>
      </c>
    </row>
    <row r="276" spans="1:61" s="19" customFormat="1" ht="12.75" x14ac:dyDescent="0.2">
      <c r="C276" s="19" t="s">
        <v>455</v>
      </c>
      <c r="G276" s="19">
        <f>F270</f>
        <v>188544.00123859258</v>
      </c>
      <c r="H276" s="19">
        <f t="shared" si="1837"/>
        <v>196220.04393990358</v>
      </c>
      <c r="I276" s="19">
        <f t="shared" si="1838"/>
        <v>204208.59529259184</v>
      </c>
      <c r="J276" s="19">
        <f t="shared" si="1839"/>
        <v>212522.37821404936</v>
      </c>
      <c r="K276" s="19">
        <f t="shared" si="1840"/>
        <v>221174.63359973437</v>
      </c>
      <c r="L276" s="19">
        <f t="shared" si="1841"/>
        <v>230179.14141120252</v>
      </c>
      <c r="M276" s="19">
        <f t="shared" si="1842"/>
        <v>239550.24262267843</v>
      </c>
      <c r="N276" s="19">
        <f t="shared" si="1843"/>
        <v>249302.86206112019</v>
      </c>
      <c r="O276" s="19">
        <f t="shared" si="1844"/>
        <v>259452.53217615382</v>
      </c>
      <c r="P276" s="19">
        <f t="shared" si="1845"/>
        <v>270015.41777773388</v>
      </c>
      <c r="Q276" s="19" t="e">
        <f t="shared" si="1846"/>
        <v>#N/A</v>
      </c>
      <c r="R276" s="19" t="e">
        <f t="shared" si="1847"/>
        <v>#N/A</v>
      </c>
      <c r="S276" s="19" t="e">
        <f t="shared" si="1848"/>
        <v>#N/A</v>
      </c>
      <c r="T276" s="19" t="e">
        <f t="shared" si="1849"/>
        <v>#N/A</v>
      </c>
      <c r="U276" s="19" t="e">
        <f t="shared" si="1850"/>
        <v>#N/A</v>
      </c>
      <c r="V276" s="19" t="e">
        <f t="shared" si="1851"/>
        <v>#N/A</v>
      </c>
      <c r="W276" s="19" t="e">
        <f t="shared" si="1852"/>
        <v>#N/A</v>
      </c>
      <c r="X276" s="19" t="e">
        <f t="shared" si="1853"/>
        <v>#N/A</v>
      </c>
      <c r="Y276" s="19" t="e">
        <f t="shared" si="1854"/>
        <v>#N/A</v>
      </c>
      <c r="Z276" s="19" t="e">
        <f t="shared" si="1855"/>
        <v>#N/A</v>
      </c>
      <c r="AA276" s="19" t="e">
        <f t="shared" si="1856"/>
        <v>#N/A</v>
      </c>
      <c r="AB276" s="19" t="e">
        <f t="shared" si="1857"/>
        <v>#N/A</v>
      </c>
      <c r="AC276" s="19" t="e">
        <f t="shared" si="1858"/>
        <v>#N/A</v>
      </c>
      <c r="AD276" s="19" t="e">
        <f t="shared" si="1859"/>
        <v>#N/A</v>
      </c>
      <c r="AE276" s="19" t="e">
        <f t="shared" si="1860"/>
        <v>#N/A</v>
      </c>
      <c r="AF276" s="19" t="e">
        <f t="shared" si="1861"/>
        <v>#N/A</v>
      </c>
      <c r="AG276" s="19" t="e">
        <f t="shared" si="1862"/>
        <v>#N/A</v>
      </c>
      <c r="AH276" s="19" t="e">
        <f t="shared" si="1863"/>
        <v>#N/A</v>
      </c>
      <c r="AI276" s="19" t="e">
        <f t="shared" si="1864"/>
        <v>#N/A</v>
      </c>
      <c r="AJ276" s="19" t="e">
        <f t="shared" si="1865"/>
        <v>#N/A</v>
      </c>
      <c r="AK276" s="19" t="e">
        <f t="shared" si="1866"/>
        <v>#N/A</v>
      </c>
      <c r="AL276" s="19" t="e">
        <f t="shared" si="1867"/>
        <v>#N/A</v>
      </c>
      <c r="AM276" s="19" t="e">
        <f t="shared" si="1868"/>
        <v>#N/A</v>
      </c>
      <c r="AN276" s="19" t="e">
        <f t="shared" si="1869"/>
        <v>#N/A</v>
      </c>
      <c r="AO276" s="19" t="e">
        <f t="shared" si="1870"/>
        <v>#N/A</v>
      </c>
      <c r="AP276" s="19" t="e">
        <f t="shared" si="1871"/>
        <v>#N/A</v>
      </c>
      <c r="AQ276" s="19" t="e">
        <f t="shared" si="1872"/>
        <v>#N/A</v>
      </c>
      <c r="AR276" s="19" t="e">
        <f t="shared" si="1873"/>
        <v>#N/A</v>
      </c>
      <c r="AS276" s="19" t="e">
        <f t="shared" si="1874"/>
        <v>#N/A</v>
      </c>
      <c r="AT276" s="19" t="e">
        <f t="shared" si="1875"/>
        <v>#N/A</v>
      </c>
      <c r="AU276" s="19" t="e">
        <f t="shared" si="1876"/>
        <v>#N/A</v>
      </c>
      <c r="AV276" s="19" t="e">
        <f t="shared" si="1877"/>
        <v>#N/A</v>
      </c>
      <c r="AW276" s="19" t="e">
        <f t="shared" si="1878"/>
        <v>#N/A</v>
      </c>
      <c r="AX276" s="19" t="e">
        <f t="shared" si="1879"/>
        <v>#N/A</v>
      </c>
      <c r="AY276" s="19" t="e">
        <f t="shared" si="1880"/>
        <v>#N/A</v>
      </c>
      <c r="AZ276" s="19" t="e">
        <f t="shared" si="1881"/>
        <v>#N/A</v>
      </c>
      <c r="BA276" s="19" t="e">
        <f t="shared" si="1882"/>
        <v>#N/A</v>
      </c>
      <c r="BB276" s="19" t="e">
        <f t="shared" si="1883"/>
        <v>#N/A</v>
      </c>
      <c r="BC276" s="19" t="e">
        <f t="shared" si="1884"/>
        <v>#N/A</v>
      </c>
      <c r="BD276" s="19" t="e">
        <f t="shared" si="1885"/>
        <v>#N/A</v>
      </c>
      <c r="BE276" s="19" t="e">
        <f t="shared" si="1886"/>
        <v>#N/A</v>
      </c>
      <c r="BF276" s="19" t="e">
        <f t="shared" si="1887"/>
        <v>#N/A</v>
      </c>
      <c r="BG276" s="19" t="e">
        <f t="shared" si="1888"/>
        <v>#N/A</v>
      </c>
      <c r="BH276" s="19" t="e">
        <f t="shared" si="1889"/>
        <v>#N/A</v>
      </c>
      <c r="BI276" s="19" t="e">
        <f t="shared" si="1890"/>
        <v>#N/A</v>
      </c>
    </row>
    <row r="277" spans="1:61" s="19" customFormat="1" ht="12.75" x14ac:dyDescent="0.2">
      <c r="C277" s="19" t="s">
        <v>456</v>
      </c>
      <c r="G277" s="19">
        <f>F271</f>
        <v>86858.224123807086</v>
      </c>
      <c r="H277" s="19">
        <f t="shared" si="1837"/>
        <v>79182.181422496069</v>
      </c>
      <c r="I277" s="19">
        <f t="shared" si="1838"/>
        <v>71193.630069807841</v>
      </c>
      <c r="J277" s="19">
        <f t="shared" si="1839"/>
        <v>62879.847148350309</v>
      </c>
      <c r="K277" s="19">
        <f t="shared" si="1840"/>
        <v>54227.59176266531</v>
      </c>
      <c r="L277" s="19">
        <f t="shared" si="1841"/>
        <v>45223.083951197143</v>
      </c>
      <c r="M277" s="19">
        <f t="shared" si="1842"/>
        <v>35851.982739721243</v>
      </c>
      <c r="N277" s="19">
        <f t="shared" si="1843"/>
        <v>26099.363301279471</v>
      </c>
      <c r="O277" s="19">
        <f t="shared" si="1844"/>
        <v>15949.693186245851</v>
      </c>
      <c r="P277" s="19">
        <f t="shared" si="1845"/>
        <v>5386.8075846657903</v>
      </c>
      <c r="Q277" s="19" t="e">
        <f t="shared" si="1846"/>
        <v>#N/A</v>
      </c>
      <c r="R277" s="19" t="e">
        <f t="shared" si="1847"/>
        <v>#N/A</v>
      </c>
      <c r="S277" s="19" t="e">
        <f t="shared" si="1848"/>
        <v>#N/A</v>
      </c>
      <c r="T277" s="19" t="e">
        <f t="shared" si="1849"/>
        <v>#N/A</v>
      </c>
      <c r="U277" s="19" t="e">
        <f t="shared" si="1850"/>
        <v>#N/A</v>
      </c>
      <c r="V277" s="19" t="e">
        <f t="shared" si="1851"/>
        <v>#N/A</v>
      </c>
      <c r="W277" s="19" t="e">
        <f t="shared" si="1852"/>
        <v>#N/A</v>
      </c>
      <c r="X277" s="19" t="e">
        <f t="shared" si="1853"/>
        <v>#N/A</v>
      </c>
      <c r="Y277" s="19" t="e">
        <f t="shared" si="1854"/>
        <v>#N/A</v>
      </c>
      <c r="Z277" s="19" t="e">
        <f t="shared" si="1855"/>
        <v>#N/A</v>
      </c>
      <c r="AA277" s="19" t="e">
        <f t="shared" si="1856"/>
        <v>#N/A</v>
      </c>
      <c r="AB277" s="19" t="e">
        <f t="shared" si="1857"/>
        <v>#N/A</v>
      </c>
      <c r="AC277" s="19" t="e">
        <f t="shared" si="1858"/>
        <v>#N/A</v>
      </c>
      <c r="AD277" s="19" t="e">
        <f t="shared" si="1859"/>
        <v>#N/A</v>
      </c>
      <c r="AE277" s="19" t="e">
        <f t="shared" si="1860"/>
        <v>#N/A</v>
      </c>
      <c r="AF277" s="19" t="e">
        <f t="shared" si="1861"/>
        <v>#N/A</v>
      </c>
      <c r="AG277" s="19" t="e">
        <f t="shared" si="1862"/>
        <v>#N/A</v>
      </c>
      <c r="AH277" s="19" t="e">
        <f t="shared" si="1863"/>
        <v>#N/A</v>
      </c>
      <c r="AI277" s="19" t="e">
        <f t="shared" si="1864"/>
        <v>#N/A</v>
      </c>
      <c r="AJ277" s="19" t="e">
        <f t="shared" si="1865"/>
        <v>#N/A</v>
      </c>
      <c r="AK277" s="19" t="e">
        <f t="shared" si="1866"/>
        <v>#N/A</v>
      </c>
      <c r="AL277" s="19" t="e">
        <f t="shared" si="1867"/>
        <v>#N/A</v>
      </c>
      <c r="AM277" s="19" t="e">
        <f t="shared" si="1868"/>
        <v>#N/A</v>
      </c>
      <c r="AN277" s="19" t="e">
        <f t="shared" si="1869"/>
        <v>#N/A</v>
      </c>
      <c r="AO277" s="19" t="e">
        <f t="shared" si="1870"/>
        <v>#N/A</v>
      </c>
      <c r="AP277" s="19" t="e">
        <f t="shared" si="1871"/>
        <v>#N/A</v>
      </c>
      <c r="AQ277" s="19" t="e">
        <f t="shared" si="1872"/>
        <v>#N/A</v>
      </c>
      <c r="AR277" s="19" t="e">
        <f t="shared" si="1873"/>
        <v>#N/A</v>
      </c>
      <c r="AS277" s="19" t="e">
        <f t="shared" si="1874"/>
        <v>#N/A</v>
      </c>
      <c r="AT277" s="19" t="e">
        <f t="shared" si="1875"/>
        <v>#N/A</v>
      </c>
      <c r="AU277" s="19" t="e">
        <f t="shared" si="1876"/>
        <v>#N/A</v>
      </c>
      <c r="AV277" s="19" t="e">
        <f t="shared" si="1877"/>
        <v>#N/A</v>
      </c>
      <c r="AW277" s="19" t="e">
        <f t="shared" si="1878"/>
        <v>#N/A</v>
      </c>
      <c r="AX277" s="19" t="e">
        <f t="shared" si="1879"/>
        <v>#N/A</v>
      </c>
      <c r="AY277" s="19" t="e">
        <f t="shared" si="1880"/>
        <v>#N/A</v>
      </c>
      <c r="AZ277" s="19" t="e">
        <f t="shared" si="1881"/>
        <v>#N/A</v>
      </c>
      <c r="BA277" s="19" t="e">
        <f t="shared" si="1882"/>
        <v>#N/A</v>
      </c>
      <c r="BB277" s="19" t="e">
        <f t="shared" si="1883"/>
        <v>#N/A</v>
      </c>
      <c r="BC277" s="19" t="e">
        <f t="shared" si="1884"/>
        <v>#N/A</v>
      </c>
      <c r="BD277" s="19" t="e">
        <f t="shared" si="1885"/>
        <v>#N/A</v>
      </c>
      <c r="BE277" s="19" t="e">
        <f t="shared" si="1886"/>
        <v>#N/A</v>
      </c>
      <c r="BF277" s="19" t="e">
        <f t="shared" si="1887"/>
        <v>#N/A</v>
      </c>
      <c r="BG277" s="19" t="e">
        <f t="shared" si="1888"/>
        <v>#N/A</v>
      </c>
      <c r="BH277" s="19" t="e">
        <f t="shared" si="1889"/>
        <v>#N/A</v>
      </c>
      <c r="BI277" s="19" t="e">
        <f t="shared" si="1890"/>
        <v>#N/A</v>
      </c>
    </row>
    <row r="278" spans="1:61" s="19" customFormat="1" ht="12.75" x14ac:dyDescent="0.2">
      <c r="C278" s="19" t="s">
        <v>161</v>
      </c>
      <c r="G278" s="19">
        <f>F272</f>
        <v>275402.22536239965</v>
      </c>
      <c r="H278" s="19">
        <f t="shared" si="1837"/>
        <v>275402.22536239965</v>
      </c>
      <c r="I278" s="19">
        <f t="shared" si="1838"/>
        <v>275402.22536239965</v>
      </c>
      <c r="J278" s="19">
        <f t="shared" si="1839"/>
        <v>275402.22536239965</v>
      </c>
      <c r="K278" s="19">
        <f t="shared" si="1840"/>
        <v>275402.22536239965</v>
      </c>
      <c r="L278" s="19">
        <f t="shared" si="1841"/>
        <v>275402.22536239965</v>
      </c>
      <c r="M278" s="19">
        <f t="shared" si="1842"/>
        <v>275402.22536239965</v>
      </c>
      <c r="N278" s="19">
        <f t="shared" si="1843"/>
        <v>275402.22536239965</v>
      </c>
      <c r="O278" s="19">
        <f t="shared" si="1844"/>
        <v>275402.22536239965</v>
      </c>
      <c r="P278" s="19">
        <f t="shared" si="1845"/>
        <v>275402.22536239965</v>
      </c>
      <c r="Q278" s="19" t="e">
        <f t="shared" si="1846"/>
        <v>#N/A</v>
      </c>
      <c r="R278" s="19" t="e">
        <f t="shared" si="1847"/>
        <v>#N/A</v>
      </c>
      <c r="S278" s="19" t="e">
        <f t="shared" si="1848"/>
        <v>#N/A</v>
      </c>
      <c r="T278" s="19" t="e">
        <f t="shared" si="1849"/>
        <v>#N/A</v>
      </c>
      <c r="U278" s="19" t="e">
        <f t="shared" si="1850"/>
        <v>#N/A</v>
      </c>
      <c r="V278" s="19" t="e">
        <f t="shared" si="1851"/>
        <v>#N/A</v>
      </c>
      <c r="W278" s="19" t="e">
        <f t="shared" si="1852"/>
        <v>#N/A</v>
      </c>
      <c r="X278" s="19" t="e">
        <f t="shared" si="1853"/>
        <v>#N/A</v>
      </c>
      <c r="Y278" s="19" t="e">
        <f t="shared" si="1854"/>
        <v>#N/A</v>
      </c>
      <c r="Z278" s="19" t="e">
        <f t="shared" si="1855"/>
        <v>#N/A</v>
      </c>
      <c r="AA278" s="19" t="e">
        <f t="shared" si="1856"/>
        <v>#N/A</v>
      </c>
      <c r="AB278" s="19" t="e">
        <f t="shared" si="1857"/>
        <v>#N/A</v>
      </c>
      <c r="AC278" s="19" t="e">
        <f t="shared" si="1858"/>
        <v>#N/A</v>
      </c>
      <c r="AD278" s="19" t="e">
        <f t="shared" si="1859"/>
        <v>#N/A</v>
      </c>
      <c r="AE278" s="19" t="e">
        <f t="shared" si="1860"/>
        <v>#N/A</v>
      </c>
      <c r="AF278" s="19" t="e">
        <f t="shared" si="1861"/>
        <v>#N/A</v>
      </c>
      <c r="AG278" s="19" t="e">
        <f t="shared" si="1862"/>
        <v>#N/A</v>
      </c>
      <c r="AH278" s="19" t="e">
        <f t="shared" si="1863"/>
        <v>#N/A</v>
      </c>
      <c r="AI278" s="19" t="e">
        <f t="shared" si="1864"/>
        <v>#N/A</v>
      </c>
      <c r="AJ278" s="19" t="e">
        <f t="shared" si="1865"/>
        <v>#N/A</v>
      </c>
      <c r="AK278" s="19" t="e">
        <f t="shared" si="1866"/>
        <v>#N/A</v>
      </c>
      <c r="AL278" s="19" t="e">
        <f t="shared" si="1867"/>
        <v>#N/A</v>
      </c>
      <c r="AM278" s="19" t="e">
        <f t="shared" si="1868"/>
        <v>#N/A</v>
      </c>
      <c r="AN278" s="19" t="e">
        <f t="shared" si="1869"/>
        <v>#N/A</v>
      </c>
      <c r="AO278" s="19" t="e">
        <f t="shared" si="1870"/>
        <v>#N/A</v>
      </c>
      <c r="AP278" s="19" t="e">
        <f t="shared" si="1871"/>
        <v>#N/A</v>
      </c>
      <c r="AQ278" s="19" t="e">
        <f t="shared" si="1872"/>
        <v>#N/A</v>
      </c>
      <c r="AR278" s="19" t="e">
        <f t="shared" si="1873"/>
        <v>#N/A</v>
      </c>
      <c r="AS278" s="19" t="e">
        <f t="shared" si="1874"/>
        <v>#N/A</v>
      </c>
      <c r="AT278" s="19" t="e">
        <f t="shared" si="1875"/>
        <v>#N/A</v>
      </c>
      <c r="AU278" s="19" t="e">
        <f t="shared" si="1876"/>
        <v>#N/A</v>
      </c>
      <c r="AV278" s="19" t="e">
        <f t="shared" si="1877"/>
        <v>#N/A</v>
      </c>
      <c r="AW278" s="19" t="e">
        <f t="shared" si="1878"/>
        <v>#N/A</v>
      </c>
      <c r="AX278" s="19" t="e">
        <f t="shared" si="1879"/>
        <v>#N/A</v>
      </c>
      <c r="AY278" s="19" t="e">
        <f t="shared" si="1880"/>
        <v>#N/A</v>
      </c>
      <c r="AZ278" s="19" t="e">
        <f t="shared" si="1881"/>
        <v>#N/A</v>
      </c>
      <c r="BA278" s="19" t="e">
        <f t="shared" si="1882"/>
        <v>#N/A</v>
      </c>
      <c r="BB278" s="19" t="e">
        <f t="shared" si="1883"/>
        <v>#N/A</v>
      </c>
      <c r="BC278" s="19" t="e">
        <f t="shared" si="1884"/>
        <v>#N/A</v>
      </c>
      <c r="BD278" s="19" t="e">
        <f t="shared" si="1885"/>
        <v>#N/A</v>
      </c>
      <c r="BE278" s="19" t="e">
        <f t="shared" si="1886"/>
        <v>#N/A</v>
      </c>
      <c r="BF278" s="19" t="e">
        <f t="shared" si="1887"/>
        <v>#N/A</v>
      </c>
      <c r="BG278" s="19" t="e">
        <f t="shared" si="1888"/>
        <v>#N/A</v>
      </c>
      <c r="BH278" s="19" t="e">
        <f t="shared" si="1889"/>
        <v>#N/A</v>
      </c>
      <c r="BI278" s="19" t="e">
        <f t="shared" si="1890"/>
        <v>#N/A</v>
      </c>
    </row>
    <row r="279" spans="1:61" s="19" customFormat="1" ht="12.75" x14ac:dyDescent="0.2">
      <c r="C279" s="19" t="s">
        <v>457</v>
      </c>
      <c r="G279" s="19">
        <f>F273</f>
        <v>2082625.8470951675</v>
      </c>
      <c r="H279" s="19">
        <f t="shared" si="1837"/>
        <v>1886405.8031552639</v>
      </c>
      <c r="I279" s="19">
        <f t="shared" si="1838"/>
        <v>1682197.2078626719</v>
      </c>
      <c r="J279" s="19">
        <f t="shared" si="1839"/>
        <v>1469674.8296486225</v>
      </c>
      <c r="K279" s="19">
        <f t="shared" si="1840"/>
        <v>1248500.1960488881</v>
      </c>
      <c r="L279" s="19">
        <f t="shared" si="1841"/>
        <v>1018321.0546376857</v>
      </c>
      <c r="M279" s="19">
        <f t="shared" si="1842"/>
        <v>778770.81201500725</v>
      </c>
      <c r="N279" s="19">
        <f t="shared" si="1843"/>
        <v>529467.94995388703</v>
      </c>
      <c r="O279" s="19">
        <f t="shared" si="1844"/>
        <v>270015.41777773318</v>
      </c>
      <c r="P279" s="19">
        <f t="shared" si="1845"/>
        <v>-6.9849193096160889E-10</v>
      </c>
      <c r="Q279" s="19" t="e">
        <f t="shared" si="1846"/>
        <v>#N/A</v>
      </c>
      <c r="R279" s="19" t="e">
        <f t="shared" si="1847"/>
        <v>#N/A</v>
      </c>
      <c r="S279" s="19" t="e">
        <f t="shared" si="1848"/>
        <v>#N/A</v>
      </c>
      <c r="T279" s="19" t="e">
        <f t="shared" si="1849"/>
        <v>#N/A</v>
      </c>
      <c r="U279" s="19" t="e">
        <f t="shared" si="1850"/>
        <v>#N/A</v>
      </c>
      <c r="V279" s="19" t="e">
        <f t="shared" si="1851"/>
        <v>#N/A</v>
      </c>
      <c r="W279" s="19" t="e">
        <f t="shared" si="1852"/>
        <v>#N/A</v>
      </c>
      <c r="X279" s="19" t="e">
        <f t="shared" si="1853"/>
        <v>#N/A</v>
      </c>
      <c r="Y279" s="19" t="e">
        <f t="shared" si="1854"/>
        <v>#N/A</v>
      </c>
      <c r="Z279" s="19" t="e">
        <f t="shared" si="1855"/>
        <v>#N/A</v>
      </c>
      <c r="AA279" s="19" t="e">
        <f t="shared" si="1856"/>
        <v>#N/A</v>
      </c>
      <c r="AB279" s="19" t="e">
        <f t="shared" si="1857"/>
        <v>#N/A</v>
      </c>
      <c r="AC279" s="19" t="e">
        <f t="shared" si="1858"/>
        <v>#N/A</v>
      </c>
      <c r="AD279" s="19" t="e">
        <f t="shared" si="1859"/>
        <v>#N/A</v>
      </c>
      <c r="AE279" s="19" t="e">
        <f t="shared" si="1860"/>
        <v>#N/A</v>
      </c>
      <c r="AF279" s="19" t="e">
        <f t="shared" si="1861"/>
        <v>#N/A</v>
      </c>
      <c r="AG279" s="19" t="e">
        <f t="shared" si="1862"/>
        <v>#N/A</v>
      </c>
      <c r="AH279" s="19" t="e">
        <f t="shared" si="1863"/>
        <v>#N/A</v>
      </c>
      <c r="AI279" s="19" t="e">
        <f t="shared" si="1864"/>
        <v>#N/A</v>
      </c>
      <c r="AJ279" s="19" t="e">
        <f t="shared" si="1865"/>
        <v>#N/A</v>
      </c>
      <c r="AK279" s="19" t="e">
        <f t="shared" si="1866"/>
        <v>#N/A</v>
      </c>
      <c r="AL279" s="19" t="e">
        <f t="shared" si="1867"/>
        <v>#N/A</v>
      </c>
      <c r="AM279" s="19" t="e">
        <f t="shared" si="1868"/>
        <v>#N/A</v>
      </c>
      <c r="AN279" s="19" t="e">
        <f t="shared" si="1869"/>
        <v>#N/A</v>
      </c>
      <c r="AO279" s="19" t="e">
        <f t="shared" si="1870"/>
        <v>#N/A</v>
      </c>
      <c r="AP279" s="19" t="e">
        <f t="shared" si="1871"/>
        <v>#N/A</v>
      </c>
      <c r="AQ279" s="19" t="e">
        <f t="shared" si="1872"/>
        <v>#N/A</v>
      </c>
      <c r="AR279" s="19" t="e">
        <f t="shared" si="1873"/>
        <v>#N/A</v>
      </c>
      <c r="AS279" s="19" t="e">
        <f t="shared" si="1874"/>
        <v>#N/A</v>
      </c>
      <c r="AT279" s="19" t="e">
        <f t="shared" si="1875"/>
        <v>#N/A</v>
      </c>
      <c r="AU279" s="19" t="e">
        <f t="shared" si="1876"/>
        <v>#N/A</v>
      </c>
      <c r="AV279" s="19" t="e">
        <f t="shared" si="1877"/>
        <v>#N/A</v>
      </c>
      <c r="AW279" s="19" t="e">
        <f t="shared" si="1878"/>
        <v>#N/A</v>
      </c>
      <c r="AX279" s="19" t="e">
        <f t="shared" si="1879"/>
        <v>#N/A</v>
      </c>
      <c r="AY279" s="19" t="e">
        <f t="shared" si="1880"/>
        <v>#N/A</v>
      </c>
      <c r="AZ279" s="19" t="e">
        <f t="shared" si="1881"/>
        <v>#N/A</v>
      </c>
      <c r="BA279" s="19" t="e">
        <f t="shared" si="1882"/>
        <v>#N/A</v>
      </c>
      <c r="BB279" s="19" t="e">
        <f t="shared" si="1883"/>
        <v>#N/A</v>
      </c>
      <c r="BC279" s="19" t="e">
        <f t="shared" si="1884"/>
        <v>#N/A</v>
      </c>
      <c r="BD279" s="19" t="e">
        <f t="shared" si="1885"/>
        <v>#N/A</v>
      </c>
      <c r="BE279" s="19" t="e">
        <f t="shared" si="1886"/>
        <v>#N/A</v>
      </c>
      <c r="BF279" s="19" t="e">
        <f t="shared" si="1887"/>
        <v>#N/A</v>
      </c>
      <c r="BG279" s="19" t="e">
        <f t="shared" si="1888"/>
        <v>#N/A</v>
      </c>
      <c r="BH279" s="19" t="e">
        <f t="shared" si="1889"/>
        <v>#N/A</v>
      </c>
      <c r="BI279" s="19" t="e">
        <f t="shared" si="1890"/>
        <v>#N/A</v>
      </c>
    </row>
    <row r="280" spans="1:61" s="19" customFormat="1" ht="12.75" x14ac:dyDescent="0.2"/>
    <row r="281" spans="1:61" s="19" customFormat="1" ht="12.75" x14ac:dyDescent="0.2">
      <c r="C281" s="19" t="s">
        <v>473</v>
      </c>
      <c r="H281" s="19">
        <f>G275</f>
        <v>2271169.8483337602</v>
      </c>
      <c r="I281" s="19">
        <f t="shared" ref="I281:I285" si="1891">H275</f>
        <v>2082625.8470951675</v>
      </c>
      <c r="J281" s="19">
        <f t="shared" ref="J281:J285" si="1892">I275</f>
        <v>1886405.8031552639</v>
      </c>
      <c r="K281" s="19">
        <f t="shared" ref="K281:K285" si="1893">J275</f>
        <v>1682197.2078626719</v>
      </c>
      <c r="L281" s="19">
        <f t="shared" ref="L281:L285" si="1894">K275</f>
        <v>1469674.8296486225</v>
      </c>
      <c r="M281" s="19">
        <f t="shared" ref="M281:M285" si="1895">L275</f>
        <v>1248500.1960488881</v>
      </c>
      <c r="N281" s="19">
        <f t="shared" ref="N281:N285" si="1896">M275</f>
        <v>1018321.0546376857</v>
      </c>
      <c r="O281" s="19">
        <f t="shared" ref="O281:O285" si="1897">N275</f>
        <v>778770.81201500725</v>
      </c>
      <c r="P281" s="19">
        <f t="shared" ref="P281:P285" si="1898">O275</f>
        <v>529467.94995388703</v>
      </c>
      <c r="Q281" s="19">
        <f t="shared" ref="Q281:Q285" si="1899">P275</f>
        <v>270015.41777773318</v>
      </c>
      <c r="R281" s="19">
        <f t="shared" ref="R281:R285" si="1900">Q275</f>
        <v>-6.9849193096160889E-10</v>
      </c>
      <c r="S281" s="19" t="e">
        <f t="shared" ref="S281:S285" si="1901">R275</f>
        <v>#N/A</v>
      </c>
      <c r="T281" s="19" t="e">
        <f t="shared" ref="T281:T285" si="1902">S275</f>
        <v>#N/A</v>
      </c>
      <c r="U281" s="19" t="e">
        <f t="shared" ref="U281:U285" si="1903">T275</f>
        <v>#N/A</v>
      </c>
      <c r="V281" s="19" t="e">
        <f t="shared" ref="V281:V285" si="1904">U275</f>
        <v>#N/A</v>
      </c>
      <c r="W281" s="19" t="e">
        <f t="shared" ref="W281:W285" si="1905">V275</f>
        <v>#N/A</v>
      </c>
      <c r="X281" s="19" t="e">
        <f t="shared" ref="X281:X285" si="1906">W275</f>
        <v>#N/A</v>
      </c>
      <c r="Y281" s="19" t="e">
        <f t="shared" ref="Y281:Y285" si="1907">X275</f>
        <v>#N/A</v>
      </c>
      <c r="Z281" s="19" t="e">
        <f t="shared" ref="Z281:Z285" si="1908">Y275</f>
        <v>#N/A</v>
      </c>
      <c r="AA281" s="19" t="e">
        <f t="shared" ref="AA281:AA285" si="1909">Z275</f>
        <v>#N/A</v>
      </c>
      <c r="AB281" s="19" t="e">
        <f t="shared" ref="AB281:AB285" si="1910">AA275</f>
        <v>#N/A</v>
      </c>
      <c r="AC281" s="19" t="e">
        <f t="shared" ref="AC281:AC285" si="1911">AB275</f>
        <v>#N/A</v>
      </c>
      <c r="AD281" s="19" t="e">
        <f t="shared" ref="AD281:AD285" si="1912">AC275</f>
        <v>#N/A</v>
      </c>
      <c r="AE281" s="19" t="e">
        <f t="shared" ref="AE281:AE285" si="1913">AD275</f>
        <v>#N/A</v>
      </c>
      <c r="AF281" s="19" t="e">
        <f t="shared" ref="AF281:AF285" si="1914">AE275</f>
        <v>#N/A</v>
      </c>
      <c r="AG281" s="19" t="e">
        <f t="shared" ref="AG281:AG285" si="1915">AF275</f>
        <v>#N/A</v>
      </c>
      <c r="AH281" s="19" t="e">
        <f t="shared" ref="AH281:AH285" si="1916">AG275</f>
        <v>#N/A</v>
      </c>
      <c r="AI281" s="19" t="e">
        <f t="shared" ref="AI281:AI285" si="1917">AH275</f>
        <v>#N/A</v>
      </c>
      <c r="AJ281" s="19" t="e">
        <f t="shared" ref="AJ281:AJ285" si="1918">AI275</f>
        <v>#N/A</v>
      </c>
      <c r="AK281" s="19" t="e">
        <f t="shared" ref="AK281:AK285" si="1919">AJ275</f>
        <v>#N/A</v>
      </c>
      <c r="AL281" s="19" t="e">
        <f t="shared" ref="AL281:AL285" si="1920">AK275</f>
        <v>#N/A</v>
      </c>
      <c r="AM281" s="19" t="e">
        <f t="shared" ref="AM281:AM285" si="1921">AL275</f>
        <v>#N/A</v>
      </c>
      <c r="AN281" s="19" t="e">
        <f t="shared" ref="AN281:AN285" si="1922">AM275</f>
        <v>#N/A</v>
      </c>
      <c r="AO281" s="19" t="e">
        <f t="shared" ref="AO281:AO285" si="1923">AN275</f>
        <v>#N/A</v>
      </c>
      <c r="AP281" s="19" t="e">
        <f t="shared" ref="AP281:AP285" si="1924">AO275</f>
        <v>#N/A</v>
      </c>
      <c r="AQ281" s="19" t="e">
        <f t="shared" ref="AQ281:AQ285" si="1925">AP275</f>
        <v>#N/A</v>
      </c>
      <c r="AR281" s="19" t="e">
        <f t="shared" ref="AR281:AR285" si="1926">AQ275</f>
        <v>#N/A</v>
      </c>
      <c r="AS281" s="19" t="e">
        <f t="shared" ref="AS281:AS285" si="1927">AR275</f>
        <v>#N/A</v>
      </c>
      <c r="AT281" s="19" t="e">
        <f t="shared" ref="AT281:AT285" si="1928">AS275</f>
        <v>#N/A</v>
      </c>
      <c r="AU281" s="19" t="e">
        <f t="shared" ref="AU281:AU285" si="1929">AT275</f>
        <v>#N/A</v>
      </c>
      <c r="AV281" s="19" t="e">
        <f t="shared" ref="AV281:AV285" si="1930">AU275</f>
        <v>#N/A</v>
      </c>
      <c r="AW281" s="19" t="e">
        <f t="shared" ref="AW281:AW285" si="1931">AV275</f>
        <v>#N/A</v>
      </c>
      <c r="AX281" s="19" t="e">
        <f t="shared" ref="AX281:AX285" si="1932">AW275</f>
        <v>#N/A</v>
      </c>
      <c r="AY281" s="19" t="e">
        <f t="shared" ref="AY281:AY285" si="1933">AX275</f>
        <v>#N/A</v>
      </c>
      <c r="AZ281" s="19" t="e">
        <f t="shared" ref="AZ281:AZ285" si="1934">AY275</f>
        <v>#N/A</v>
      </c>
      <c r="BA281" s="19" t="e">
        <f t="shared" ref="BA281:BA285" si="1935">AZ275</f>
        <v>#N/A</v>
      </c>
      <c r="BB281" s="19" t="e">
        <f t="shared" ref="BB281:BB285" si="1936">BA275</f>
        <v>#N/A</v>
      </c>
      <c r="BC281" s="19" t="e">
        <f t="shared" ref="BC281:BC285" si="1937">BB275</f>
        <v>#N/A</v>
      </c>
      <c r="BD281" s="19" t="e">
        <f t="shared" ref="BD281:BD285" si="1938">BC275</f>
        <v>#N/A</v>
      </c>
      <c r="BE281" s="19" t="e">
        <f t="shared" ref="BE281:BE285" si="1939">BD275</f>
        <v>#N/A</v>
      </c>
      <c r="BF281" s="19" t="e">
        <f t="shared" ref="BF281:BF285" si="1940">BE275</f>
        <v>#N/A</v>
      </c>
      <c r="BG281" s="19" t="e">
        <f t="shared" ref="BG281:BG285" si="1941">BF275</f>
        <v>#N/A</v>
      </c>
      <c r="BH281" s="19" t="e">
        <f t="shared" ref="BH281:BH285" si="1942">BG275</f>
        <v>#N/A</v>
      </c>
      <c r="BI281" s="19" t="e">
        <f t="shared" ref="BI281:BI285" si="1943">BH275</f>
        <v>#N/A</v>
      </c>
    </row>
    <row r="282" spans="1:61" s="19" customFormat="1" ht="12.75" x14ac:dyDescent="0.2">
      <c r="C282" s="19" t="s">
        <v>455</v>
      </c>
      <c r="H282" s="19">
        <f>G276</f>
        <v>188544.00123859258</v>
      </c>
      <c r="I282" s="19">
        <f t="shared" si="1891"/>
        <v>196220.04393990358</v>
      </c>
      <c r="J282" s="19">
        <f t="shared" si="1892"/>
        <v>204208.59529259184</v>
      </c>
      <c r="K282" s="19">
        <f t="shared" si="1893"/>
        <v>212522.37821404936</v>
      </c>
      <c r="L282" s="19">
        <f t="shared" si="1894"/>
        <v>221174.63359973437</v>
      </c>
      <c r="M282" s="19">
        <f t="shared" si="1895"/>
        <v>230179.14141120252</v>
      </c>
      <c r="N282" s="19">
        <f t="shared" si="1896"/>
        <v>239550.24262267843</v>
      </c>
      <c r="O282" s="19">
        <f t="shared" si="1897"/>
        <v>249302.86206112019</v>
      </c>
      <c r="P282" s="19">
        <f t="shared" si="1898"/>
        <v>259452.53217615382</v>
      </c>
      <c r="Q282" s="19">
        <f t="shared" si="1899"/>
        <v>270015.41777773388</v>
      </c>
      <c r="R282" s="19" t="e">
        <f t="shared" si="1900"/>
        <v>#N/A</v>
      </c>
      <c r="S282" s="19" t="e">
        <f t="shared" si="1901"/>
        <v>#N/A</v>
      </c>
      <c r="T282" s="19" t="e">
        <f t="shared" si="1902"/>
        <v>#N/A</v>
      </c>
      <c r="U282" s="19" t="e">
        <f t="shared" si="1903"/>
        <v>#N/A</v>
      </c>
      <c r="V282" s="19" t="e">
        <f t="shared" si="1904"/>
        <v>#N/A</v>
      </c>
      <c r="W282" s="19" t="e">
        <f t="shared" si="1905"/>
        <v>#N/A</v>
      </c>
      <c r="X282" s="19" t="e">
        <f t="shared" si="1906"/>
        <v>#N/A</v>
      </c>
      <c r="Y282" s="19" t="e">
        <f t="shared" si="1907"/>
        <v>#N/A</v>
      </c>
      <c r="Z282" s="19" t="e">
        <f t="shared" si="1908"/>
        <v>#N/A</v>
      </c>
      <c r="AA282" s="19" t="e">
        <f t="shared" si="1909"/>
        <v>#N/A</v>
      </c>
      <c r="AB282" s="19" t="e">
        <f t="shared" si="1910"/>
        <v>#N/A</v>
      </c>
      <c r="AC282" s="19" t="e">
        <f t="shared" si="1911"/>
        <v>#N/A</v>
      </c>
      <c r="AD282" s="19" t="e">
        <f t="shared" si="1912"/>
        <v>#N/A</v>
      </c>
      <c r="AE282" s="19" t="e">
        <f t="shared" si="1913"/>
        <v>#N/A</v>
      </c>
      <c r="AF282" s="19" t="e">
        <f t="shared" si="1914"/>
        <v>#N/A</v>
      </c>
      <c r="AG282" s="19" t="e">
        <f t="shared" si="1915"/>
        <v>#N/A</v>
      </c>
      <c r="AH282" s="19" t="e">
        <f t="shared" si="1916"/>
        <v>#N/A</v>
      </c>
      <c r="AI282" s="19" t="e">
        <f t="shared" si="1917"/>
        <v>#N/A</v>
      </c>
      <c r="AJ282" s="19" t="e">
        <f t="shared" si="1918"/>
        <v>#N/A</v>
      </c>
      <c r="AK282" s="19" t="e">
        <f t="shared" si="1919"/>
        <v>#N/A</v>
      </c>
      <c r="AL282" s="19" t="e">
        <f t="shared" si="1920"/>
        <v>#N/A</v>
      </c>
      <c r="AM282" s="19" t="e">
        <f t="shared" si="1921"/>
        <v>#N/A</v>
      </c>
      <c r="AN282" s="19" t="e">
        <f t="shared" si="1922"/>
        <v>#N/A</v>
      </c>
      <c r="AO282" s="19" t="e">
        <f t="shared" si="1923"/>
        <v>#N/A</v>
      </c>
      <c r="AP282" s="19" t="e">
        <f t="shared" si="1924"/>
        <v>#N/A</v>
      </c>
      <c r="AQ282" s="19" t="e">
        <f t="shared" si="1925"/>
        <v>#N/A</v>
      </c>
      <c r="AR282" s="19" t="e">
        <f t="shared" si="1926"/>
        <v>#N/A</v>
      </c>
      <c r="AS282" s="19" t="e">
        <f t="shared" si="1927"/>
        <v>#N/A</v>
      </c>
      <c r="AT282" s="19" t="e">
        <f t="shared" si="1928"/>
        <v>#N/A</v>
      </c>
      <c r="AU282" s="19" t="e">
        <f t="shared" si="1929"/>
        <v>#N/A</v>
      </c>
      <c r="AV282" s="19" t="e">
        <f t="shared" si="1930"/>
        <v>#N/A</v>
      </c>
      <c r="AW282" s="19" t="e">
        <f t="shared" si="1931"/>
        <v>#N/A</v>
      </c>
      <c r="AX282" s="19" t="e">
        <f t="shared" si="1932"/>
        <v>#N/A</v>
      </c>
      <c r="AY282" s="19" t="e">
        <f t="shared" si="1933"/>
        <v>#N/A</v>
      </c>
      <c r="AZ282" s="19" t="e">
        <f t="shared" si="1934"/>
        <v>#N/A</v>
      </c>
      <c r="BA282" s="19" t="e">
        <f t="shared" si="1935"/>
        <v>#N/A</v>
      </c>
      <c r="BB282" s="19" t="e">
        <f t="shared" si="1936"/>
        <v>#N/A</v>
      </c>
      <c r="BC282" s="19" t="e">
        <f t="shared" si="1937"/>
        <v>#N/A</v>
      </c>
      <c r="BD282" s="19" t="e">
        <f t="shared" si="1938"/>
        <v>#N/A</v>
      </c>
      <c r="BE282" s="19" t="e">
        <f t="shared" si="1939"/>
        <v>#N/A</v>
      </c>
      <c r="BF282" s="19" t="e">
        <f t="shared" si="1940"/>
        <v>#N/A</v>
      </c>
      <c r="BG282" s="19" t="e">
        <f t="shared" si="1941"/>
        <v>#N/A</v>
      </c>
      <c r="BH282" s="19" t="e">
        <f t="shared" si="1942"/>
        <v>#N/A</v>
      </c>
      <c r="BI282" s="19" t="e">
        <f t="shared" si="1943"/>
        <v>#N/A</v>
      </c>
    </row>
    <row r="283" spans="1:61" s="19" customFormat="1" ht="12.75" x14ac:dyDescent="0.2">
      <c r="C283" s="19" t="s">
        <v>456</v>
      </c>
      <c r="H283" s="19">
        <f>G277</f>
        <v>86858.224123807086</v>
      </c>
      <c r="I283" s="19">
        <f t="shared" si="1891"/>
        <v>79182.181422496069</v>
      </c>
      <c r="J283" s="19">
        <f t="shared" si="1892"/>
        <v>71193.630069807841</v>
      </c>
      <c r="K283" s="19">
        <f t="shared" si="1893"/>
        <v>62879.847148350309</v>
      </c>
      <c r="L283" s="19">
        <f t="shared" si="1894"/>
        <v>54227.59176266531</v>
      </c>
      <c r="M283" s="19">
        <f t="shared" si="1895"/>
        <v>45223.083951197143</v>
      </c>
      <c r="N283" s="19">
        <f t="shared" si="1896"/>
        <v>35851.982739721243</v>
      </c>
      <c r="O283" s="19">
        <f t="shared" si="1897"/>
        <v>26099.363301279471</v>
      </c>
      <c r="P283" s="19">
        <f t="shared" si="1898"/>
        <v>15949.693186245851</v>
      </c>
      <c r="Q283" s="19">
        <f t="shared" si="1899"/>
        <v>5386.8075846657903</v>
      </c>
      <c r="R283" s="19" t="e">
        <f t="shared" si="1900"/>
        <v>#N/A</v>
      </c>
      <c r="S283" s="19" t="e">
        <f t="shared" si="1901"/>
        <v>#N/A</v>
      </c>
      <c r="T283" s="19" t="e">
        <f t="shared" si="1902"/>
        <v>#N/A</v>
      </c>
      <c r="U283" s="19" t="e">
        <f t="shared" si="1903"/>
        <v>#N/A</v>
      </c>
      <c r="V283" s="19" t="e">
        <f t="shared" si="1904"/>
        <v>#N/A</v>
      </c>
      <c r="W283" s="19" t="e">
        <f t="shared" si="1905"/>
        <v>#N/A</v>
      </c>
      <c r="X283" s="19" t="e">
        <f t="shared" si="1906"/>
        <v>#N/A</v>
      </c>
      <c r="Y283" s="19" t="e">
        <f t="shared" si="1907"/>
        <v>#N/A</v>
      </c>
      <c r="Z283" s="19" t="e">
        <f t="shared" si="1908"/>
        <v>#N/A</v>
      </c>
      <c r="AA283" s="19" t="e">
        <f t="shared" si="1909"/>
        <v>#N/A</v>
      </c>
      <c r="AB283" s="19" t="e">
        <f t="shared" si="1910"/>
        <v>#N/A</v>
      </c>
      <c r="AC283" s="19" t="e">
        <f t="shared" si="1911"/>
        <v>#N/A</v>
      </c>
      <c r="AD283" s="19" t="e">
        <f t="shared" si="1912"/>
        <v>#N/A</v>
      </c>
      <c r="AE283" s="19" t="e">
        <f t="shared" si="1913"/>
        <v>#N/A</v>
      </c>
      <c r="AF283" s="19" t="e">
        <f t="shared" si="1914"/>
        <v>#N/A</v>
      </c>
      <c r="AG283" s="19" t="e">
        <f t="shared" si="1915"/>
        <v>#N/A</v>
      </c>
      <c r="AH283" s="19" t="e">
        <f t="shared" si="1916"/>
        <v>#N/A</v>
      </c>
      <c r="AI283" s="19" t="e">
        <f t="shared" si="1917"/>
        <v>#N/A</v>
      </c>
      <c r="AJ283" s="19" t="e">
        <f t="shared" si="1918"/>
        <v>#N/A</v>
      </c>
      <c r="AK283" s="19" t="e">
        <f t="shared" si="1919"/>
        <v>#N/A</v>
      </c>
      <c r="AL283" s="19" t="e">
        <f t="shared" si="1920"/>
        <v>#N/A</v>
      </c>
      <c r="AM283" s="19" t="e">
        <f t="shared" si="1921"/>
        <v>#N/A</v>
      </c>
      <c r="AN283" s="19" t="e">
        <f t="shared" si="1922"/>
        <v>#N/A</v>
      </c>
      <c r="AO283" s="19" t="e">
        <f t="shared" si="1923"/>
        <v>#N/A</v>
      </c>
      <c r="AP283" s="19" t="e">
        <f t="shared" si="1924"/>
        <v>#N/A</v>
      </c>
      <c r="AQ283" s="19" t="e">
        <f t="shared" si="1925"/>
        <v>#N/A</v>
      </c>
      <c r="AR283" s="19" t="e">
        <f t="shared" si="1926"/>
        <v>#N/A</v>
      </c>
      <c r="AS283" s="19" t="e">
        <f t="shared" si="1927"/>
        <v>#N/A</v>
      </c>
      <c r="AT283" s="19" t="e">
        <f t="shared" si="1928"/>
        <v>#N/A</v>
      </c>
      <c r="AU283" s="19" t="e">
        <f t="shared" si="1929"/>
        <v>#N/A</v>
      </c>
      <c r="AV283" s="19" t="e">
        <f t="shared" si="1930"/>
        <v>#N/A</v>
      </c>
      <c r="AW283" s="19" t="e">
        <f t="shared" si="1931"/>
        <v>#N/A</v>
      </c>
      <c r="AX283" s="19" t="e">
        <f t="shared" si="1932"/>
        <v>#N/A</v>
      </c>
      <c r="AY283" s="19" t="e">
        <f t="shared" si="1933"/>
        <v>#N/A</v>
      </c>
      <c r="AZ283" s="19" t="e">
        <f t="shared" si="1934"/>
        <v>#N/A</v>
      </c>
      <c r="BA283" s="19" t="e">
        <f t="shared" si="1935"/>
        <v>#N/A</v>
      </c>
      <c r="BB283" s="19" t="e">
        <f t="shared" si="1936"/>
        <v>#N/A</v>
      </c>
      <c r="BC283" s="19" t="e">
        <f t="shared" si="1937"/>
        <v>#N/A</v>
      </c>
      <c r="BD283" s="19" t="e">
        <f t="shared" si="1938"/>
        <v>#N/A</v>
      </c>
      <c r="BE283" s="19" t="e">
        <f t="shared" si="1939"/>
        <v>#N/A</v>
      </c>
      <c r="BF283" s="19" t="e">
        <f t="shared" si="1940"/>
        <v>#N/A</v>
      </c>
      <c r="BG283" s="19" t="e">
        <f t="shared" si="1941"/>
        <v>#N/A</v>
      </c>
      <c r="BH283" s="19" t="e">
        <f t="shared" si="1942"/>
        <v>#N/A</v>
      </c>
      <c r="BI283" s="19" t="e">
        <f t="shared" si="1943"/>
        <v>#N/A</v>
      </c>
    </row>
    <row r="284" spans="1:61" s="19" customFormat="1" ht="12.75" x14ac:dyDescent="0.2">
      <c r="C284" s="19" t="s">
        <v>161</v>
      </c>
      <c r="H284" s="19">
        <f>G278</f>
        <v>275402.22536239965</v>
      </c>
      <c r="I284" s="19">
        <f t="shared" si="1891"/>
        <v>275402.22536239965</v>
      </c>
      <c r="J284" s="19">
        <f t="shared" si="1892"/>
        <v>275402.22536239965</v>
      </c>
      <c r="K284" s="19">
        <f t="shared" si="1893"/>
        <v>275402.22536239965</v>
      </c>
      <c r="L284" s="19">
        <f t="shared" si="1894"/>
        <v>275402.22536239965</v>
      </c>
      <c r="M284" s="19">
        <f t="shared" si="1895"/>
        <v>275402.22536239965</v>
      </c>
      <c r="N284" s="19">
        <f t="shared" si="1896"/>
        <v>275402.22536239965</v>
      </c>
      <c r="O284" s="19">
        <f t="shared" si="1897"/>
        <v>275402.22536239965</v>
      </c>
      <c r="P284" s="19">
        <f t="shared" si="1898"/>
        <v>275402.22536239965</v>
      </c>
      <c r="Q284" s="19">
        <f t="shared" si="1899"/>
        <v>275402.22536239965</v>
      </c>
      <c r="R284" s="19" t="e">
        <f t="shared" si="1900"/>
        <v>#N/A</v>
      </c>
      <c r="S284" s="19" t="e">
        <f t="shared" si="1901"/>
        <v>#N/A</v>
      </c>
      <c r="T284" s="19" t="e">
        <f t="shared" si="1902"/>
        <v>#N/A</v>
      </c>
      <c r="U284" s="19" t="e">
        <f t="shared" si="1903"/>
        <v>#N/A</v>
      </c>
      <c r="V284" s="19" t="e">
        <f t="shared" si="1904"/>
        <v>#N/A</v>
      </c>
      <c r="W284" s="19" t="e">
        <f t="shared" si="1905"/>
        <v>#N/A</v>
      </c>
      <c r="X284" s="19" t="e">
        <f t="shared" si="1906"/>
        <v>#N/A</v>
      </c>
      <c r="Y284" s="19" t="e">
        <f t="shared" si="1907"/>
        <v>#N/A</v>
      </c>
      <c r="Z284" s="19" t="e">
        <f t="shared" si="1908"/>
        <v>#N/A</v>
      </c>
      <c r="AA284" s="19" t="e">
        <f t="shared" si="1909"/>
        <v>#N/A</v>
      </c>
      <c r="AB284" s="19" t="e">
        <f t="shared" si="1910"/>
        <v>#N/A</v>
      </c>
      <c r="AC284" s="19" t="e">
        <f t="shared" si="1911"/>
        <v>#N/A</v>
      </c>
      <c r="AD284" s="19" t="e">
        <f t="shared" si="1912"/>
        <v>#N/A</v>
      </c>
      <c r="AE284" s="19" t="e">
        <f t="shared" si="1913"/>
        <v>#N/A</v>
      </c>
      <c r="AF284" s="19" t="e">
        <f t="shared" si="1914"/>
        <v>#N/A</v>
      </c>
      <c r="AG284" s="19" t="e">
        <f t="shared" si="1915"/>
        <v>#N/A</v>
      </c>
      <c r="AH284" s="19" t="e">
        <f t="shared" si="1916"/>
        <v>#N/A</v>
      </c>
      <c r="AI284" s="19" t="e">
        <f t="shared" si="1917"/>
        <v>#N/A</v>
      </c>
      <c r="AJ284" s="19" t="e">
        <f t="shared" si="1918"/>
        <v>#N/A</v>
      </c>
      <c r="AK284" s="19" t="e">
        <f t="shared" si="1919"/>
        <v>#N/A</v>
      </c>
      <c r="AL284" s="19" t="e">
        <f t="shared" si="1920"/>
        <v>#N/A</v>
      </c>
      <c r="AM284" s="19" t="e">
        <f t="shared" si="1921"/>
        <v>#N/A</v>
      </c>
      <c r="AN284" s="19" t="e">
        <f t="shared" si="1922"/>
        <v>#N/A</v>
      </c>
      <c r="AO284" s="19" t="e">
        <f t="shared" si="1923"/>
        <v>#N/A</v>
      </c>
      <c r="AP284" s="19" t="e">
        <f t="shared" si="1924"/>
        <v>#N/A</v>
      </c>
      <c r="AQ284" s="19" t="e">
        <f t="shared" si="1925"/>
        <v>#N/A</v>
      </c>
      <c r="AR284" s="19" t="e">
        <f t="shared" si="1926"/>
        <v>#N/A</v>
      </c>
      <c r="AS284" s="19" t="e">
        <f t="shared" si="1927"/>
        <v>#N/A</v>
      </c>
      <c r="AT284" s="19" t="e">
        <f t="shared" si="1928"/>
        <v>#N/A</v>
      </c>
      <c r="AU284" s="19" t="e">
        <f t="shared" si="1929"/>
        <v>#N/A</v>
      </c>
      <c r="AV284" s="19" t="e">
        <f t="shared" si="1930"/>
        <v>#N/A</v>
      </c>
      <c r="AW284" s="19" t="e">
        <f t="shared" si="1931"/>
        <v>#N/A</v>
      </c>
      <c r="AX284" s="19" t="e">
        <f t="shared" si="1932"/>
        <v>#N/A</v>
      </c>
      <c r="AY284" s="19" t="e">
        <f t="shared" si="1933"/>
        <v>#N/A</v>
      </c>
      <c r="AZ284" s="19" t="e">
        <f t="shared" si="1934"/>
        <v>#N/A</v>
      </c>
      <c r="BA284" s="19" t="e">
        <f t="shared" si="1935"/>
        <v>#N/A</v>
      </c>
      <c r="BB284" s="19" t="e">
        <f t="shared" si="1936"/>
        <v>#N/A</v>
      </c>
      <c r="BC284" s="19" t="e">
        <f t="shared" si="1937"/>
        <v>#N/A</v>
      </c>
      <c r="BD284" s="19" t="e">
        <f t="shared" si="1938"/>
        <v>#N/A</v>
      </c>
      <c r="BE284" s="19" t="e">
        <f t="shared" si="1939"/>
        <v>#N/A</v>
      </c>
      <c r="BF284" s="19" t="e">
        <f t="shared" si="1940"/>
        <v>#N/A</v>
      </c>
      <c r="BG284" s="19" t="e">
        <f t="shared" si="1941"/>
        <v>#N/A</v>
      </c>
      <c r="BH284" s="19" t="e">
        <f t="shared" si="1942"/>
        <v>#N/A</v>
      </c>
      <c r="BI284" s="19" t="e">
        <f t="shared" si="1943"/>
        <v>#N/A</v>
      </c>
    </row>
    <row r="285" spans="1:61" s="19" customFormat="1" ht="12.75" x14ac:dyDescent="0.2">
      <c r="C285" s="19" t="s">
        <v>457</v>
      </c>
      <c r="H285" s="19">
        <f>G279</f>
        <v>2082625.8470951675</v>
      </c>
      <c r="I285" s="19">
        <f t="shared" si="1891"/>
        <v>1886405.8031552639</v>
      </c>
      <c r="J285" s="19">
        <f t="shared" si="1892"/>
        <v>1682197.2078626719</v>
      </c>
      <c r="K285" s="19">
        <f t="shared" si="1893"/>
        <v>1469674.8296486225</v>
      </c>
      <c r="L285" s="19">
        <f t="shared" si="1894"/>
        <v>1248500.1960488881</v>
      </c>
      <c r="M285" s="19">
        <f t="shared" si="1895"/>
        <v>1018321.0546376857</v>
      </c>
      <c r="N285" s="19">
        <f t="shared" si="1896"/>
        <v>778770.81201500725</v>
      </c>
      <c r="O285" s="19">
        <f t="shared" si="1897"/>
        <v>529467.94995388703</v>
      </c>
      <c r="P285" s="19">
        <f t="shared" si="1898"/>
        <v>270015.41777773318</v>
      </c>
      <c r="Q285" s="19">
        <f t="shared" si="1899"/>
        <v>-6.9849193096160889E-10</v>
      </c>
      <c r="R285" s="19" t="e">
        <f t="shared" si="1900"/>
        <v>#N/A</v>
      </c>
      <c r="S285" s="19" t="e">
        <f t="shared" si="1901"/>
        <v>#N/A</v>
      </c>
      <c r="T285" s="19" t="e">
        <f t="shared" si="1902"/>
        <v>#N/A</v>
      </c>
      <c r="U285" s="19" t="e">
        <f t="shared" si="1903"/>
        <v>#N/A</v>
      </c>
      <c r="V285" s="19" t="e">
        <f t="shared" si="1904"/>
        <v>#N/A</v>
      </c>
      <c r="W285" s="19" t="e">
        <f t="shared" si="1905"/>
        <v>#N/A</v>
      </c>
      <c r="X285" s="19" t="e">
        <f t="shared" si="1906"/>
        <v>#N/A</v>
      </c>
      <c r="Y285" s="19" t="e">
        <f t="shared" si="1907"/>
        <v>#N/A</v>
      </c>
      <c r="Z285" s="19" t="e">
        <f t="shared" si="1908"/>
        <v>#N/A</v>
      </c>
      <c r="AA285" s="19" t="e">
        <f t="shared" si="1909"/>
        <v>#N/A</v>
      </c>
      <c r="AB285" s="19" t="e">
        <f t="shared" si="1910"/>
        <v>#N/A</v>
      </c>
      <c r="AC285" s="19" t="e">
        <f t="shared" si="1911"/>
        <v>#N/A</v>
      </c>
      <c r="AD285" s="19" t="e">
        <f t="shared" si="1912"/>
        <v>#N/A</v>
      </c>
      <c r="AE285" s="19" t="e">
        <f t="shared" si="1913"/>
        <v>#N/A</v>
      </c>
      <c r="AF285" s="19" t="e">
        <f t="shared" si="1914"/>
        <v>#N/A</v>
      </c>
      <c r="AG285" s="19" t="e">
        <f t="shared" si="1915"/>
        <v>#N/A</v>
      </c>
      <c r="AH285" s="19" t="e">
        <f t="shared" si="1916"/>
        <v>#N/A</v>
      </c>
      <c r="AI285" s="19" t="e">
        <f t="shared" si="1917"/>
        <v>#N/A</v>
      </c>
      <c r="AJ285" s="19" t="e">
        <f t="shared" si="1918"/>
        <v>#N/A</v>
      </c>
      <c r="AK285" s="19" t="e">
        <f t="shared" si="1919"/>
        <v>#N/A</v>
      </c>
      <c r="AL285" s="19" t="e">
        <f t="shared" si="1920"/>
        <v>#N/A</v>
      </c>
      <c r="AM285" s="19" t="e">
        <f t="shared" si="1921"/>
        <v>#N/A</v>
      </c>
      <c r="AN285" s="19" t="e">
        <f t="shared" si="1922"/>
        <v>#N/A</v>
      </c>
      <c r="AO285" s="19" t="e">
        <f t="shared" si="1923"/>
        <v>#N/A</v>
      </c>
      <c r="AP285" s="19" t="e">
        <f t="shared" si="1924"/>
        <v>#N/A</v>
      </c>
      <c r="AQ285" s="19" t="e">
        <f t="shared" si="1925"/>
        <v>#N/A</v>
      </c>
      <c r="AR285" s="19" t="e">
        <f t="shared" si="1926"/>
        <v>#N/A</v>
      </c>
      <c r="AS285" s="19" t="e">
        <f t="shared" si="1927"/>
        <v>#N/A</v>
      </c>
      <c r="AT285" s="19" t="e">
        <f t="shared" si="1928"/>
        <v>#N/A</v>
      </c>
      <c r="AU285" s="19" t="e">
        <f t="shared" si="1929"/>
        <v>#N/A</v>
      </c>
      <c r="AV285" s="19" t="e">
        <f t="shared" si="1930"/>
        <v>#N/A</v>
      </c>
      <c r="AW285" s="19" t="e">
        <f t="shared" si="1931"/>
        <v>#N/A</v>
      </c>
      <c r="AX285" s="19" t="e">
        <f t="shared" si="1932"/>
        <v>#N/A</v>
      </c>
      <c r="AY285" s="19" t="e">
        <f t="shared" si="1933"/>
        <v>#N/A</v>
      </c>
      <c r="AZ285" s="19" t="e">
        <f t="shared" si="1934"/>
        <v>#N/A</v>
      </c>
      <c r="BA285" s="19" t="e">
        <f t="shared" si="1935"/>
        <v>#N/A</v>
      </c>
      <c r="BB285" s="19" t="e">
        <f t="shared" si="1936"/>
        <v>#N/A</v>
      </c>
      <c r="BC285" s="19" t="e">
        <f t="shared" si="1937"/>
        <v>#N/A</v>
      </c>
      <c r="BD285" s="19" t="e">
        <f t="shared" si="1938"/>
        <v>#N/A</v>
      </c>
      <c r="BE285" s="19" t="e">
        <f t="shared" si="1939"/>
        <v>#N/A</v>
      </c>
      <c r="BF285" s="19" t="e">
        <f t="shared" si="1940"/>
        <v>#N/A</v>
      </c>
      <c r="BG285" s="19" t="e">
        <f t="shared" si="1941"/>
        <v>#N/A</v>
      </c>
      <c r="BH285" s="19" t="e">
        <f t="shared" si="1942"/>
        <v>#N/A</v>
      </c>
      <c r="BI285" s="19" t="e">
        <f t="shared" si="1943"/>
        <v>#N/A</v>
      </c>
    </row>
    <row r="288" spans="1:61" s="19" customFormat="1" ht="12.75" x14ac:dyDescent="0.2">
      <c r="A288" s="48" t="s">
        <v>469</v>
      </c>
    </row>
    <row r="289" spans="1:61" s="19" customFormat="1" ht="12.75" x14ac:dyDescent="0.2">
      <c r="A289" s="19" t="s">
        <v>470</v>
      </c>
      <c r="B289" s="19">
        <f>Inputs!L115</f>
        <v>420226250.42290747</v>
      </c>
      <c r="D289" s="19">
        <f>B290</f>
        <v>15</v>
      </c>
      <c r="E289" s="19">
        <f>IF(D289&gt;0,D289-1,0)</f>
        <v>14</v>
      </c>
      <c r="F289" s="19">
        <f>IF(E289&gt;0,E289-1,0)</f>
        <v>13</v>
      </c>
      <c r="G289" s="19">
        <f>IF(F289&gt;0,F289-1,0)</f>
        <v>12</v>
      </c>
      <c r="H289" s="19">
        <f t="shared" ref="H289" si="1944">IF(G289&gt;0,G289-1,0)</f>
        <v>11</v>
      </c>
      <c r="I289" s="19">
        <f t="shared" ref="I289" si="1945">IF(H289&gt;0,H289-1,0)</f>
        <v>10</v>
      </c>
      <c r="J289" s="19">
        <f t="shared" ref="J289" si="1946">IF(I289&gt;0,I289-1,0)</f>
        <v>9</v>
      </c>
      <c r="K289" s="19">
        <f t="shared" ref="K289" si="1947">IF(J289&gt;0,J289-1,0)</f>
        <v>8</v>
      </c>
      <c r="L289" s="19">
        <f t="shared" ref="L289" si="1948">IF(K289&gt;0,K289-1,0)</f>
        <v>7</v>
      </c>
      <c r="M289" s="19">
        <f t="shared" ref="M289" si="1949">IF(L289&gt;0,L289-1,0)</f>
        <v>6</v>
      </c>
      <c r="N289" s="19">
        <f t="shared" ref="N289" si="1950">IF(M289&gt;0,M289-1,0)</f>
        <v>5</v>
      </c>
      <c r="O289" s="19">
        <f t="shared" ref="O289" si="1951">IF(N289&gt;0,N289-1,0)</f>
        <v>4</v>
      </c>
      <c r="P289" s="19">
        <f t="shared" ref="P289" si="1952">IF(O289&gt;0,O289-1,0)</f>
        <v>3</v>
      </c>
      <c r="Q289" s="19">
        <f t="shared" ref="Q289" si="1953">IF(P289&gt;0,P289-1,0)</f>
        <v>2</v>
      </c>
      <c r="R289" s="19">
        <f t="shared" ref="R289" si="1954">IF(Q289&gt;0,Q289-1,0)</f>
        <v>1</v>
      </c>
      <c r="S289" s="19">
        <f t="shared" ref="S289" si="1955">IF(R289&gt;0,R289-1,0)</f>
        <v>0</v>
      </c>
      <c r="T289" s="19">
        <f t="shared" ref="T289" si="1956">IF(S289&gt;0,S289-1,0)</f>
        <v>0</v>
      </c>
      <c r="U289" s="19">
        <f t="shared" ref="U289" si="1957">IF(T289&gt;0,T289-1,0)</f>
        <v>0</v>
      </c>
      <c r="V289" s="19">
        <f t="shared" ref="V289" si="1958">IF(U289&gt;0,U289-1,0)</f>
        <v>0</v>
      </c>
      <c r="W289" s="19">
        <f t="shared" ref="W289" si="1959">IF(V289&gt;0,V289-1,0)</f>
        <v>0</v>
      </c>
      <c r="X289" s="19">
        <f t="shared" ref="X289" si="1960">IF(W289&gt;0,W289-1,0)</f>
        <v>0</v>
      </c>
      <c r="Y289" s="19">
        <f t="shared" ref="Y289" si="1961">IF(X289&gt;0,X289-1,0)</f>
        <v>0</v>
      </c>
      <c r="Z289" s="19">
        <f t="shared" ref="Z289" si="1962">IF(Y289&gt;0,Y289-1,0)</f>
        <v>0</v>
      </c>
      <c r="AA289" s="19">
        <f t="shared" ref="AA289" si="1963">IF(Z289&gt;0,Z289-1,0)</f>
        <v>0</v>
      </c>
      <c r="AB289" s="19">
        <f t="shared" ref="AB289" si="1964">IF(AA289&gt;0,AA289-1,0)</f>
        <v>0</v>
      </c>
      <c r="AC289" s="19">
        <f t="shared" ref="AC289" si="1965">IF(AB289&gt;0,AB289-1,0)</f>
        <v>0</v>
      </c>
      <c r="AD289" s="19">
        <f t="shared" ref="AD289" si="1966">IF(AC289&gt;0,AC289-1,0)</f>
        <v>0</v>
      </c>
      <c r="AE289" s="19">
        <f t="shared" ref="AE289" si="1967">IF(AD289&gt;0,AD289-1,0)</f>
        <v>0</v>
      </c>
      <c r="AF289" s="19">
        <f t="shared" ref="AF289" si="1968">IF(AE289&gt;0,AE289-1,0)</f>
        <v>0</v>
      </c>
      <c r="AG289" s="19">
        <f t="shared" ref="AG289" si="1969">IF(AF289&gt;0,AF289-1,0)</f>
        <v>0</v>
      </c>
      <c r="AH289" s="19">
        <f t="shared" ref="AH289" si="1970">IF(AG289&gt;0,AG289-1,0)</f>
        <v>0</v>
      </c>
      <c r="AI289" s="19">
        <f t="shared" ref="AI289" si="1971">IF(AH289&gt;0,AH289-1,0)</f>
        <v>0</v>
      </c>
      <c r="AJ289" s="19">
        <f t="shared" ref="AJ289" si="1972">IF(AI289&gt;0,AI289-1,0)</f>
        <v>0</v>
      </c>
      <c r="AK289" s="19">
        <f t="shared" ref="AK289" si="1973">IF(AJ289&gt;0,AJ289-1,0)</f>
        <v>0</v>
      </c>
      <c r="AL289" s="19">
        <f t="shared" ref="AL289" si="1974">IF(AK289&gt;0,AK289-1,0)</f>
        <v>0</v>
      </c>
      <c r="AM289" s="19">
        <f t="shared" ref="AM289" si="1975">IF(AL289&gt;0,AL289-1,0)</f>
        <v>0</v>
      </c>
      <c r="AN289" s="19">
        <f t="shared" ref="AN289" si="1976">IF(AM289&gt;0,AM289-1,0)</f>
        <v>0</v>
      </c>
      <c r="AO289" s="19">
        <f t="shared" ref="AO289" si="1977">IF(AN289&gt;0,AN289-1,0)</f>
        <v>0</v>
      </c>
      <c r="AP289" s="19">
        <f t="shared" ref="AP289" si="1978">IF(AO289&gt;0,AO289-1,0)</f>
        <v>0</v>
      </c>
      <c r="AQ289" s="19">
        <f t="shared" ref="AQ289" si="1979">IF(AP289&gt;0,AP289-1,0)</f>
        <v>0</v>
      </c>
      <c r="AR289" s="19">
        <f t="shared" ref="AR289" si="1980">IF(AQ289&gt;0,AQ289-1,0)</f>
        <v>0</v>
      </c>
      <c r="AS289" s="19">
        <f t="shared" ref="AS289" si="1981">IF(AR289&gt;0,AR289-1,0)</f>
        <v>0</v>
      </c>
      <c r="AT289" s="19">
        <f t="shared" ref="AT289" si="1982">IF(AS289&gt;0,AS289-1,0)</f>
        <v>0</v>
      </c>
      <c r="AU289" s="19">
        <f t="shared" ref="AU289" si="1983">IF(AT289&gt;0,AT289-1,0)</f>
        <v>0</v>
      </c>
      <c r="AV289" s="19">
        <f t="shared" ref="AV289" si="1984">IF(AU289&gt;0,AU289-1,0)</f>
        <v>0</v>
      </c>
      <c r="AW289" s="19">
        <f t="shared" ref="AW289" si="1985">IF(AV289&gt;0,AV289-1,0)</f>
        <v>0</v>
      </c>
      <c r="AX289" s="19">
        <f t="shared" ref="AX289" si="1986">IF(AW289&gt;0,AW289-1,0)</f>
        <v>0</v>
      </c>
      <c r="AY289" s="19">
        <f t="shared" ref="AY289" si="1987">IF(AX289&gt;0,AX289-1,0)</f>
        <v>0</v>
      </c>
      <c r="AZ289" s="19">
        <f t="shared" ref="AZ289" si="1988">IF(AY289&gt;0,AY289-1,0)</f>
        <v>0</v>
      </c>
      <c r="BA289" s="19">
        <f t="shared" ref="BA289" si="1989">IF(AZ289&gt;0,AZ289-1,0)</f>
        <v>0</v>
      </c>
      <c r="BB289" s="19">
        <f t="shared" ref="BB289" si="1990">IF(BA289&gt;0,BA289-1,0)</f>
        <v>0</v>
      </c>
      <c r="BC289" s="19">
        <f t="shared" ref="BC289" si="1991">IF(BB289&gt;0,BB289-1,0)</f>
        <v>0</v>
      </c>
      <c r="BD289" s="19">
        <f t="shared" ref="BD289" si="1992">IF(BC289&gt;0,BC289-1,0)</f>
        <v>0</v>
      </c>
      <c r="BE289" s="19">
        <f t="shared" ref="BE289" si="1993">IF(BD289&gt;0,BD289-1,0)</f>
        <v>0</v>
      </c>
      <c r="BF289" s="19">
        <f t="shared" ref="BF289" si="1994">IF(BE289&gt;0,BE289-1,0)</f>
        <v>0</v>
      </c>
      <c r="BG289" s="19">
        <f t="shared" ref="BG289" si="1995">IF(BF289&gt;0,BF289-1,0)</f>
        <v>0</v>
      </c>
      <c r="BH289" s="19">
        <f t="shared" ref="BH289" si="1996">IF(BG289&gt;0,BG289-1,0)</f>
        <v>0</v>
      </c>
      <c r="BI289" s="19">
        <f t="shared" ref="BI289" si="1997">IF(BH289&gt;0,BH289-1,0)</f>
        <v>0</v>
      </c>
    </row>
    <row r="290" spans="1:61" s="19" customFormat="1" x14ac:dyDescent="0.25">
      <c r="A290" s="15" t="s">
        <v>72</v>
      </c>
      <c r="B290" s="48">
        <v>15</v>
      </c>
      <c r="C290" s="19" t="s">
        <v>454</v>
      </c>
      <c r="D290" s="19">
        <f>IFERROR(D302,0)+IFERROR(D308,0)+IFERROR(D314,0)+IFERROR(D320,0)+IFERROR(D326,0)</f>
        <v>84045250.084581494</v>
      </c>
      <c r="E290" s="19">
        <f t="shared" ref="E290:BI294" si="1998">IFERROR(E302,0)+IFERROR(E308,0)+IFERROR(E314,0)+IFERROR(E320,0)+IFERROR(E326,0)</f>
        <v>163915352.61421031</v>
      </c>
      <c r="F290" s="19">
        <f t="shared" si="1998"/>
        <v>239440328.11085713</v>
      </c>
      <c r="G290" s="19">
        <f t="shared" si="1998"/>
        <v>310443276.8565321</v>
      </c>
      <c r="H290" s="19">
        <f t="shared" si="1998"/>
        <v>376740097.15503222</v>
      </c>
      <c r="I290" s="19">
        <f t="shared" si="1998"/>
        <v>354093942.0389207</v>
      </c>
      <c r="J290" s="19">
        <f t="shared" si="1998"/>
        <v>330525811.93262208</v>
      </c>
      <c r="K290" s="19">
        <f t="shared" si="1998"/>
        <v>305998171.19804811</v>
      </c>
      <c r="L290" s="19">
        <f t="shared" si="1998"/>
        <v>280471956.03838408</v>
      </c>
      <c r="M290" s="19">
        <f t="shared" si="1998"/>
        <v>253906512.28337219</v>
      </c>
      <c r="N290" s="19">
        <f t="shared" si="1998"/>
        <v>226259530.64169645</v>
      </c>
      <c r="O290" s="19">
        <f t="shared" si="1998"/>
        <v>197486979.31734851</v>
      </c>
      <c r="P290" s="19">
        <f t="shared" si="1998"/>
        <v>167543033.88265777</v>
      </c>
      <c r="Q290" s="19">
        <f t="shared" si="1998"/>
        <v>136380004.29629701</v>
      </c>
      <c r="R290" s="19">
        <f t="shared" si="1998"/>
        <v>103948258.95003036</v>
      </c>
      <c r="S290" s="19">
        <f t="shared" si="1998"/>
        <v>70196145.62323615</v>
      </c>
      <c r="T290" s="19">
        <f t="shared" si="1998"/>
        <v>42666724.524253875</v>
      </c>
      <c r="U290" s="19">
        <f t="shared" si="1998"/>
        <v>21613335.196871798</v>
      </c>
      <c r="V290" s="19">
        <f t="shared" si="1998"/>
        <v>7299631.197221607</v>
      </c>
      <c r="W290" s="19">
        <f t="shared" si="1998"/>
        <v>0</v>
      </c>
      <c r="X290" s="19">
        <f t="shared" si="1998"/>
        <v>0</v>
      </c>
      <c r="Y290" s="19">
        <f t="shared" si="1998"/>
        <v>0</v>
      </c>
      <c r="Z290" s="19">
        <f t="shared" si="1998"/>
        <v>0</v>
      </c>
      <c r="AA290" s="19">
        <f t="shared" si="1998"/>
        <v>0</v>
      </c>
      <c r="AB290" s="19">
        <f t="shared" si="1998"/>
        <v>0</v>
      </c>
      <c r="AC290" s="19">
        <f t="shared" si="1998"/>
        <v>0</v>
      </c>
      <c r="AD290" s="19">
        <f t="shared" si="1998"/>
        <v>0</v>
      </c>
      <c r="AE290" s="19">
        <f t="shared" si="1998"/>
        <v>0</v>
      </c>
      <c r="AF290" s="19">
        <f t="shared" si="1998"/>
        <v>0</v>
      </c>
      <c r="AG290" s="19">
        <f t="shared" si="1998"/>
        <v>0</v>
      </c>
      <c r="AH290" s="19">
        <f t="shared" si="1998"/>
        <v>0</v>
      </c>
      <c r="AI290" s="19">
        <f t="shared" si="1998"/>
        <v>0</v>
      </c>
      <c r="AJ290" s="19">
        <f t="shared" si="1998"/>
        <v>0</v>
      </c>
      <c r="AK290" s="19">
        <f t="shared" si="1998"/>
        <v>0</v>
      </c>
      <c r="AL290" s="19">
        <f t="shared" si="1998"/>
        <v>0</v>
      </c>
      <c r="AM290" s="19">
        <f t="shared" si="1998"/>
        <v>0</v>
      </c>
      <c r="AN290" s="19">
        <f t="shared" si="1998"/>
        <v>0</v>
      </c>
      <c r="AO290" s="19">
        <f t="shared" si="1998"/>
        <v>0</v>
      </c>
      <c r="AP290" s="19">
        <f t="shared" si="1998"/>
        <v>0</v>
      </c>
      <c r="AQ290" s="19">
        <f t="shared" si="1998"/>
        <v>0</v>
      </c>
      <c r="AR290" s="19">
        <f t="shared" si="1998"/>
        <v>0</v>
      </c>
      <c r="AS290" s="19">
        <f t="shared" si="1998"/>
        <v>0</v>
      </c>
      <c r="AT290" s="19">
        <f t="shared" si="1998"/>
        <v>0</v>
      </c>
      <c r="AU290" s="19">
        <f t="shared" si="1998"/>
        <v>0</v>
      </c>
      <c r="AV290" s="19">
        <f t="shared" si="1998"/>
        <v>0</v>
      </c>
      <c r="AW290" s="19">
        <f t="shared" si="1998"/>
        <v>0</v>
      </c>
      <c r="AX290" s="19">
        <f t="shared" si="1998"/>
        <v>0</v>
      </c>
      <c r="AY290" s="19">
        <f t="shared" si="1998"/>
        <v>0</v>
      </c>
      <c r="AZ290" s="19">
        <f t="shared" si="1998"/>
        <v>0</v>
      </c>
      <c r="BA290" s="19">
        <f t="shared" si="1998"/>
        <v>0</v>
      </c>
      <c r="BB290" s="19">
        <f t="shared" si="1998"/>
        <v>0</v>
      </c>
      <c r="BC290" s="19">
        <f t="shared" si="1998"/>
        <v>0</v>
      </c>
      <c r="BD290" s="19">
        <f t="shared" si="1998"/>
        <v>0</v>
      </c>
      <c r="BE290" s="19">
        <f t="shared" si="1998"/>
        <v>0</v>
      </c>
      <c r="BF290" s="19">
        <f t="shared" si="1998"/>
        <v>0</v>
      </c>
      <c r="BG290" s="19">
        <f t="shared" si="1998"/>
        <v>0</v>
      </c>
      <c r="BH290" s="19">
        <f t="shared" si="1998"/>
        <v>0</v>
      </c>
      <c r="BI290" s="19">
        <f t="shared" si="1998"/>
        <v>0</v>
      </c>
    </row>
    <row r="291" spans="1:61" s="19" customFormat="1" ht="12.75" x14ac:dyDescent="0.2">
      <c r="C291" s="19" t="s">
        <v>471</v>
      </c>
      <c r="D291" s="19">
        <f>IFERROR(D303,0)+IFERROR(D309,0)+IFERROR(D315,0)+IFERROR(D321,0)+IFERROR(D327,0)</f>
        <v>4175147.5549526811</v>
      </c>
      <c r="E291" s="19">
        <f t="shared" si="1998"/>
        <v>8520274.5879346579</v>
      </c>
      <c r="F291" s="19">
        <f t="shared" si="1998"/>
        <v>13042301.338906515</v>
      </c>
      <c r="G291" s="19">
        <f t="shared" si="1998"/>
        <v>17748429.7860814</v>
      </c>
      <c r="H291" s="19">
        <f t="shared" si="1998"/>
        <v>22646155.116111524</v>
      </c>
      <c r="I291" s="19">
        <f t="shared" si="1998"/>
        <v>23568130.106298607</v>
      </c>
      <c r="J291" s="19">
        <f t="shared" si="1998"/>
        <v>24527640.734574016</v>
      </c>
      <c r="K291" s="19">
        <f t="shared" si="1998"/>
        <v>25526215.159664065</v>
      </c>
      <c r="L291" s="19">
        <f t="shared" si="1998"/>
        <v>26565443.755011849</v>
      </c>
      <c r="M291" s="19">
        <f t="shared" si="1998"/>
        <v>27646981.641675767</v>
      </c>
      <c r="N291" s="19">
        <f t="shared" si="1998"/>
        <v>28772551.324347939</v>
      </c>
      <c r="O291" s="19">
        <f t="shared" si="1998"/>
        <v>29943945.434690759</v>
      </c>
      <c r="P291" s="19">
        <f t="shared" si="1998"/>
        <v>31163029.586360738</v>
      </c>
      <c r="Q291" s="19">
        <f t="shared" si="1998"/>
        <v>32431745.346266653</v>
      </c>
      <c r="R291" s="19">
        <f t="shared" si="1998"/>
        <v>33752113.326794222</v>
      </c>
      <c r="S291" s="19">
        <f t="shared" si="1998"/>
        <v>27529421.098982282</v>
      </c>
      <c r="T291" s="19">
        <f t="shared" si="1998"/>
        <v>21053389.327382073</v>
      </c>
      <c r="U291" s="19">
        <f t="shared" si="1998"/>
        <v>14313703.99965019</v>
      </c>
      <c r="V291" s="19">
        <f t="shared" si="1998"/>
        <v>7299631.1972216051</v>
      </c>
      <c r="W291" s="19">
        <f t="shared" si="1998"/>
        <v>0</v>
      </c>
      <c r="X291" s="19">
        <f t="shared" si="1998"/>
        <v>0</v>
      </c>
      <c r="Y291" s="19">
        <f t="shared" si="1998"/>
        <v>0</v>
      </c>
      <c r="Z291" s="19">
        <f t="shared" si="1998"/>
        <v>0</v>
      </c>
      <c r="AA291" s="19">
        <f t="shared" si="1998"/>
        <v>0</v>
      </c>
      <c r="AB291" s="19">
        <f t="shared" si="1998"/>
        <v>0</v>
      </c>
      <c r="AC291" s="19">
        <f t="shared" si="1998"/>
        <v>0</v>
      </c>
      <c r="AD291" s="19">
        <f t="shared" si="1998"/>
        <v>0</v>
      </c>
      <c r="AE291" s="19">
        <f t="shared" si="1998"/>
        <v>0</v>
      </c>
      <c r="AF291" s="19">
        <f t="shared" si="1998"/>
        <v>0</v>
      </c>
      <c r="AG291" s="19">
        <f t="shared" si="1998"/>
        <v>0</v>
      </c>
      <c r="AH291" s="19">
        <f t="shared" si="1998"/>
        <v>0</v>
      </c>
      <c r="AI291" s="19">
        <f t="shared" si="1998"/>
        <v>0</v>
      </c>
      <c r="AJ291" s="19">
        <f t="shared" si="1998"/>
        <v>0</v>
      </c>
      <c r="AK291" s="19">
        <f t="shared" si="1998"/>
        <v>0</v>
      </c>
      <c r="AL291" s="19">
        <f t="shared" si="1998"/>
        <v>0</v>
      </c>
      <c r="AM291" s="19">
        <f t="shared" si="1998"/>
        <v>0</v>
      </c>
      <c r="AN291" s="19">
        <f t="shared" si="1998"/>
        <v>0</v>
      </c>
      <c r="AO291" s="19">
        <f t="shared" si="1998"/>
        <v>0</v>
      </c>
      <c r="AP291" s="19">
        <f t="shared" si="1998"/>
        <v>0</v>
      </c>
      <c r="AQ291" s="19">
        <f t="shared" si="1998"/>
        <v>0</v>
      </c>
      <c r="AR291" s="19">
        <f t="shared" si="1998"/>
        <v>0</v>
      </c>
      <c r="AS291" s="19">
        <f t="shared" si="1998"/>
        <v>0</v>
      </c>
      <c r="AT291" s="19">
        <f t="shared" si="1998"/>
        <v>0</v>
      </c>
      <c r="AU291" s="19">
        <f t="shared" si="1998"/>
        <v>0</v>
      </c>
      <c r="AV291" s="19">
        <f t="shared" si="1998"/>
        <v>0</v>
      </c>
      <c r="AW291" s="19">
        <f t="shared" si="1998"/>
        <v>0</v>
      </c>
      <c r="AX291" s="19">
        <f t="shared" si="1998"/>
        <v>0</v>
      </c>
      <c r="AY291" s="19">
        <f t="shared" si="1998"/>
        <v>0</v>
      </c>
      <c r="AZ291" s="19">
        <f t="shared" si="1998"/>
        <v>0</v>
      </c>
      <c r="BA291" s="19">
        <f t="shared" si="1998"/>
        <v>0</v>
      </c>
      <c r="BB291" s="19">
        <f t="shared" si="1998"/>
        <v>0</v>
      </c>
      <c r="BC291" s="19">
        <f t="shared" si="1998"/>
        <v>0</v>
      </c>
      <c r="BD291" s="19">
        <f t="shared" si="1998"/>
        <v>0</v>
      </c>
      <c r="BE291" s="19">
        <f t="shared" si="1998"/>
        <v>0</v>
      </c>
      <c r="BF291" s="19">
        <f t="shared" si="1998"/>
        <v>0</v>
      </c>
      <c r="BG291" s="19">
        <f t="shared" si="1998"/>
        <v>0</v>
      </c>
      <c r="BH291" s="19">
        <f t="shared" si="1998"/>
        <v>0</v>
      </c>
      <c r="BI291" s="19">
        <f t="shared" si="1998"/>
        <v>0</v>
      </c>
    </row>
    <row r="292" spans="1:61" s="19" customFormat="1" ht="12.75" x14ac:dyDescent="0.2">
      <c r="C292" s="19" t="s">
        <v>456</v>
      </c>
      <c r="D292" s="19">
        <f>IFERROR(D304,0)+IFERROR(D310,0)+IFERROR(D316,0)+IFERROR(D322,0)+IFERROR(D328,0)</f>
        <v>3270111.2846534955</v>
      </c>
      <c r="E292" s="19">
        <f t="shared" si="1998"/>
        <v>6370243.0912776943</v>
      </c>
      <c r="F292" s="19">
        <f t="shared" si="1998"/>
        <v>9293475.1799120139</v>
      </c>
      <c r="G292" s="19">
        <f t="shared" si="1998"/>
        <v>12032605.572343307</v>
      </c>
      <c r="H292" s="19">
        <f t="shared" si="1998"/>
        <v>14580139.081919359</v>
      </c>
      <c r="I292" s="19">
        <f t="shared" si="1998"/>
        <v>13658164.091732277</v>
      </c>
      <c r="J292" s="19">
        <f t="shared" si="1998"/>
        <v>12698653.463456867</v>
      </c>
      <c r="K292" s="19">
        <f t="shared" si="1998"/>
        <v>11700079.038366819</v>
      </c>
      <c r="L292" s="19">
        <f t="shared" si="1998"/>
        <v>10660850.443019034</v>
      </c>
      <c r="M292" s="19">
        <f t="shared" si="1998"/>
        <v>9579312.556355115</v>
      </c>
      <c r="N292" s="19">
        <f t="shared" si="1998"/>
        <v>8453742.8736829422</v>
      </c>
      <c r="O292" s="19">
        <f t="shared" si="1998"/>
        <v>7282348.7633401211</v>
      </c>
      <c r="P292" s="19">
        <f t="shared" si="1998"/>
        <v>6063264.6116701439</v>
      </c>
      <c r="Q292" s="19">
        <f t="shared" si="1998"/>
        <v>4794548.8517642291</v>
      </c>
      <c r="R292" s="19">
        <f t="shared" si="1998"/>
        <v>3474180.8712366652</v>
      </c>
      <c r="S292" s="19">
        <f t="shared" si="1998"/>
        <v>2251614.2594424253</v>
      </c>
      <c r="T292" s="19">
        <f t="shared" si="1998"/>
        <v>1282387.191436457</v>
      </c>
      <c r="U292" s="19">
        <f t="shared" si="1998"/>
        <v>576813.67956216331</v>
      </c>
      <c r="V292" s="19">
        <f t="shared" si="1998"/>
        <v>145627.64238457099</v>
      </c>
      <c r="W292" s="19">
        <f t="shared" si="1998"/>
        <v>0</v>
      </c>
      <c r="X292" s="19">
        <f t="shared" si="1998"/>
        <v>0</v>
      </c>
      <c r="Y292" s="19">
        <f t="shared" si="1998"/>
        <v>0</v>
      </c>
      <c r="Z292" s="19">
        <f t="shared" si="1998"/>
        <v>0</v>
      </c>
      <c r="AA292" s="19">
        <f t="shared" si="1998"/>
        <v>0</v>
      </c>
      <c r="AB292" s="19">
        <f t="shared" si="1998"/>
        <v>0</v>
      </c>
      <c r="AC292" s="19">
        <f t="shared" si="1998"/>
        <v>0</v>
      </c>
      <c r="AD292" s="19">
        <f t="shared" si="1998"/>
        <v>0</v>
      </c>
      <c r="AE292" s="19">
        <f t="shared" si="1998"/>
        <v>0</v>
      </c>
      <c r="AF292" s="19">
        <f t="shared" si="1998"/>
        <v>0</v>
      </c>
      <c r="AG292" s="19">
        <f t="shared" si="1998"/>
        <v>0</v>
      </c>
      <c r="AH292" s="19">
        <f t="shared" si="1998"/>
        <v>0</v>
      </c>
      <c r="AI292" s="19">
        <f t="shared" si="1998"/>
        <v>0</v>
      </c>
      <c r="AJ292" s="19">
        <f t="shared" si="1998"/>
        <v>0</v>
      </c>
      <c r="AK292" s="19">
        <f t="shared" si="1998"/>
        <v>0</v>
      </c>
      <c r="AL292" s="19">
        <f t="shared" si="1998"/>
        <v>0</v>
      </c>
      <c r="AM292" s="19">
        <f t="shared" si="1998"/>
        <v>0</v>
      </c>
      <c r="AN292" s="19">
        <f t="shared" si="1998"/>
        <v>0</v>
      </c>
      <c r="AO292" s="19">
        <f t="shared" si="1998"/>
        <v>0</v>
      </c>
      <c r="AP292" s="19">
        <f t="shared" si="1998"/>
        <v>0</v>
      </c>
      <c r="AQ292" s="19">
        <f t="shared" si="1998"/>
        <v>0</v>
      </c>
      <c r="AR292" s="19">
        <f t="shared" si="1998"/>
        <v>0</v>
      </c>
      <c r="AS292" s="19">
        <f t="shared" si="1998"/>
        <v>0</v>
      </c>
      <c r="AT292" s="19">
        <f t="shared" si="1998"/>
        <v>0</v>
      </c>
      <c r="AU292" s="19">
        <f t="shared" si="1998"/>
        <v>0</v>
      </c>
      <c r="AV292" s="19">
        <f t="shared" si="1998"/>
        <v>0</v>
      </c>
      <c r="AW292" s="19">
        <f t="shared" si="1998"/>
        <v>0</v>
      </c>
      <c r="AX292" s="19">
        <f t="shared" si="1998"/>
        <v>0</v>
      </c>
      <c r="AY292" s="19">
        <f t="shared" si="1998"/>
        <v>0</v>
      </c>
      <c r="AZ292" s="19">
        <f t="shared" si="1998"/>
        <v>0</v>
      </c>
      <c r="BA292" s="19">
        <f t="shared" si="1998"/>
        <v>0</v>
      </c>
      <c r="BB292" s="19">
        <f t="shared" si="1998"/>
        <v>0</v>
      </c>
      <c r="BC292" s="19">
        <f t="shared" si="1998"/>
        <v>0</v>
      </c>
      <c r="BD292" s="19">
        <f t="shared" si="1998"/>
        <v>0</v>
      </c>
      <c r="BE292" s="19">
        <f t="shared" si="1998"/>
        <v>0</v>
      </c>
      <c r="BF292" s="19">
        <f t="shared" si="1998"/>
        <v>0</v>
      </c>
      <c r="BG292" s="19">
        <f t="shared" si="1998"/>
        <v>0</v>
      </c>
      <c r="BH292" s="19">
        <f t="shared" si="1998"/>
        <v>0</v>
      </c>
      <c r="BI292" s="19">
        <f t="shared" si="1998"/>
        <v>0</v>
      </c>
    </row>
    <row r="293" spans="1:61" s="19" customFormat="1" ht="12.75" x14ac:dyDescent="0.2">
      <c r="C293" s="19" t="s">
        <v>472</v>
      </c>
      <c r="D293" s="19">
        <f>IFERROR(D305,0)+IFERROR(D311,0)+IFERROR(D317,0)+IFERROR(D323,0)+IFERROR(D329,0)</f>
        <v>7445258.8396061761</v>
      </c>
      <c r="E293" s="19">
        <f t="shared" si="1998"/>
        <v>14890517.679212352</v>
      </c>
      <c r="F293" s="19">
        <f t="shared" si="1998"/>
        <v>22335776.518818527</v>
      </c>
      <c r="G293" s="19">
        <f t="shared" si="1998"/>
        <v>29781035.358424705</v>
      </c>
      <c r="H293" s="19">
        <f t="shared" si="1998"/>
        <v>37226294.198030882</v>
      </c>
      <c r="I293" s="19">
        <f t="shared" si="1998"/>
        <v>37226294.198030882</v>
      </c>
      <c r="J293" s="19">
        <f t="shared" si="1998"/>
        <v>37226294.198030882</v>
      </c>
      <c r="K293" s="19">
        <f t="shared" si="1998"/>
        <v>37226294.198030882</v>
      </c>
      <c r="L293" s="19">
        <f t="shared" si="1998"/>
        <v>37226294.198030882</v>
      </c>
      <c r="M293" s="19">
        <f t="shared" si="1998"/>
        <v>37226294.198030882</v>
      </c>
      <c r="N293" s="19">
        <f t="shared" si="1998"/>
        <v>37226294.198030882</v>
      </c>
      <c r="O293" s="19">
        <f t="shared" si="1998"/>
        <v>37226294.198030882</v>
      </c>
      <c r="P293" s="19">
        <f t="shared" si="1998"/>
        <v>37226294.198030882</v>
      </c>
      <c r="Q293" s="19">
        <f t="shared" si="1998"/>
        <v>37226294.198030882</v>
      </c>
      <c r="R293" s="19">
        <f t="shared" si="1998"/>
        <v>37226294.198030882</v>
      </c>
      <c r="S293" s="19">
        <f t="shared" si="1998"/>
        <v>29781035.358424705</v>
      </c>
      <c r="T293" s="19">
        <f t="shared" si="1998"/>
        <v>22335776.518818527</v>
      </c>
      <c r="U293" s="19">
        <f t="shared" si="1998"/>
        <v>14890517.679212352</v>
      </c>
      <c r="V293" s="19">
        <f t="shared" si="1998"/>
        <v>7445258.8396061761</v>
      </c>
      <c r="W293" s="19">
        <f t="shared" si="1998"/>
        <v>0</v>
      </c>
      <c r="X293" s="19">
        <f t="shared" si="1998"/>
        <v>0</v>
      </c>
      <c r="Y293" s="19">
        <f t="shared" si="1998"/>
        <v>0</v>
      </c>
      <c r="Z293" s="19">
        <f t="shared" si="1998"/>
        <v>0</v>
      </c>
      <c r="AA293" s="19">
        <f t="shared" si="1998"/>
        <v>0</v>
      </c>
      <c r="AB293" s="19">
        <f t="shared" si="1998"/>
        <v>0</v>
      </c>
      <c r="AC293" s="19">
        <f t="shared" si="1998"/>
        <v>0</v>
      </c>
      <c r="AD293" s="19">
        <f t="shared" si="1998"/>
        <v>0</v>
      </c>
      <c r="AE293" s="19">
        <f t="shared" si="1998"/>
        <v>0</v>
      </c>
      <c r="AF293" s="19">
        <f t="shared" si="1998"/>
        <v>0</v>
      </c>
      <c r="AG293" s="19">
        <f t="shared" si="1998"/>
        <v>0</v>
      </c>
      <c r="AH293" s="19">
        <f t="shared" si="1998"/>
        <v>0</v>
      </c>
      <c r="AI293" s="19">
        <f t="shared" si="1998"/>
        <v>0</v>
      </c>
      <c r="AJ293" s="19">
        <f t="shared" si="1998"/>
        <v>0</v>
      </c>
      <c r="AK293" s="19">
        <f t="shared" si="1998"/>
        <v>0</v>
      </c>
      <c r="AL293" s="19">
        <f t="shared" si="1998"/>
        <v>0</v>
      </c>
      <c r="AM293" s="19">
        <f t="shared" si="1998"/>
        <v>0</v>
      </c>
      <c r="AN293" s="19">
        <f t="shared" si="1998"/>
        <v>0</v>
      </c>
      <c r="AO293" s="19">
        <f t="shared" si="1998"/>
        <v>0</v>
      </c>
      <c r="AP293" s="19">
        <f t="shared" si="1998"/>
        <v>0</v>
      </c>
      <c r="AQ293" s="19">
        <f t="shared" si="1998"/>
        <v>0</v>
      </c>
      <c r="AR293" s="19">
        <f t="shared" si="1998"/>
        <v>0</v>
      </c>
      <c r="AS293" s="19">
        <f t="shared" si="1998"/>
        <v>0</v>
      </c>
      <c r="AT293" s="19">
        <f t="shared" si="1998"/>
        <v>0</v>
      </c>
      <c r="AU293" s="19">
        <f t="shared" si="1998"/>
        <v>0</v>
      </c>
      <c r="AV293" s="19">
        <f t="shared" si="1998"/>
        <v>0</v>
      </c>
      <c r="AW293" s="19">
        <f t="shared" si="1998"/>
        <v>0</v>
      </c>
      <c r="AX293" s="19">
        <f t="shared" si="1998"/>
        <v>0</v>
      </c>
      <c r="AY293" s="19">
        <f t="shared" si="1998"/>
        <v>0</v>
      </c>
      <c r="AZ293" s="19">
        <f t="shared" si="1998"/>
        <v>0</v>
      </c>
      <c r="BA293" s="19">
        <f t="shared" si="1998"/>
        <v>0</v>
      </c>
      <c r="BB293" s="19">
        <f t="shared" si="1998"/>
        <v>0</v>
      </c>
      <c r="BC293" s="19">
        <f t="shared" si="1998"/>
        <v>0</v>
      </c>
      <c r="BD293" s="19">
        <f t="shared" si="1998"/>
        <v>0</v>
      </c>
      <c r="BE293" s="19">
        <f t="shared" si="1998"/>
        <v>0</v>
      </c>
      <c r="BF293" s="19">
        <f t="shared" si="1998"/>
        <v>0</v>
      </c>
      <c r="BG293" s="19">
        <f t="shared" si="1998"/>
        <v>0</v>
      </c>
      <c r="BH293" s="19">
        <f t="shared" si="1998"/>
        <v>0</v>
      </c>
      <c r="BI293" s="19">
        <f t="shared" si="1998"/>
        <v>0</v>
      </c>
    </row>
    <row r="294" spans="1:61" s="19" customFormat="1" ht="12.75" x14ac:dyDescent="0.2">
      <c r="C294" s="19" t="s">
        <v>457</v>
      </c>
      <c r="D294" s="19">
        <f>IFERROR(D306,0)+IFERROR(D312,0)+IFERROR(D318,0)+IFERROR(D324,0)+IFERROR(D330,0)</f>
        <v>79870102.529628813</v>
      </c>
      <c r="E294" s="19">
        <f t="shared" si="1998"/>
        <v>155395078.02627563</v>
      </c>
      <c r="F294" s="19">
        <f t="shared" si="1998"/>
        <v>226398026.77195063</v>
      </c>
      <c r="G294" s="19">
        <f t="shared" si="1998"/>
        <v>292694847.07045072</v>
      </c>
      <c r="H294" s="19">
        <f t="shared" si="1998"/>
        <v>354093942.0389207</v>
      </c>
      <c r="I294" s="19">
        <f t="shared" si="1998"/>
        <v>330525811.93262208</v>
      </c>
      <c r="J294" s="19">
        <f t="shared" si="1998"/>
        <v>305998171.19804811</v>
      </c>
      <c r="K294" s="19">
        <f t="shared" si="1998"/>
        <v>280471956.03838408</v>
      </c>
      <c r="L294" s="19">
        <f t="shared" si="1998"/>
        <v>253906512.28337219</v>
      </c>
      <c r="M294" s="19">
        <f t="shared" si="1998"/>
        <v>226259530.64169645</v>
      </c>
      <c r="N294" s="19">
        <f t="shared" si="1998"/>
        <v>197486979.31734851</v>
      </c>
      <c r="O294" s="19">
        <f t="shared" si="1998"/>
        <v>167543033.88265777</v>
      </c>
      <c r="P294" s="19">
        <f t="shared" si="1998"/>
        <v>136380004.29629701</v>
      </c>
      <c r="Q294" s="19">
        <f t="shared" si="1998"/>
        <v>103948258.95003036</v>
      </c>
      <c r="R294" s="19">
        <f t="shared" si="1998"/>
        <v>70196145.62323615</v>
      </c>
      <c r="S294" s="19">
        <f t="shared" si="1998"/>
        <v>42666724.524253875</v>
      </c>
      <c r="T294" s="19">
        <f t="shared" si="1998"/>
        <v>21613335.196871798</v>
      </c>
      <c r="U294" s="19">
        <f t="shared" si="1998"/>
        <v>7299631.197221607</v>
      </c>
      <c r="V294" s="19">
        <f t="shared" si="1998"/>
        <v>0</v>
      </c>
      <c r="W294" s="19">
        <f t="shared" si="1998"/>
        <v>0</v>
      </c>
      <c r="X294" s="19">
        <f t="shared" si="1998"/>
        <v>0</v>
      </c>
      <c r="Y294" s="19">
        <f t="shared" si="1998"/>
        <v>0</v>
      </c>
      <c r="Z294" s="19">
        <f t="shared" si="1998"/>
        <v>0</v>
      </c>
      <c r="AA294" s="19">
        <f t="shared" si="1998"/>
        <v>0</v>
      </c>
      <c r="AB294" s="19">
        <f t="shared" si="1998"/>
        <v>0</v>
      </c>
      <c r="AC294" s="19">
        <f t="shared" si="1998"/>
        <v>0</v>
      </c>
      <c r="AD294" s="19">
        <f t="shared" si="1998"/>
        <v>0</v>
      </c>
      <c r="AE294" s="19">
        <f t="shared" si="1998"/>
        <v>0</v>
      </c>
      <c r="AF294" s="19">
        <f t="shared" ref="AF294:BI294" si="1999">IFERROR(AF306,0)+IFERROR(AF312,0)+IFERROR(AF318,0)+IFERROR(AF324,0)+IFERROR(AF330,0)</f>
        <v>0</v>
      </c>
      <c r="AG294" s="19">
        <f t="shared" si="1999"/>
        <v>0</v>
      </c>
      <c r="AH294" s="19">
        <f t="shared" si="1999"/>
        <v>0</v>
      </c>
      <c r="AI294" s="19">
        <f t="shared" si="1999"/>
        <v>0</v>
      </c>
      <c r="AJ294" s="19">
        <f t="shared" si="1999"/>
        <v>0</v>
      </c>
      <c r="AK294" s="19">
        <f t="shared" si="1999"/>
        <v>0</v>
      </c>
      <c r="AL294" s="19">
        <f t="shared" si="1999"/>
        <v>0</v>
      </c>
      <c r="AM294" s="19">
        <f t="shared" si="1999"/>
        <v>0</v>
      </c>
      <c r="AN294" s="19">
        <f t="shared" si="1999"/>
        <v>0</v>
      </c>
      <c r="AO294" s="19">
        <f t="shared" si="1999"/>
        <v>0</v>
      </c>
      <c r="AP294" s="19">
        <f t="shared" si="1999"/>
        <v>0</v>
      </c>
      <c r="AQ294" s="19">
        <f t="shared" si="1999"/>
        <v>0</v>
      </c>
      <c r="AR294" s="19">
        <f t="shared" si="1999"/>
        <v>0</v>
      </c>
      <c r="AS294" s="19">
        <f t="shared" si="1999"/>
        <v>0</v>
      </c>
      <c r="AT294" s="19">
        <f t="shared" si="1999"/>
        <v>0</v>
      </c>
      <c r="AU294" s="19">
        <f t="shared" si="1999"/>
        <v>0</v>
      </c>
      <c r="AV294" s="19">
        <f t="shared" si="1999"/>
        <v>0</v>
      </c>
      <c r="AW294" s="19">
        <f t="shared" si="1999"/>
        <v>0</v>
      </c>
      <c r="AX294" s="19">
        <f t="shared" si="1999"/>
        <v>0</v>
      </c>
      <c r="AY294" s="19">
        <f t="shared" si="1999"/>
        <v>0</v>
      </c>
      <c r="AZ294" s="19">
        <f t="shared" si="1999"/>
        <v>0</v>
      </c>
      <c r="BA294" s="19">
        <f t="shared" si="1999"/>
        <v>0</v>
      </c>
      <c r="BB294" s="19">
        <f t="shared" si="1999"/>
        <v>0</v>
      </c>
      <c r="BC294" s="19">
        <f t="shared" si="1999"/>
        <v>0</v>
      </c>
      <c r="BD294" s="19">
        <f t="shared" si="1999"/>
        <v>0</v>
      </c>
      <c r="BE294" s="19">
        <f t="shared" si="1999"/>
        <v>0</v>
      </c>
      <c r="BF294" s="19">
        <f t="shared" si="1999"/>
        <v>0</v>
      </c>
      <c r="BG294" s="19">
        <f t="shared" si="1999"/>
        <v>0</v>
      </c>
      <c r="BH294" s="19">
        <f t="shared" si="1999"/>
        <v>0</v>
      </c>
      <c r="BI294" s="19">
        <f t="shared" si="1999"/>
        <v>0</v>
      </c>
    </row>
    <row r="295" spans="1:61" s="19" customFormat="1" ht="12.75" x14ac:dyDescent="0.2"/>
    <row r="296" spans="1:61" s="19" customFormat="1" ht="12.75" x14ac:dyDescent="0.2"/>
    <row r="297" spans="1:61" s="19" customFormat="1" ht="12.75" x14ac:dyDescent="0.2"/>
    <row r="298" spans="1:61" s="19" customFormat="1" ht="12.75" x14ac:dyDescent="0.2"/>
    <row r="299" spans="1:61" s="19" customFormat="1" ht="12.75" x14ac:dyDescent="0.2"/>
    <row r="300" spans="1:61" s="19" customFormat="1" ht="12.75" x14ac:dyDescent="0.2">
      <c r="A300" s="19" t="s">
        <v>458</v>
      </c>
      <c r="B300" s="19">
        <f>B289/5</f>
        <v>84045250.084581494</v>
      </c>
      <c r="D300" s="19">
        <v>2020</v>
      </c>
      <c r="E300" s="19">
        <v>2021</v>
      </c>
      <c r="F300" s="19">
        <v>2022</v>
      </c>
      <c r="G300" s="19">
        <v>2023</v>
      </c>
      <c r="H300" s="19">
        <v>2024</v>
      </c>
      <c r="I300" s="19">
        <v>2025</v>
      </c>
      <c r="J300" s="19">
        <v>2026</v>
      </c>
      <c r="K300" s="19">
        <v>2027</v>
      </c>
      <c r="L300" s="19">
        <v>2028</v>
      </c>
      <c r="M300" s="19">
        <v>2029</v>
      </c>
      <c r="N300" s="19">
        <v>2030</v>
      </c>
      <c r="O300" s="19">
        <v>2031</v>
      </c>
      <c r="P300" s="19">
        <v>2032</v>
      </c>
      <c r="Q300" s="19">
        <v>2033</v>
      </c>
      <c r="R300" s="19">
        <v>2034</v>
      </c>
      <c r="S300" s="19">
        <v>2035</v>
      </c>
      <c r="T300" s="19">
        <v>2036</v>
      </c>
      <c r="U300" s="19">
        <v>2037</v>
      </c>
      <c r="V300" s="19">
        <v>2038</v>
      </c>
      <c r="W300" s="19">
        <v>2039</v>
      </c>
      <c r="X300" s="19">
        <v>2040</v>
      </c>
      <c r="Y300" s="19">
        <v>2041</v>
      </c>
      <c r="Z300" s="19">
        <v>2042</v>
      </c>
      <c r="AA300" s="19">
        <v>2043</v>
      </c>
      <c r="AB300" s="19">
        <v>2044</v>
      </c>
      <c r="AC300" s="19">
        <v>2045</v>
      </c>
      <c r="AD300" s="19">
        <v>2046</v>
      </c>
      <c r="AE300" s="19">
        <v>2047</v>
      </c>
      <c r="AF300" s="19">
        <v>2048</v>
      </c>
      <c r="AG300" s="19">
        <v>2049</v>
      </c>
      <c r="AH300" s="19">
        <v>2050</v>
      </c>
      <c r="AI300" s="19">
        <v>2051</v>
      </c>
      <c r="AJ300" s="19">
        <v>2052</v>
      </c>
      <c r="AK300" s="19">
        <v>2053</v>
      </c>
      <c r="AL300" s="19">
        <v>2054</v>
      </c>
      <c r="AM300" s="19">
        <v>2055</v>
      </c>
      <c r="AN300" s="19">
        <v>2056</v>
      </c>
      <c r="AO300" s="19">
        <v>2057</v>
      </c>
      <c r="AP300" s="19">
        <v>2058</v>
      </c>
      <c r="AQ300" s="19">
        <v>2059</v>
      </c>
      <c r="AR300" s="19">
        <v>2060</v>
      </c>
      <c r="AS300" s="19">
        <v>2061</v>
      </c>
      <c r="AT300" s="19">
        <v>2062</v>
      </c>
      <c r="AU300" s="19">
        <v>2063</v>
      </c>
      <c r="AV300" s="19">
        <v>2064</v>
      </c>
      <c r="AW300" s="19">
        <v>2065</v>
      </c>
      <c r="AX300" s="19">
        <v>2066</v>
      </c>
      <c r="AY300" s="19">
        <v>2067</v>
      </c>
      <c r="AZ300" s="19">
        <v>2068</v>
      </c>
      <c r="BA300" s="19">
        <v>2069</v>
      </c>
      <c r="BB300" s="19">
        <v>2070</v>
      </c>
      <c r="BC300" s="19">
        <v>2071</v>
      </c>
      <c r="BD300" s="19">
        <v>2072</v>
      </c>
      <c r="BE300" s="19">
        <v>2073</v>
      </c>
      <c r="BF300" s="19">
        <v>2074</v>
      </c>
      <c r="BG300" s="19">
        <v>2075</v>
      </c>
      <c r="BH300" s="19">
        <v>2076</v>
      </c>
      <c r="BI300" s="19">
        <v>2077</v>
      </c>
    </row>
    <row r="301" spans="1:61" s="19" customFormat="1" ht="12.75" x14ac:dyDescent="0.2">
      <c r="A301" s="19" t="s">
        <v>72</v>
      </c>
      <c r="B301" s="19">
        <f>B290</f>
        <v>15</v>
      </c>
      <c r="D301" s="19">
        <f>B301</f>
        <v>15</v>
      </c>
      <c r="E301" s="19">
        <f>IF(D301&gt;0,D301-1,0)</f>
        <v>14</v>
      </c>
      <c r="F301" s="19">
        <f t="shared" ref="F301" si="2000">IF(E301&gt;0,E301-1,0)</f>
        <v>13</v>
      </c>
      <c r="G301" s="19">
        <f t="shared" ref="G301" si="2001">IF(F301&gt;0,F301-1,0)</f>
        <v>12</v>
      </c>
      <c r="H301" s="19">
        <f t="shared" ref="H301" si="2002">IF(G301&gt;0,G301-1,0)</f>
        <v>11</v>
      </c>
      <c r="I301" s="19">
        <f t="shared" ref="I301" si="2003">IF(H301&gt;0,H301-1,0)</f>
        <v>10</v>
      </c>
      <c r="J301" s="19">
        <f t="shared" ref="J301" si="2004">IF(I301&gt;0,I301-1,0)</f>
        <v>9</v>
      </c>
      <c r="K301" s="19">
        <f t="shared" ref="K301" si="2005">IF(J301&gt;0,J301-1,0)</f>
        <v>8</v>
      </c>
      <c r="L301" s="19">
        <f t="shared" ref="L301" si="2006">IF(K301&gt;0,K301-1,0)</f>
        <v>7</v>
      </c>
      <c r="M301" s="19">
        <f t="shared" ref="M301" si="2007">IF(L301&gt;0,L301-1,0)</f>
        <v>6</v>
      </c>
      <c r="N301" s="19">
        <f t="shared" ref="N301" si="2008">IF(M301&gt;0,M301-1,0)</f>
        <v>5</v>
      </c>
      <c r="O301" s="19">
        <f t="shared" ref="O301" si="2009">IF(N301&gt;0,N301-1,0)</f>
        <v>4</v>
      </c>
      <c r="P301" s="19">
        <f t="shared" ref="P301" si="2010">IF(O301&gt;0,O301-1,0)</f>
        <v>3</v>
      </c>
      <c r="Q301" s="19">
        <f t="shared" ref="Q301" si="2011">IF(P301&gt;0,P301-1,0)</f>
        <v>2</v>
      </c>
      <c r="R301" s="19">
        <f t="shared" ref="R301" si="2012">IF(Q301&gt;0,Q301-1,0)</f>
        <v>1</v>
      </c>
      <c r="S301" s="19">
        <f t="shared" ref="S301" si="2013">IF(R301&gt;0,R301-1,0)</f>
        <v>0</v>
      </c>
      <c r="T301" s="19">
        <f t="shared" ref="T301" si="2014">IF(S301&gt;0,S301-1,0)</f>
        <v>0</v>
      </c>
      <c r="U301" s="19">
        <f t="shared" ref="U301" si="2015">IF(T301&gt;0,T301-1,0)</f>
        <v>0</v>
      </c>
      <c r="V301" s="19">
        <f t="shared" ref="V301" si="2016">IF(U301&gt;0,U301-1,0)</f>
        <v>0</v>
      </c>
      <c r="W301" s="19">
        <f t="shared" ref="W301" si="2017">IF(V301&gt;0,V301-1,0)</f>
        <v>0</v>
      </c>
      <c r="X301" s="19">
        <f t="shared" ref="X301" si="2018">IF(W301&gt;0,W301-1,0)</f>
        <v>0</v>
      </c>
      <c r="Y301" s="19">
        <f t="shared" ref="Y301" si="2019">IF(X301&gt;0,X301-1,0)</f>
        <v>0</v>
      </c>
      <c r="Z301" s="19">
        <f t="shared" ref="Z301" si="2020">IF(Y301&gt;0,Y301-1,0)</f>
        <v>0</v>
      </c>
      <c r="AA301" s="19">
        <f t="shared" ref="AA301" si="2021">IF(Z301&gt;0,Z301-1,0)</f>
        <v>0</v>
      </c>
      <c r="AB301" s="19">
        <f t="shared" ref="AB301" si="2022">IF(AA301&gt;0,AA301-1,0)</f>
        <v>0</v>
      </c>
      <c r="AC301" s="19">
        <f t="shared" ref="AC301" si="2023">IF(AB301&gt;0,AB301-1,0)</f>
        <v>0</v>
      </c>
      <c r="AD301" s="19">
        <f t="shared" ref="AD301" si="2024">IF(AC301&gt;0,AC301-1,0)</f>
        <v>0</v>
      </c>
      <c r="AE301" s="19">
        <f t="shared" ref="AE301" si="2025">IF(AD301&gt;0,AD301-1,0)</f>
        <v>0</v>
      </c>
      <c r="AF301" s="19">
        <f t="shared" ref="AF301" si="2026">IF(AE301&gt;0,AE301-1,0)</f>
        <v>0</v>
      </c>
      <c r="AG301" s="19">
        <f t="shared" ref="AG301" si="2027">IF(AF301&gt;0,AF301-1,0)</f>
        <v>0</v>
      </c>
      <c r="AH301" s="19">
        <f t="shared" ref="AH301" si="2028">IF(AG301&gt;0,AG301-1,0)</f>
        <v>0</v>
      </c>
      <c r="AI301" s="19">
        <f t="shared" ref="AI301" si="2029">IF(AH301&gt;0,AH301-1,0)</f>
        <v>0</v>
      </c>
      <c r="AJ301" s="19">
        <f t="shared" ref="AJ301" si="2030">IF(AI301&gt;0,AI301-1,0)</f>
        <v>0</v>
      </c>
      <c r="AK301" s="19">
        <f t="shared" ref="AK301" si="2031">IF(AJ301&gt;0,AJ301-1,0)</f>
        <v>0</v>
      </c>
      <c r="AL301" s="19">
        <f t="shared" ref="AL301" si="2032">IF(AK301&gt;0,AK301-1,0)</f>
        <v>0</v>
      </c>
      <c r="AM301" s="19">
        <f t="shared" ref="AM301" si="2033">IF(AL301&gt;0,AL301-1,0)</f>
        <v>0</v>
      </c>
      <c r="AN301" s="19">
        <f t="shared" ref="AN301" si="2034">IF(AM301&gt;0,AM301-1,0)</f>
        <v>0</v>
      </c>
      <c r="AO301" s="19">
        <f t="shared" ref="AO301" si="2035">IF(AN301&gt;0,AN301-1,0)</f>
        <v>0</v>
      </c>
      <c r="AP301" s="19">
        <f t="shared" ref="AP301" si="2036">IF(AO301&gt;0,AO301-1,0)</f>
        <v>0</v>
      </c>
      <c r="AQ301" s="19">
        <f t="shared" ref="AQ301" si="2037">IF(AP301&gt;0,AP301-1,0)</f>
        <v>0</v>
      </c>
      <c r="AR301" s="19">
        <f t="shared" ref="AR301" si="2038">IF(AQ301&gt;0,AQ301-1,0)</f>
        <v>0</v>
      </c>
      <c r="AS301" s="19">
        <f t="shared" ref="AS301" si="2039">IF(AR301&gt;0,AR301-1,0)</f>
        <v>0</v>
      </c>
      <c r="AT301" s="19">
        <f t="shared" ref="AT301" si="2040">IF(AS301&gt;0,AS301-1,0)</f>
        <v>0</v>
      </c>
      <c r="AU301" s="19">
        <f t="shared" ref="AU301" si="2041">IF(AT301&gt;0,AT301-1,0)</f>
        <v>0</v>
      </c>
      <c r="AV301" s="19">
        <f t="shared" ref="AV301" si="2042">IF(AU301&gt;0,AU301-1,0)</f>
        <v>0</v>
      </c>
      <c r="AW301" s="19">
        <f t="shared" ref="AW301" si="2043">IF(AV301&gt;0,AV301-1,0)</f>
        <v>0</v>
      </c>
      <c r="AX301" s="19">
        <f t="shared" ref="AX301" si="2044">IF(AW301&gt;0,AW301-1,0)</f>
        <v>0</v>
      </c>
      <c r="AY301" s="19">
        <f t="shared" ref="AY301" si="2045">IF(AX301&gt;0,AX301-1,0)</f>
        <v>0</v>
      </c>
      <c r="AZ301" s="19">
        <f t="shared" ref="AZ301" si="2046">IF(AY301&gt;0,AY301-1,0)</f>
        <v>0</v>
      </c>
      <c r="BA301" s="19">
        <f t="shared" ref="BA301" si="2047">IF(AZ301&gt;0,AZ301-1,0)</f>
        <v>0</v>
      </c>
      <c r="BB301" s="19">
        <f t="shared" ref="BB301" si="2048">IF(BA301&gt;0,BA301-1,0)</f>
        <v>0</v>
      </c>
      <c r="BC301" s="19">
        <f t="shared" ref="BC301" si="2049">IF(BB301&gt;0,BB301-1,0)</f>
        <v>0</v>
      </c>
      <c r="BD301" s="19">
        <f t="shared" ref="BD301" si="2050">IF(BC301&gt;0,BC301-1,0)</f>
        <v>0</v>
      </c>
      <c r="BE301" s="19">
        <f t="shared" ref="BE301" si="2051">IF(BD301&gt;0,BD301-1,0)</f>
        <v>0</v>
      </c>
      <c r="BF301" s="19">
        <f t="shared" ref="BF301" si="2052">IF(BE301&gt;0,BE301-1,0)</f>
        <v>0</v>
      </c>
      <c r="BG301" s="19">
        <f t="shared" ref="BG301" si="2053">IF(BF301&gt;0,BF301-1,0)</f>
        <v>0</v>
      </c>
      <c r="BH301" s="19">
        <f t="shared" ref="BH301" si="2054">IF(BG301&gt;0,BG301-1,0)</f>
        <v>0</v>
      </c>
      <c r="BI301" s="19">
        <f t="shared" ref="BI301" si="2055">IF(BH301&gt;0,BH301-1,0)</f>
        <v>0</v>
      </c>
    </row>
    <row r="302" spans="1:61" s="19" customFormat="1" ht="12.75" x14ac:dyDescent="0.2">
      <c r="D302" s="19">
        <f>B300</f>
        <v>84045250.084581494</v>
      </c>
      <c r="E302" s="19">
        <f>D306</f>
        <v>79870102.529628813</v>
      </c>
      <c r="F302" s="19">
        <f>E306</f>
        <v>75524975.496646836</v>
      </c>
      <c r="G302" s="19">
        <f t="shared" ref="G302" si="2056">F306</f>
        <v>71002948.745674983</v>
      </c>
      <c r="H302" s="19">
        <f t="shared" ref="H302" si="2057">G306</f>
        <v>66296820.298500098</v>
      </c>
      <c r="I302" s="19">
        <f t="shared" ref="I302" si="2058">H306</f>
        <v>61399094.968469977</v>
      </c>
      <c r="J302" s="19">
        <f t="shared" ref="J302" si="2059">I306</f>
        <v>56301972.423330218</v>
      </c>
      <c r="K302" s="19">
        <f t="shared" ref="K302" si="2060">J306</f>
        <v>50997334.762072831</v>
      </c>
      <c r="L302" s="19">
        <f t="shared" ref="L302" si="2061">K306</f>
        <v>45476733.586010925</v>
      </c>
      <c r="M302" s="19">
        <f t="shared" ref="M302" si="2062">L306</f>
        <v>39731376.543488257</v>
      </c>
      <c r="N302" s="19">
        <f t="shared" ref="N302" si="2063">M306</f>
        <v>33752113.326794215</v>
      </c>
      <c r="O302" s="19">
        <f t="shared" ref="O302" si="2064">N306</f>
        <v>27529421.098982278</v>
      </c>
      <c r="P302" s="19">
        <f t="shared" ref="P302" si="2065">O306</f>
        <v>21053389.327382073</v>
      </c>
      <c r="Q302" s="19">
        <f t="shared" ref="Q302" si="2066">P306</f>
        <v>14313703.999650192</v>
      </c>
      <c r="R302" s="19">
        <f t="shared" ref="R302" si="2067">Q306</f>
        <v>7299631.197221607</v>
      </c>
      <c r="S302" s="19">
        <f t="shared" ref="S302" si="2068">R306</f>
        <v>0</v>
      </c>
      <c r="T302" s="19" t="e">
        <f t="shared" ref="T302" si="2069">S306</f>
        <v>#N/A</v>
      </c>
      <c r="U302" s="19" t="e">
        <f t="shared" ref="U302" si="2070">T306</f>
        <v>#N/A</v>
      </c>
      <c r="V302" s="19" t="e">
        <f t="shared" ref="V302" si="2071">U306</f>
        <v>#N/A</v>
      </c>
      <c r="W302" s="19" t="e">
        <f t="shared" ref="W302" si="2072">V306</f>
        <v>#N/A</v>
      </c>
      <c r="X302" s="19" t="e">
        <f t="shared" ref="X302" si="2073">W306</f>
        <v>#N/A</v>
      </c>
      <c r="Y302" s="19" t="e">
        <f t="shared" ref="Y302" si="2074">X306</f>
        <v>#N/A</v>
      </c>
      <c r="Z302" s="19" t="e">
        <f t="shared" ref="Z302" si="2075">Y306</f>
        <v>#N/A</v>
      </c>
      <c r="AA302" s="19" t="e">
        <f t="shared" ref="AA302" si="2076">Z306</f>
        <v>#N/A</v>
      </c>
      <c r="AB302" s="19" t="e">
        <f t="shared" ref="AB302" si="2077">AA306</f>
        <v>#N/A</v>
      </c>
      <c r="AC302" s="19" t="e">
        <f t="shared" ref="AC302" si="2078">AB306</f>
        <v>#N/A</v>
      </c>
      <c r="AD302" s="19" t="e">
        <f t="shared" ref="AD302" si="2079">AC306</f>
        <v>#N/A</v>
      </c>
      <c r="AE302" s="19" t="e">
        <f t="shared" ref="AE302" si="2080">AD306</f>
        <v>#N/A</v>
      </c>
      <c r="AF302" s="19" t="e">
        <f t="shared" ref="AF302" si="2081">AE306</f>
        <v>#N/A</v>
      </c>
      <c r="AG302" s="19" t="e">
        <f t="shared" ref="AG302" si="2082">AF306</f>
        <v>#N/A</v>
      </c>
      <c r="AH302" s="19" t="e">
        <f t="shared" ref="AH302" si="2083">AG306</f>
        <v>#N/A</v>
      </c>
      <c r="AI302" s="19" t="e">
        <f t="shared" ref="AI302" si="2084">AH306</f>
        <v>#N/A</v>
      </c>
      <c r="AJ302" s="19" t="e">
        <f t="shared" ref="AJ302" si="2085">AI306</f>
        <v>#N/A</v>
      </c>
      <c r="AK302" s="19" t="e">
        <f t="shared" ref="AK302" si="2086">AJ306</f>
        <v>#N/A</v>
      </c>
      <c r="AL302" s="19" t="e">
        <f t="shared" ref="AL302" si="2087">AK306</f>
        <v>#N/A</v>
      </c>
      <c r="AM302" s="19" t="e">
        <f t="shared" ref="AM302" si="2088">AL306</f>
        <v>#N/A</v>
      </c>
      <c r="AN302" s="19" t="e">
        <f t="shared" ref="AN302" si="2089">AM306</f>
        <v>#N/A</v>
      </c>
      <c r="AO302" s="19" t="e">
        <f t="shared" ref="AO302" si="2090">AN306</f>
        <v>#N/A</v>
      </c>
      <c r="AP302" s="19" t="e">
        <f t="shared" ref="AP302" si="2091">AO306</f>
        <v>#N/A</v>
      </c>
      <c r="AQ302" s="19" t="e">
        <f t="shared" ref="AQ302" si="2092">AP306</f>
        <v>#N/A</v>
      </c>
      <c r="AR302" s="19" t="e">
        <f t="shared" ref="AR302" si="2093">AQ306</f>
        <v>#N/A</v>
      </c>
      <c r="AS302" s="19" t="e">
        <f t="shared" ref="AS302" si="2094">AR306</f>
        <v>#N/A</v>
      </c>
      <c r="AT302" s="19" t="e">
        <f t="shared" ref="AT302" si="2095">AS306</f>
        <v>#N/A</v>
      </c>
      <c r="AU302" s="19" t="e">
        <f t="shared" ref="AU302" si="2096">AT306</f>
        <v>#N/A</v>
      </c>
      <c r="AV302" s="19" t="e">
        <f t="shared" ref="AV302" si="2097">AU306</f>
        <v>#N/A</v>
      </c>
      <c r="AW302" s="19" t="e">
        <f t="shared" ref="AW302" si="2098">AV306</f>
        <v>#N/A</v>
      </c>
      <c r="AX302" s="19" t="e">
        <f t="shared" ref="AX302" si="2099">AW306</f>
        <v>#N/A</v>
      </c>
      <c r="AY302" s="19" t="e">
        <f t="shared" ref="AY302" si="2100">AX306</f>
        <v>#N/A</v>
      </c>
      <c r="AZ302" s="19" t="e">
        <f t="shared" ref="AZ302" si="2101">AY306</f>
        <v>#N/A</v>
      </c>
      <c r="BA302" s="19" t="e">
        <f t="shared" ref="BA302" si="2102">AZ306</f>
        <v>#N/A</v>
      </c>
      <c r="BB302" s="19" t="e">
        <f t="shared" ref="BB302" si="2103">BA306</f>
        <v>#N/A</v>
      </c>
      <c r="BC302" s="19" t="e">
        <f t="shared" ref="BC302" si="2104">BB306</f>
        <v>#N/A</v>
      </c>
      <c r="BD302" s="19" t="e">
        <f t="shared" ref="BD302" si="2105">BC306</f>
        <v>#N/A</v>
      </c>
      <c r="BE302" s="19" t="e">
        <f t="shared" ref="BE302" si="2106">BD306</f>
        <v>#N/A</v>
      </c>
      <c r="BF302" s="19" t="e">
        <f t="shared" ref="BF302" si="2107">BE306</f>
        <v>#N/A</v>
      </c>
      <c r="BG302" s="19" t="e">
        <f t="shared" ref="BG302" si="2108">BF306</f>
        <v>#N/A</v>
      </c>
      <c r="BH302" s="19" t="e">
        <f t="shared" ref="BH302" si="2109">BG306</f>
        <v>#N/A</v>
      </c>
      <c r="BI302" s="19" t="e">
        <f t="shared" ref="BI302" si="2110">BH306</f>
        <v>#N/A</v>
      </c>
    </row>
    <row r="303" spans="1:61" s="19" customFormat="1" ht="12.75" x14ac:dyDescent="0.2">
      <c r="C303" s="19" t="s">
        <v>455</v>
      </c>
      <c r="D303" s="163">
        <f>IF($D301&gt;=1,($B300/HLOOKUP($D301,'Annuity Calc'!$H$7:$BE$11,2,FALSE))*HLOOKUP(D301,'Annuity Calc'!$H$7:$BE$11,3,FALSE),(IF(D301&lt;=(-1),D301,0)))</f>
        <v>4175147.5549526811</v>
      </c>
      <c r="E303" s="163">
        <f>IF($D301&gt;=1,($B300/HLOOKUP($D301,'Annuity Calc'!$H$7:$BE$11,2,FALSE))*HLOOKUP(E301,'Annuity Calc'!$H$7:$BE$11,3,FALSE),(IF(E301&lt;=(-1),E301,0)))</f>
        <v>4345127.0329819778</v>
      </c>
      <c r="F303" s="163">
        <f>IF($D301&gt;=1,($B300/HLOOKUP($D301,'Annuity Calc'!$H$7:$BE$11,2,FALSE))*HLOOKUP(F301,'Annuity Calc'!$H$7:$BE$11,3,FALSE),(IF(F301&lt;=(-1),F301,0)))</f>
        <v>4522026.7509718565</v>
      </c>
      <c r="G303" s="163">
        <f>IF($D301&gt;=1,($B300/HLOOKUP($D301,'Annuity Calc'!$H$7:$BE$11,2,FALSE))*HLOOKUP(G301,'Annuity Calc'!$H$7:$BE$11,3,FALSE),(IF(G301&lt;=(-1),G301,0)))</f>
        <v>4706128.4471748844</v>
      </c>
      <c r="H303" s="163">
        <f>IF($D301&gt;=1,($B300/HLOOKUP($D301,'Annuity Calc'!$H$7:$BE$11,2,FALSE))*HLOOKUP(H301,'Annuity Calc'!$H$7:$BE$11,3,FALSE),(IF(H301&lt;=(-1),H301,0)))</f>
        <v>4897725.3300301237</v>
      </c>
      <c r="I303" s="163">
        <f>IF($D301&gt;=1,($B300/HLOOKUP($D301,'Annuity Calc'!$H$7:$BE$11,2,FALSE))*HLOOKUP(I301,'Annuity Calc'!$H$7:$BE$11,3,FALSE),(IF(I301&lt;=(-1),I301,0)))</f>
        <v>5097122.5451397635</v>
      </c>
      <c r="J303" s="163">
        <f>IF($D301&gt;=1,($B300/HLOOKUP($D301,'Annuity Calc'!$H$7:$BE$11,2,FALSE))*HLOOKUP(J301,'Annuity Calc'!$H$7:$BE$11,3,FALSE),(IF(J301&lt;=(-1),J301,0)))</f>
        <v>5304637.6612573871</v>
      </c>
      <c r="K303" s="163">
        <f>IF($D301&gt;=1,($B300/HLOOKUP($D301,'Annuity Calc'!$H$7:$BE$11,2,FALSE))*HLOOKUP(K301,'Annuity Calc'!$H$7:$BE$11,3,FALSE),(IF(K301&lt;=(-1),K301,0)))</f>
        <v>5520601.1760619059</v>
      </c>
      <c r="L303" s="163">
        <f>IF($D301&gt;=1,($B300/HLOOKUP($D301,'Annuity Calc'!$H$7:$BE$11,2,FALSE))*HLOOKUP(L301,'Annuity Calc'!$H$7:$BE$11,3,FALSE),(IF(L301&lt;=(-1),L301,0)))</f>
        <v>5745357.0425226688</v>
      </c>
      <c r="M303" s="163">
        <f>IF($D301&gt;=1,($B300/HLOOKUP($D301,'Annuity Calc'!$H$7:$BE$11,2,FALSE))*HLOOKUP(M301,'Annuity Calc'!$H$7:$BE$11,3,FALSE),(IF(M301&lt;=(-1),M301,0)))</f>
        <v>5979263.2166940421</v>
      </c>
      <c r="N303" s="163">
        <f>IF($D301&gt;=1,($B300/HLOOKUP($D301,'Annuity Calc'!$H$7:$BE$11,2,FALSE))*HLOOKUP(N301,'Annuity Calc'!$H$7:$BE$11,3,FALSE),(IF(N301&lt;=(-1),N301,0)))</f>
        <v>6222692.2278119363</v>
      </c>
      <c r="O303" s="163">
        <f>IF($D301&gt;=1,($B300/HLOOKUP($D301,'Annuity Calc'!$H$7:$BE$11,2,FALSE))*HLOOKUP(O301,'Annuity Calc'!$H$7:$BE$11,3,FALSE),(IF(O301&lt;=(-1),O301,0)))</f>
        <v>6476031.7716002073</v>
      </c>
      <c r="P303" s="163">
        <f>IF($D301&gt;=1,($B300/HLOOKUP($D301,'Annuity Calc'!$H$7:$BE$11,2,FALSE))*HLOOKUP(P301,'Annuity Calc'!$H$7:$BE$11,3,FALSE),(IF(P301&lt;=(-1),P301,0)))</f>
        <v>6739685.3277318822</v>
      </c>
      <c r="Q303" s="163">
        <f>IF($D301&gt;=1,($B300/HLOOKUP($D301,'Annuity Calc'!$H$7:$BE$11,2,FALSE))*HLOOKUP(Q301,'Annuity Calc'!$H$7:$BE$11,3,FALSE),(IF(Q301&lt;=(-1),Q301,0)))</f>
        <v>7014072.8024285845</v>
      </c>
      <c r="R303" s="163">
        <f>IF($D301&gt;=1,($B300/HLOOKUP($D301,'Annuity Calc'!$H$7:$BE$11,2,FALSE))*HLOOKUP(R301,'Annuity Calc'!$H$7:$BE$11,3,FALSE),(IF(R301&lt;=(-1),R301,0)))</f>
        <v>7299631.1972216051</v>
      </c>
      <c r="S303" s="163" t="e">
        <f>IF($D301&gt;=1,($B300/HLOOKUP($D301,'Annuity Calc'!$H$7:$BE$11,2,FALSE))*HLOOKUP(S301,'Annuity Calc'!$H$7:$BE$11,3,FALSE),(IF(S301&lt;=(-1),S301,0)))</f>
        <v>#N/A</v>
      </c>
      <c r="T303" s="163" t="e">
        <f>IF($D301&gt;=1,($B300/HLOOKUP($D301,'Annuity Calc'!$H$7:$BE$11,2,FALSE))*HLOOKUP(T301,'Annuity Calc'!$H$7:$BE$11,3,FALSE),(IF(T301&lt;=(-1),T301,0)))</f>
        <v>#N/A</v>
      </c>
      <c r="U303" s="163" t="e">
        <f>IF($D301&gt;=1,($B300/HLOOKUP($D301,'Annuity Calc'!$H$7:$BE$11,2,FALSE))*HLOOKUP(U301,'Annuity Calc'!$H$7:$BE$11,3,FALSE),(IF(U301&lt;=(-1),U301,0)))</f>
        <v>#N/A</v>
      </c>
      <c r="V303" s="163" t="e">
        <f>IF($D301&gt;=1,($B300/HLOOKUP($D301,'Annuity Calc'!$H$7:$BE$11,2,FALSE))*HLOOKUP(V301,'Annuity Calc'!$H$7:$BE$11,3,FALSE),(IF(V301&lt;=(-1),V301,0)))</f>
        <v>#N/A</v>
      </c>
      <c r="W303" s="163" t="e">
        <f>IF($D301&gt;=1,($B300/HLOOKUP($D301,'Annuity Calc'!$H$7:$BE$11,2,FALSE))*HLOOKUP(W301,'Annuity Calc'!$H$7:$BE$11,3,FALSE),(IF(W301&lt;=(-1),W301,0)))</f>
        <v>#N/A</v>
      </c>
      <c r="X303" s="163" t="e">
        <f>IF($D301&gt;=1,($B300/HLOOKUP($D301,'Annuity Calc'!$H$7:$BE$11,2,FALSE))*HLOOKUP(X301,'Annuity Calc'!$H$7:$BE$11,3,FALSE),(IF(X301&lt;=(-1),X301,0)))</f>
        <v>#N/A</v>
      </c>
      <c r="Y303" s="163" t="e">
        <f>IF($D301&gt;=1,($B300/HLOOKUP($D301,'Annuity Calc'!$H$7:$BE$11,2,FALSE))*HLOOKUP(Y301,'Annuity Calc'!$H$7:$BE$11,3,FALSE),(IF(Y301&lt;=(-1),Y301,0)))</f>
        <v>#N/A</v>
      </c>
      <c r="Z303" s="163" t="e">
        <f>IF($D301&gt;=1,($B300/HLOOKUP($D301,'Annuity Calc'!$H$7:$BE$11,2,FALSE))*HLOOKUP(Z301,'Annuity Calc'!$H$7:$BE$11,3,FALSE),(IF(Z301&lt;=(-1),Z301,0)))</f>
        <v>#N/A</v>
      </c>
      <c r="AA303" s="163" t="e">
        <f>IF($D301&gt;=1,($B300/HLOOKUP($D301,'Annuity Calc'!$H$7:$BE$11,2,FALSE))*HLOOKUP(AA301,'Annuity Calc'!$H$7:$BE$11,3,FALSE),(IF(AA301&lt;=(-1),AA301,0)))</f>
        <v>#N/A</v>
      </c>
      <c r="AB303" s="163" t="e">
        <f>IF($D301&gt;=1,($B300/HLOOKUP($D301,'Annuity Calc'!$H$7:$BE$11,2,FALSE))*HLOOKUP(AB301,'Annuity Calc'!$H$7:$BE$11,3,FALSE),(IF(AB301&lt;=(-1),AB301,0)))</f>
        <v>#N/A</v>
      </c>
      <c r="AC303" s="163" t="e">
        <f>IF($D301&gt;=1,($B300/HLOOKUP($D301,'Annuity Calc'!$H$7:$BE$11,2,FALSE))*HLOOKUP(AC301,'Annuity Calc'!$H$7:$BE$11,3,FALSE),(IF(AC301&lt;=(-1),AC301,0)))</f>
        <v>#N/A</v>
      </c>
      <c r="AD303" s="163" t="e">
        <f>IF($D301&gt;=1,($B300/HLOOKUP($D301,'Annuity Calc'!$H$7:$BE$11,2,FALSE))*HLOOKUP(AD301,'Annuity Calc'!$H$7:$BE$11,3,FALSE),(IF(AD301&lt;=(-1),AD301,0)))</f>
        <v>#N/A</v>
      </c>
      <c r="AE303" s="163" t="e">
        <f>IF($D301&gt;=1,($B300/HLOOKUP($D301,'Annuity Calc'!$H$7:$BE$11,2,FALSE))*HLOOKUP(AE301,'Annuity Calc'!$H$7:$BE$11,3,FALSE),(IF(AE301&lt;=(-1),AE301,0)))</f>
        <v>#N/A</v>
      </c>
      <c r="AF303" s="163" t="e">
        <f>IF($D301&gt;=1,($B300/HLOOKUP($D301,'Annuity Calc'!$H$7:$BE$11,2,FALSE))*HLOOKUP(AF301,'Annuity Calc'!$H$7:$BE$11,3,FALSE),(IF(AF301&lt;=(-1),AF301,0)))</f>
        <v>#N/A</v>
      </c>
      <c r="AG303" s="163" t="e">
        <f>IF($D301&gt;=1,($B300/HLOOKUP($D301,'Annuity Calc'!$H$7:$BE$11,2,FALSE))*HLOOKUP(AG301,'Annuity Calc'!$H$7:$BE$11,3,FALSE),(IF(AG301&lt;=(-1),AG301,0)))</f>
        <v>#N/A</v>
      </c>
      <c r="AH303" s="163" t="e">
        <f>IF($D301&gt;=1,($B300/HLOOKUP($D301,'Annuity Calc'!$H$7:$BE$11,2,FALSE))*HLOOKUP(AH301,'Annuity Calc'!$H$7:$BE$11,3,FALSE),(IF(AH301&lt;=(-1),AH301,0)))</f>
        <v>#N/A</v>
      </c>
      <c r="AI303" s="163" t="e">
        <f>IF($D301&gt;=1,($B300/HLOOKUP($D301,'Annuity Calc'!$H$7:$BE$11,2,FALSE))*HLOOKUP(AI301,'Annuity Calc'!$H$7:$BE$11,3,FALSE),(IF(AI301&lt;=(-1),AI301,0)))</f>
        <v>#N/A</v>
      </c>
      <c r="AJ303" s="163" t="e">
        <f>IF($D301&gt;=1,($B300/HLOOKUP($D301,'Annuity Calc'!$H$7:$BE$11,2,FALSE))*HLOOKUP(AJ301,'Annuity Calc'!$H$7:$BE$11,3,FALSE),(IF(AJ301&lt;=(-1),AJ301,0)))</f>
        <v>#N/A</v>
      </c>
      <c r="AK303" s="163" t="e">
        <f>IF($D301&gt;=1,($B300/HLOOKUP($D301,'Annuity Calc'!$H$7:$BE$11,2,FALSE))*HLOOKUP(AK301,'Annuity Calc'!$H$7:$BE$11,3,FALSE),(IF(AK301&lt;=(-1),AK301,0)))</f>
        <v>#N/A</v>
      </c>
      <c r="AL303" s="163" t="e">
        <f>IF($D301&gt;=1,($B300/HLOOKUP($D301,'Annuity Calc'!$H$7:$BE$11,2,FALSE))*HLOOKUP(AL301,'Annuity Calc'!$H$7:$BE$11,3,FALSE),(IF(AL301&lt;=(-1),AL301,0)))</f>
        <v>#N/A</v>
      </c>
      <c r="AM303" s="163" t="e">
        <f>IF($D301&gt;=1,($B300/HLOOKUP($D301,'Annuity Calc'!$H$7:$BE$11,2,FALSE))*HLOOKUP(AM301,'Annuity Calc'!$H$7:$BE$11,3,FALSE),(IF(AM301&lt;=(-1),AM301,0)))</f>
        <v>#N/A</v>
      </c>
      <c r="AN303" s="163" t="e">
        <f>IF($D301&gt;=1,($B300/HLOOKUP($D301,'Annuity Calc'!$H$7:$BE$11,2,FALSE))*HLOOKUP(AN301,'Annuity Calc'!$H$7:$BE$11,3,FALSE),(IF(AN301&lt;=(-1),AN301,0)))</f>
        <v>#N/A</v>
      </c>
      <c r="AO303" s="163" t="e">
        <f>IF($D301&gt;=1,($B300/HLOOKUP($D301,'Annuity Calc'!$H$7:$BE$11,2,FALSE))*HLOOKUP(AO301,'Annuity Calc'!$H$7:$BE$11,3,FALSE),(IF(AO301&lt;=(-1),AO301,0)))</f>
        <v>#N/A</v>
      </c>
      <c r="AP303" s="163" t="e">
        <f>IF($D301&gt;=1,($B300/HLOOKUP($D301,'Annuity Calc'!$H$7:$BE$11,2,FALSE))*HLOOKUP(AP301,'Annuity Calc'!$H$7:$BE$11,3,FALSE),(IF(AP301&lt;=(-1),AP301,0)))</f>
        <v>#N/A</v>
      </c>
      <c r="AQ303" s="163" t="e">
        <f>IF($D301&gt;=1,($B300/HLOOKUP($D301,'Annuity Calc'!$H$7:$BE$11,2,FALSE))*HLOOKUP(AQ301,'Annuity Calc'!$H$7:$BE$11,3,FALSE),(IF(AQ301&lt;=(-1),AQ301,0)))</f>
        <v>#N/A</v>
      </c>
      <c r="AR303" s="163" t="e">
        <f>IF($D301&gt;=1,($B300/HLOOKUP($D301,'Annuity Calc'!$H$7:$BE$11,2,FALSE))*HLOOKUP(AR301,'Annuity Calc'!$H$7:$BE$11,3,FALSE),(IF(AR301&lt;=(-1),AR301,0)))</f>
        <v>#N/A</v>
      </c>
      <c r="AS303" s="163" t="e">
        <f>IF($D301&gt;=1,($B300/HLOOKUP($D301,'Annuity Calc'!$H$7:$BE$11,2,FALSE))*HLOOKUP(AS301,'Annuity Calc'!$H$7:$BE$11,3,FALSE),(IF(AS301&lt;=(-1),AS301,0)))</f>
        <v>#N/A</v>
      </c>
      <c r="AT303" s="163" t="e">
        <f>IF($D301&gt;=1,($B300/HLOOKUP($D301,'Annuity Calc'!$H$7:$BE$11,2,FALSE))*HLOOKUP(AT301,'Annuity Calc'!$H$7:$BE$11,3,FALSE),(IF(AT301&lt;=(-1),AT301,0)))</f>
        <v>#N/A</v>
      </c>
      <c r="AU303" s="163" t="e">
        <f>IF($D301&gt;=1,($B300/HLOOKUP($D301,'Annuity Calc'!$H$7:$BE$11,2,FALSE))*HLOOKUP(AU301,'Annuity Calc'!$H$7:$BE$11,3,FALSE),(IF(AU301&lt;=(-1),AU301,0)))</f>
        <v>#N/A</v>
      </c>
      <c r="AV303" s="163" t="e">
        <f>IF($D301&gt;=1,($B300/HLOOKUP($D301,'Annuity Calc'!$H$7:$BE$11,2,FALSE))*HLOOKUP(AV301,'Annuity Calc'!$H$7:$BE$11,3,FALSE),(IF(AV301&lt;=(-1),AV301,0)))</f>
        <v>#N/A</v>
      </c>
      <c r="AW303" s="163" t="e">
        <f>IF($D301&gt;=1,($B300/HLOOKUP($D301,'Annuity Calc'!$H$7:$BE$11,2,FALSE))*HLOOKUP(AW301,'Annuity Calc'!$H$7:$BE$11,3,FALSE),(IF(AW301&lt;=(-1),AW301,0)))</f>
        <v>#N/A</v>
      </c>
      <c r="AX303" s="163" t="e">
        <f>IF($D301&gt;=1,($B300/HLOOKUP($D301,'Annuity Calc'!$H$7:$BE$11,2,FALSE))*HLOOKUP(AX301,'Annuity Calc'!$H$7:$BE$11,3,FALSE),(IF(AX301&lt;=(-1),AX301,0)))</f>
        <v>#N/A</v>
      </c>
      <c r="AY303" s="163" t="e">
        <f>IF($D301&gt;=1,($B300/HLOOKUP($D301,'Annuity Calc'!$H$7:$BE$11,2,FALSE))*HLOOKUP(AY301,'Annuity Calc'!$H$7:$BE$11,3,FALSE),(IF(AY301&lt;=(-1),AY301,0)))</f>
        <v>#N/A</v>
      </c>
      <c r="AZ303" s="163" t="e">
        <f>IF($D301&gt;=1,($B300/HLOOKUP($D301,'Annuity Calc'!$H$7:$BE$11,2,FALSE))*HLOOKUP(AZ301,'Annuity Calc'!$H$7:$BE$11,3,FALSE),(IF(AZ301&lt;=(-1),AZ301,0)))</f>
        <v>#N/A</v>
      </c>
      <c r="BA303" s="163" t="e">
        <f>IF($D301&gt;=1,($B300/HLOOKUP($D301,'Annuity Calc'!$H$7:$BE$11,2,FALSE))*HLOOKUP(BA301,'Annuity Calc'!$H$7:$BE$11,3,FALSE),(IF(BA301&lt;=(-1),BA301,0)))</f>
        <v>#N/A</v>
      </c>
      <c r="BB303" s="163" t="e">
        <f>IF($D301&gt;=1,($B300/HLOOKUP($D301,'Annuity Calc'!$H$7:$BE$11,2,FALSE))*HLOOKUP(BB301,'Annuity Calc'!$H$7:$BE$11,3,FALSE),(IF(BB301&lt;=(-1),BB301,0)))</f>
        <v>#N/A</v>
      </c>
      <c r="BC303" s="163" t="e">
        <f>IF($D301&gt;=1,($B300/HLOOKUP($D301,'Annuity Calc'!$H$7:$BE$11,2,FALSE))*HLOOKUP(BC301,'Annuity Calc'!$H$7:$BE$11,3,FALSE),(IF(BC301&lt;=(-1),BC301,0)))</f>
        <v>#N/A</v>
      </c>
      <c r="BD303" s="163" t="e">
        <f>IF($D301&gt;=1,($B300/HLOOKUP($D301,'Annuity Calc'!$H$7:$BE$11,2,FALSE))*HLOOKUP(BD301,'Annuity Calc'!$H$7:$BE$11,3,FALSE),(IF(BD301&lt;=(-1),BD301,0)))</f>
        <v>#N/A</v>
      </c>
      <c r="BE303" s="163" t="e">
        <f>IF($D301&gt;=1,($B300/HLOOKUP($D301,'Annuity Calc'!$H$7:$BE$11,2,FALSE))*HLOOKUP(BE301,'Annuity Calc'!$H$7:$BE$11,3,FALSE),(IF(BE301&lt;=(-1),BE301,0)))</f>
        <v>#N/A</v>
      </c>
      <c r="BF303" s="163" t="e">
        <f>IF($D301&gt;=1,($B300/HLOOKUP($D301,'Annuity Calc'!$H$7:$BE$11,2,FALSE))*HLOOKUP(BF301,'Annuity Calc'!$H$7:$BE$11,3,FALSE),(IF(BF301&lt;=(-1),BF301,0)))</f>
        <v>#N/A</v>
      </c>
      <c r="BG303" s="163" t="e">
        <f>IF($D301&gt;=1,($B300/HLOOKUP($D301,'Annuity Calc'!$H$7:$BE$11,2,FALSE))*HLOOKUP(BG301,'Annuity Calc'!$H$7:$BE$11,3,FALSE),(IF(BG301&lt;=(-1),BG301,0)))</f>
        <v>#N/A</v>
      </c>
      <c r="BH303" s="163" t="e">
        <f>IF($D301&gt;=1,($B300/HLOOKUP($D301,'Annuity Calc'!$H$7:$BE$11,2,FALSE))*HLOOKUP(BH301,'Annuity Calc'!$H$7:$BE$11,3,FALSE),(IF(BH301&lt;=(-1),BH301,0)))</f>
        <v>#N/A</v>
      </c>
      <c r="BI303" s="163" t="e">
        <f>IF($D301&gt;=1,($B300/HLOOKUP($D301,'Annuity Calc'!$H$7:$BE$11,2,FALSE))*HLOOKUP(BI301,'Annuity Calc'!$H$7:$BE$11,3,FALSE),(IF(BI301&lt;=(-1),BI301,0)))</f>
        <v>#N/A</v>
      </c>
    </row>
    <row r="304" spans="1:61" s="19" customFormat="1" ht="12.75" x14ac:dyDescent="0.2">
      <c r="C304" s="19" t="s">
        <v>456</v>
      </c>
      <c r="D304" s="163">
        <f>IF($D301&gt;=1,($B300/HLOOKUP($D301,'Annuity Calc'!$H$7:$BE$11,2,FALSE))*HLOOKUP(D301,'Annuity Calc'!$H$7:$BE$11,4,FALSE),(IF(D301&lt;=(-1),D301,0)))</f>
        <v>3270111.2846534955</v>
      </c>
      <c r="E304" s="163">
        <f>IF($D301&gt;=1,($B300/HLOOKUP($D301,'Annuity Calc'!$H$7:$BE$11,2,FALSE))*HLOOKUP(E301,'Annuity Calc'!$H$7:$BE$11,4,FALSE),(IF(E301&lt;=(-1),E301,0)))</f>
        <v>3100131.8066241988</v>
      </c>
      <c r="F304" s="163">
        <f>IF($D301&gt;=1,($B300/HLOOKUP($D301,'Annuity Calc'!$H$7:$BE$11,2,FALSE))*HLOOKUP(F301,'Annuity Calc'!$H$7:$BE$11,4,FALSE),(IF(F301&lt;=(-1),F301,0)))</f>
        <v>2923232.0886343201</v>
      </c>
      <c r="G304" s="163">
        <f>IF($D301&gt;=1,($B300/HLOOKUP($D301,'Annuity Calc'!$H$7:$BE$11,2,FALSE))*HLOOKUP(G301,'Annuity Calc'!$H$7:$BE$11,4,FALSE),(IF(G301&lt;=(-1),G301,0)))</f>
        <v>2739130.3924312922</v>
      </c>
      <c r="H304" s="163">
        <f>IF($D301&gt;=1,($B300/HLOOKUP($D301,'Annuity Calc'!$H$7:$BE$11,2,FALSE))*HLOOKUP(H301,'Annuity Calc'!$H$7:$BE$11,4,FALSE),(IF(H301&lt;=(-1),H301,0)))</f>
        <v>2547533.5095760529</v>
      </c>
      <c r="I304" s="163">
        <f>IF($D301&gt;=1,($B300/HLOOKUP($D301,'Annuity Calc'!$H$7:$BE$11,2,FALSE))*HLOOKUP(I301,'Annuity Calc'!$H$7:$BE$11,4,FALSE),(IF(I301&lt;=(-1),I301,0)))</f>
        <v>2348136.2944664131</v>
      </c>
      <c r="J304" s="163">
        <f>IF($D301&gt;=1,($B300/HLOOKUP($D301,'Annuity Calc'!$H$7:$BE$11,2,FALSE))*HLOOKUP(J301,'Annuity Calc'!$H$7:$BE$11,4,FALSE),(IF(J301&lt;=(-1),J301,0)))</f>
        <v>2140621.1783487895</v>
      </c>
      <c r="K304" s="163">
        <f>IF($D301&gt;=1,($B300/HLOOKUP($D301,'Annuity Calc'!$H$7:$BE$11,2,FALSE))*HLOOKUP(K301,'Annuity Calc'!$H$7:$BE$11,4,FALSE),(IF(K301&lt;=(-1),K301,0)))</f>
        <v>1924657.6635442709</v>
      </c>
      <c r="L304" s="163">
        <f>IF($D301&gt;=1,($B300/HLOOKUP($D301,'Annuity Calc'!$H$7:$BE$11,2,FALSE))*HLOOKUP(L301,'Annuity Calc'!$H$7:$BE$11,4,FALSE),(IF(L301&lt;=(-1),L301,0)))</f>
        <v>1699901.7970835075</v>
      </c>
      <c r="M304" s="163">
        <f>IF($D301&gt;=1,($B300/HLOOKUP($D301,'Annuity Calc'!$H$7:$BE$11,2,FALSE))*HLOOKUP(M301,'Annuity Calc'!$H$7:$BE$11,4,FALSE),(IF(M301&lt;=(-1),M301,0)))</f>
        <v>1465995.622912134</v>
      </c>
      <c r="N304" s="163">
        <f>IF($D301&gt;=1,($B300/HLOOKUP($D301,'Annuity Calc'!$H$7:$BE$11,2,FALSE))*HLOOKUP(N301,'Annuity Calc'!$H$7:$BE$11,4,FALSE),(IF(N301&lt;=(-1),N301,0)))</f>
        <v>1222566.6117942401</v>
      </c>
      <c r="O304" s="163">
        <f>IF($D301&gt;=1,($B300/HLOOKUP($D301,'Annuity Calc'!$H$7:$BE$11,2,FALSE))*HLOOKUP(O301,'Annuity Calc'!$H$7:$BE$11,4,FALSE),(IF(O301&lt;=(-1),O301,0)))</f>
        <v>969227.06800596858</v>
      </c>
      <c r="P304" s="163">
        <f>IF($D301&gt;=1,($B300/HLOOKUP($D301,'Annuity Calc'!$H$7:$BE$11,2,FALSE))*HLOOKUP(P301,'Annuity Calc'!$H$7:$BE$11,4,FALSE),(IF(P301&lt;=(-1),P301,0)))</f>
        <v>705573.51187429379</v>
      </c>
      <c r="Q304" s="163">
        <f>IF($D301&gt;=1,($B300/HLOOKUP($D301,'Annuity Calc'!$H$7:$BE$11,2,FALSE))*HLOOKUP(Q301,'Annuity Calc'!$H$7:$BE$11,4,FALSE),(IF(Q301&lt;=(-1),Q301,0)))</f>
        <v>431186.03717759234</v>
      </c>
      <c r="R304" s="163">
        <f>IF($D301&gt;=1,($B300/HLOOKUP($D301,'Annuity Calc'!$H$7:$BE$11,2,FALSE))*HLOOKUP(R301,'Annuity Calc'!$H$7:$BE$11,4,FALSE),(IF(R301&lt;=(-1),R301,0)))</f>
        <v>145627.64238457099</v>
      </c>
      <c r="S304" s="163" t="e">
        <f>IF($D301&gt;=1,($B300/HLOOKUP($D301,'Annuity Calc'!$H$7:$BE$11,2,FALSE))*HLOOKUP(S301,'Annuity Calc'!$H$7:$BE$11,4,FALSE),(IF(S301&lt;=(-1),S301,0)))</f>
        <v>#N/A</v>
      </c>
      <c r="T304" s="163" t="e">
        <f>IF($D301&gt;=1,($B300/HLOOKUP($D301,'Annuity Calc'!$H$7:$BE$11,2,FALSE))*HLOOKUP(T301,'Annuity Calc'!$H$7:$BE$11,4,FALSE),(IF(T301&lt;=(-1),T301,0)))</f>
        <v>#N/A</v>
      </c>
      <c r="U304" s="163" t="e">
        <f>IF($D301&gt;=1,($B300/HLOOKUP($D301,'Annuity Calc'!$H$7:$BE$11,2,FALSE))*HLOOKUP(U301,'Annuity Calc'!$H$7:$BE$11,4,FALSE),(IF(U301&lt;=(-1),U301,0)))</f>
        <v>#N/A</v>
      </c>
      <c r="V304" s="163" t="e">
        <f>IF($D301&gt;=1,($B300/HLOOKUP($D301,'Annuity Calc'!$H$7:$BE$11,2,FALSE))*HLOOKUP(V301,'Annuity Calc'!$H$7:$BE$11,4,FALSE),(IF(V301&lt;=(-1),V301,0)))</f>
        <v>#N/A</v>
      </c>
      <c r="W304" s="163" t="e">
        <f>IF($D301&gt;=1,($B300/HLOOKUP($D301,'Annuity Calc'!$H$7:$BE$11,2,FALSE))*HLOOKUP(W301,'Annuity Calc'!$H$7:$BE$11,4,FALSE),(IF(W301&lt;=(-1),W301,0)))</f>
        <v>#N/A</v>
      </c>
      <c r="X304" s="163" t="e">
        <f>IF($D301&gt;=1,($B300/HLOOKUP($D301,'Annuity Calc'!$H$7:$BE$11,2,FALSE))*HLOOKUP(X301,'Annuity Calc'!$H$7:$BE$11,4,FALSE),(IF(X301&lt;=(-1),X301,0)))</f>
        <v>#N/A</v>
      </c>
      <c r="Y304" s="163" t="e">
        <f>IF($D301&gt;=1,($B300/HLOOKUP($D301,'Annuity Calc'!$H$7:$BE$11,2,FALSE))*HLOOKUP(Y301,'Annuity Calc'!$H$7:$BE$11,4,FALSE),(IF(Y301&lt;=(-1),Y301,0)))</f>
        <v>#N/A</v>
      </c>
      <c r="Z304" s="163" t="e">
        <f>IF($D301&gt;=1,($B300/HLOOKUP($D301,'Annuity Calc'!$H$7:$BE$11,2,FALSE))*HLOOKUP(Z301,'Annuity Calc'!$H$7:$BE$11,4,FALSE),(IF(Z301&lt;=(-1),Z301,0)))</f>
        <v>#N/A</v>
      </c>
      <c r="AA304" s="163" t="e">
        <f>IF($D301&gt;=1,($B300/HLOOKUP($D301,'Annuity Calc'!$H$7:$BE$11,2,FALSE))*HLOOKUP(AA301,'Annuity Calc'!$H$7:$BE$11,4,FALSE),(IF(AA301&lt;=(-1),AA301,0)))</f>
        <v>#N/A</v>
      </c>
      <c r="AB304" s="163" t="e">
        <f>IF($D301&gt;=1,($B300/HLOOKUP($D301,'Annuity Calc'!$H$7:$BE$11,2,FALSE))*HLOOKUP(AB301,'Annuity Calc'!$H$7:$BE$11,4,FALSE),(IF(AB301&lt;=(-1),AB301,0)))</f>
        <v>#N/A</v>
      </c>
      <c r="AC304" s="163" t="e">
        <f>IF($D301&gt;=1,($B300/HLOOKUP($D301,'Annuity Calc'!$H$7:$BE$11,2,FALSE))*HLOOKUP(AC301,'Annuity Calc'!$H$7:$BE$11,4,FALSE),(IF(AC301&lt;=(-1),AC301,0)))</f>
        <v>#N/A</v>
      </c>
      <c r="AD304" s="163" t="e">
        <f>IF($D301&gt;=1,($B300/HLOOKUP($D301,'Annuity Calc'!$H$7:$BE$11,2,FALSE))*HLOOKUP(AD301,'Annuity Calc'!$H$7:$BE$11,4,FALSE),(IF(AD301&lt;=(-1),AD301,0)))</f>
        <v>#N/A</v>
      </c>
      <c r="AE304" s="163" t="e">
        <f>IF($D301&gt;=1,($B300/HLOOKUP($D301,'Annuity Calc'!$H$7:$BE$11,2,FALSE))*HLOOKUP(AE301,'Annuity Calc'!$H$7:$BE$11,4,FALSE),(IF(AE301&lt;=(-1),AE301,0)))</f>
        <v>#N/A</v>
      </c>
      <c r="AF304" s="163" t="e">
        <f>IF($D301&gt;=1,($B300/HLOOKUP($D301,'Annuity Calc'!$H$7:$BE$11,2,FALSE))*HLOOKUP(AF301,'Annuity Calc'!$H$7:$BE$11,4,FALSE),(IF(AF301&lt;=(-1),AF301,0)))</f>
        <v>#N/A</v>
      </c>
      <c r="AG304" s="163" t="e">
        <f>IF($D301&gt;=1,($B300/HLOOKUP($D301,'Annuity Calc'!$H$7:$BE$11,2,FALSE))*HLOOKUP(AG301,'Annuity Calc'!$H$7:$BE$11,4,FALSE),(IF(AG301&lt;=(-1),AG301,0)))</f>
        <v>#N/A</v>
      </c>
      <c r="AH304" s="163" t="e">
        <f>IF($D301&gt;=1,($B300/HLOOKUP($D301,'Annuity Calc'!$H$7:$BE$11,2,FALSE))*HLOOKUP(AH301,'Annuity Calc'!$H$7:$BE$11,4,FALSE),(IF(AH301&lt;=(-1),AH301,0)))</f>
        <v>#N/A</v>
      </c>
      <c r="AI304" s="163" t="e">
        <f>IF($D301&gt;=1,($B300/HLOOKUP($D301,'Annuity Calc'!$H$7:$BE$11,2,FALSE))*HLOOKUP(AI301,'Annuity Calc'!$H$7:$BE$11,4,FALSE),(IF(AI301&lt;=(-1),AI301,0)))</f>
        <v>#N/A</v>
      </c>
      <c r="AJ304" s="163" t="e">
        <f>IF($D301&gt;=1,($B300/HLOOKUP($D301,'Annuity Calc'!$H$7:$BE$11,2,FALSE))*HLOOKUP(AJ301,'Annuity Calc'!$H$7:$BE$11,4,FALSE),(IF(AJ301&lt;=(-1),AJ301,0)))</f>
        <v>#N/A</v>
      </c>
      <c r="AK304" s="163" t="e">
        <f>IF($D301&gt;=1,($B300/HLOOKUP($D301,'Annuity Calc'!$H$7:$BE$11,2,FALSE))*HLOOKUP(AK301,'Annuity Calc'!$H$7:$BE$11,4,FALSE),(IF(AK301&lt;=(-1),AK301,0)))</f>
        <v>#N/A</v>
      </c>
      <c r="AL304" s="163" t="e">
        <f>IF($D301&gt;=1,($B300/HLOOKUP($D301,'Annuity Calc'!$H$7:$BE$11,2,FALSE))*HLOOKUP(AL301,'Annuity Calc'!$H$7:$BE$11,4,FALSE),(IF(AL301&lt;=(-1),AL301,0)))</f>
        <v>#N/A</v>
      </c>
      <c r="AM304" s="163" t="e">
        <f>IF($D301&gt;=1,($B300/HLOOKUP($D301,'Annuity Calc'!$H$7:$BE$11,2,FALSE))*HLOOKUP(AM301,'Annuity Calc'!$H$7:$BE$11,4,FALSE),(IF(AM301&lt;=(-1),AM301,0)))</f>
        <v>#N/A</v>
      </c>
      <c r="AN304" s="163" t="e">
        <f>IF($D301&gt;=1,($B300/HLOOKUP($D301,'Annuity Calc'!$H$7:$BE$11,2,FALSE))*HLOOKUP(AN301,'Annuity Calc'!$H$7:$BE$11,4,FALSE),(IF(AN301&lt;=(-1),AN301,0)))</f>
        <v>#N/A</v>
      </c>
      <c r="AO304" s="163" t="e">
        <f>IF($D301&gt;=1,($B300/HLOOKUP($D301,'Annuity Calc'!$H$7:$BE$11,2,FALSE))*HLOOKUP(AO301,'Annuity Calc'!$H$7:$BE$11,4,FALSE),(IF(AO301&lt;=(-1),AO301,0)))</f>
        <v>#N/A</v>
      </c>
      <c r="AP304" s="163" t="e">
        <f>IF($D301&gt;=1,($B300/HLOOKUP($D301,'Annuity Calc'!$H$7:$BE$11,2,FALSE))*HLOOKUP(AP301,'Annuity Calc'!$H$7:$BE$11,4,FALSE),(IF(AP301&lt;=(-1),AP301,0)))</f>
        <v>#N/A</v>
      </c>
      <c r="AQ304" s="163" t="e">
        <f>IF($D301&gt;=1,($B300/HLOOKUP($D301,'Annuity Calc'!$H$7:$BE$11,2,FALSE))*HLOOKUP(AQ301,'Annuity Calc'!$H$7:$BE$11,4,FALSE),(IF(AQ301&lt;=(-1),AQ301,0)))</f>
        <v>#N/A</v>
      </c>
      <c r="AR304" s="163" t="e">
        <f>IF($D301&gt;=1,($B300/HLOOKUP($D301,'Annuity Calc'!$H$7:$BE$11,2,FALSE))*HLOOKUP(AR301,'Annuity Calc'!$H$7:$BE$11,4,FALSE),(IF(AR301&lt;=(-1),AR301,0)))</f>
        <v>#N/A</v>
      </c>
      <c r="AS304" s="163" t="e">
        <f>IF($D301&gt;=1,($B300/HLOOKUP($D301,'Annuity Calc'!$H$7:$BE$11,2,FALSE))*HLOOKUP(AS301,'Annuity Calc'!$H$7:$BE$11,4,FALSE),(IF(AS301&lt;=(-1),AS301,0)))</f>
        <v>#N/A</v>
      </c>
      <c r="AT304" s="163" t="e">
        <f>IF($D301&gt;=1,($B300/HLOOKUP($D301,'Annuity Calc'!$H$7:$BE$11,2,FALSE))*HLOOKUP(AT301,'Annuity Calc'!$H$7:$BE$11,4,FALSE),(IF(AT301&lt;=(-1),AT301,0)))</f>
        <v>#N/A</v>
      </c>
      <c r="AU304" s="163" t="e">
        <f>IF($D301&gt;=1,($B300/HLOOKUP($D301,'Annuity Calc'!$H$7:$BE$11,2,FALSE))*HLOOKUP(AU301,'Annuity Calc'!$H$7:$BE$11,4,FALSE),(IF(AU301&lt;=(-1),AU301,0)))</f>
        <v>#N/A</v>
      </c>
      <c r="AV304" s="163" t="e">
        <f>IF($D301&gt;=1,($B300/HLOOKUP($D301,'Annuity Calc'!$H$7:$BE$11,2,FALSE))*HLOOKUP(AV301,'Annuity Calc'!$H$7:$BE$11,4,FALSE),(IF(AV301&lt;=(-1),AV301,0)))</f>
        <v>#N/A</v>
      </c>
      <c r="AW304" s="163" t="e">
        <f>IF($D301&gt;=1,($B300/HLOOKUP($D301,'Annuity Calc'!$H$7:$BE$11,2,FALSE))*HLOOKUP(AW301,'Annuity Calc'!$H$7:$BE$11,4,FALSE),(IF(AW301&lt;=(-1),AW301,0)))</f>
        <v>#N/A</v>
      </c>
      <c r="AX304" s="163" t="e">
        <f>IF($D301&gt;=1,($B300/HLOOKUP($D301,'Annuity Calc'!$H$7:$BE$11,2,FALSE))*HLOOKUP(AX301,'Annuity Calc'!$H$7:$BE$11,4,FALSE),(IF(AX301&lt;=(-1),AX301,0)))</f>
        <v>#N/A</v>
      </c>
      <c r="AY304" s="163" t="e">
        <f>IF($D301&gt;=1,($B300/HLOOKUP($D301,'Annuity Calc'!$H$7:$BE$11,2,FALSE))*HLOOKUP(AY301,'Annuity Calc'!$H$7:$BE$11,4,FALSE),(IF(AY301&lt;=(-1),AY301,0)))</f>
        <v>#N/A</v>
      </c>
      <c r="AZ304" s="163" t="e">
        <f>IF($D301&gt;=1,($B300/HLOOKUP($D301,'Annuity Calc'!$H$7:$BE$11,2,FALSE))*HLOOKUP(AZ301,'Annuity Calc'!$H$7:$BE$11,4,FALSE),(IF(AZ301&lt;=(-1),AZ301,0)))</f>
        <v>#N/A</v>
      </c>
      <c r="BA304" s="163" t="e">
        <f>IF($D301&gt;=1,($B300/HLOOKUP($D301,'Annuity Calc'!$H$7:$BE$11,2,FALSE))*HLOOKUP(BA301,'Annuity Calc'!$H$7:$BE$11,4,FALSE),(IF(BA301&lt;=(-1),BA301,0)))</f>
        <v>#N/A</v>
      </c>
      <c r="BB304" s="163" t="e">
        <f>IF($D301&gt;=1,($B300/HLOOKUP($D301,'Annuity Calc'!$H$7:$BE$11,2,FALSE))*HLOOKUP(BB301,'Annuity Calc'!$H$7:$BE$11,4,FALSE),(IF(BB301&lt;=(-1),BB301,0)))</f>
        <v>#N/A</v>
      </c>
      <c r="BC304" s="163" t="e">
        <f>IF($D301&gt;=1,($B300/HLOOKUP($D301,'Annuity Calc'!$H$7:$BE$11,2,FALSE))*HLOOKUP(BC301,'Annuity Calc'!$H$7:$BE$11,4,FALSE),(IF(BC301&lt;=(-1),BC301,0)))</f>
        <v>#N/A</v>
      </c>
      <c r="BD304" s="163" t="e">
        <f>IF($D301&gt;=1,($B300/HLOOKUP($D301,'Annuity Calc'!$H$7:$BE$11,2,FALSE))*HLOOKUP(BD301,'Annuity Calc'!$H$7:$BE$11,4,FALSE),(IF(BD301&lt;=(-1),BD301,0)))</f>
        <v>#N/A</v>
      </c>
      <c r="BE304" s="163" t="e">
        <f>IF($D301&gt;=1,($B300/HLOOKUP($D301,'Annuity Calc'!$H$7:$BE$11,2,FALSE))*HLOOKUP(BE301,'Annuity Calc'!$H$7:$BE$11,4,FALSE),(IF(BE301&lt;=(-1),BE301,0)))</f>
        <v>#N/A</v>
      </c>
      <c r="BF304" s="163" t="e">
        <f>IF($D301&gt;=1,($B300/HLOOKUP($D301,'Annuity Calc'!$H$7:$BE$11,2,FALSE))*HLOOKUP(BF301,'Annuity Calc'!$H$7:$BE$11,4,FALSE),(IF(BF301&lt;=(-1),BF301,0)))</f>
        <v>#N/A</v>
      </c>
      <c r="BG304" s="163" t="e">
        <f>IF($D301&gt;=1,($B300/HLOOKUP($D301,'Annuity Calc'!$H$7:$BE$11,2,FALSE))*HLOOKUP(BG301,'Annuity Calc'!$H$7:$BE$11,4,FALSE),(IF(BG301&lt;=(-1),BG301,0)))</f>
        <v>#N/A</v>
      </c>
      <c r="BH304" s="163" t="e">
        <f>IF($D301&gt;=1,($B300/HLOOKUP($D301,'Annuity Calc'!$H$7:$BE$11,2,FALSE))*HLOOKUP(BH301,'Annuity Calc'!$H$7:$BE$11,4,FALSE),(IF(BH301&lt;=(-1),BH301,0)))</f>
        <v>#N/A</v>
      </c>
      <c r="BI304" s="163" t="e">
        <f>IF($D301&gt;=1,($B300/HLOOKUP($D301,'Annuity Calc'!$H$7:$BE$11,2,FALSE))*HLOOKUP(BI301,'Annuity Calc'!$H$7:$BE$11,4,FALSE),(IF(BI301&lt;=(-1),BI301,0)))</f>
        <v>#N/A</v>
      </c>
    </row>
    <row r="305" spans="3:61" s="19" customFormat="1" ht="12.75" x14ac:dyDescent="0.2">
      <c r="C305" s="19" t="s">
        <v>161</v>
      </c>
      <c r="D305" s="163">
        <f>IF($D301&gt;=1,($B300/HLOOKUP($D301,'Annuity Calc'!$H$7:$BE$11,2,FALSE))*HLOOKUP(D301,'Annuity Calc'!$H$7:$BE$11,5,FALSE),(IF(D301&lt;=(-1),D301,0)))</f>
        <v>7445258.8396061761</v>
      </c>
      <c r="E305" s="163">
        <f>IF($D301&gt;=1,($B300/HLOOKUP($D301,'Annuity Calc'!$H$7:$BE$11,2,FALSE))*HLOOKUP(E301,'Annuity Calc'!$H$7:$BE$11,5,FALSE),(IF(E301&lt;=(-1),E301,0)))</f>
        <v>7445258.8396061761</v>
      </c>
      <c r="F305" s="163">
        <f>IF($D301&gt;=1,($B300/HLOOKUP($D301,'Annuity Calc'!$H$7:$BE$11,2,FALSE))*HLOOKUP(F301,'Annuity Calc'!$H$7:$BE$11,5,FALSE),(IF(F301&lt;=(-1),F301,0)))</f>
        <v>7445258.8396061761</v>
      </c>
      <c r="G305" s="163">
        <f>IF($D301&gt;=1,($B300/HLOOKUP($D301,'Annuity Calc'!$H$7:$BE$11,2,FALSE))*HLOOKUP(G301,'Annuity Calc'!$H$7:$BE$11,5,FALSE),(IF(G301&lt;=(-1),G301,0)))</f>
        <v>7445258.8396061761</v>
      </c>
      <c r="H305" s="163">
        <f>IF($D301&gt;=1,($B300/HLOOKUP($D301,'Annuity Calc'!$H$7:$BE$11,2,FALSE))*HLOOKUP(H301,'Annuity Calc'!$H$7:$BE$11,5,FALSE),(IF(H301&lt;=(-1),H301,0)))</f>
        <v>7445258.8396061761</v>
      </c>
      <c r="I305" s="163">
        <f>IF($D301&gt;=1,($B300/HLOOKUP($D301,'Annuity Calc'!$H$7:$BE$11,2,FALSE))*HLOOKUP(I301,'Annuity Calc'!$H$7:$BE$11,5,FALSE),(IF(I301&lt;=(-1),I301,0)))</f>
        <v>7445258.8396061761</v>
      </c>
      <c r="J305" s="163">
        <f>IF($D301&gt;=1,($B300/HLOOKUP($D301,'Annuity Calc'!$H$7:$BE$11,2,FALSE))*HLOOKUP(J301,'Annuity Calc'!$H$7:$BE$11,5,FALSE),(IF(J301&lt;=(-1),J301,0)))</f>
        <v>7445258.8396061761</v>
      </c>
      <c r="K305" s="163">
        <f>IF($D301&gt;=1,($B300/HLOOKUP($D301,'Annuity Calc'!$H$7:$BE$11,2,FALSE))*HLOOKUP(K301,'Annuity Calc'!$H$7:$BE$11,5,FALSE),(IF(K301&lt;=(-1),K301,0)))</f>
        <v>7445258.8396061761</v>
      </c>
      <c r="L305" s="163">
        <f>IF($D301&gt;=1,($B300/HLOOKUP($D301,'Annuity Calc'!$H$7:$BE$11,2,FALSE))*HLOOKUP(L301,'Annuity Calc'!$H$7:$BE$11,5,FALSE),(IF(L301&lt;=(-1),L301,0)))</f>
        <v>7445258.8396061761</v>
      </c>
      <c r="M305" s="163">
        <f>IF($D301&gt;=1,($B300/HLOOKUP($D301,'Annuity Calc'!$H$7:$BE$11,2,FALSE))*HLOOKUP(M301,'Annuity Calc'!$H$7:$BE$11,5,FALSE),(IF(M301&lt;=(-1),M301,0)))</f>
        <v>7445258.8396061761</v>
      </c>
      <c r="N305" s="163">
        <f>IF($D301&gt;=1,($B300/HLOOKUP($D301,'Annuity Calc'!$H$7:$BE$11,2,FALSE))*HLOOKUP(N301,'Annuity Calc'!$H$7:$BE$11,5,FALSE),(IF(N301&lt;=(-1),N301,0)))</f>
        <v>7445258.8396061761</v>
      </c>
      <c r="O305" s="163">
        <f>IF($D301&gt;=1,($B300/HLOOKUP($D301,'Annuity Calc'!$H$7:$BE$11,2,FALSE))*HLOOKUP(O301,'Annuity Calc'!$H$7:$BE$11,5,FALSE),(IF(O301&lt;=(-1),O301,0)))</f>
        <v>7445258.8396061761</v>
      </c>
      <c r="P305" s="163">
        <f>IF($D301&gt;=1,($B300/HLOOKUP($D301,'Annuity Calc'!$H$7:$BE$11,2,FALSE))*HLOOKUP(P301,'Annuity Calc'!$H$7:$BE$11,5,FALSE),(IF(P301&lt;=(-1),P301,0)))</f>
        <v>7445258.8396061761</v>
      </c>
      <c r="Q305" s="163">
        <f>IF($D301&gt;=1,($B300/HLOOKUP($D301,'Annuity Calc'!$H$7:$BE$11,2,FALSE))*HLOOKUP(Q301,'Annuity Calc'!$H$7:$BE$11,5,FALSE),(IF(Q301&lt;=(-1),Q301,0)))</f>
        <v>7445258.8396061761</v>
      </c>
      <c r="R305" s="163">
        <f>IF($D301&gt;=1,($B300/HLOOKUP($D301,'Annuity Calc'!$H$7:$BE$11,2,FALSE))*HLOOKUP(R301,'Annuity Calc'!$H$7:$BE$11,5,FALSE),(IF(R301&lt;=(-1),R301,0)))</f>
        <v>7445258.8396061761</v>
      </c>
      <c r="S305" s="163" t="e">
        <f>IF($D301&gt;=1,($B300/HLOOKUP($D301,'Annuity Calc'!$H$7:$BE$11,2,FALSE))*HLOOKUP(S301,'Annuity Calc'!$H$7:$BE$11,5,FALSE),(IF(S301&lt;=(-1),S301,0)))</f>
        <v>#N/A</v>
      </c>
      <c r="T305" s="163" t="e">
        <f>IF($D301&gt;=1,($B300/HLOOKUP($D301,'Annuity Calc'!$H$7:$BE$11,2,FALSE))*HLOOKUP(T301,'Annuity Calc'!$H$7:$BE$11,5,FALSE),(IF(T301&lt;=(-1),T301,0)))</f>
        <v>#N/A</v>
      </c>
      <c r="U305" s="163" t="e">
        <f>IF($D301&gt;=1,($B300/HLOOKUP($D301,'Annuity Calc'!$H$7:$BE$11,2,FALSE))*HLOOKUP(U301,'Annuity Calc'!$H$7:$BE$11,5,FALSE),(IF(U301&lt;=(-1),U301,0)))</f>
        <v>#N/A</v>
      </c>
      <c r="V305" s="163" t="e">
        <f>IF($D301&gt;=1,($B300/HLOOKUP($D301,'Annuity Calc'!$H$7:$BE$11,2,FALSE))*HLOOKUP(V301,'Annuity Calc'!$H$7:$BE$11,5,FALSE),(IF(V301&lt;=(-1),V301,0)))</f>
        <v>#N/A</v>
      </c>
      <c r="W305" s="163" t="e">
        <f>IF($D301&gt;=1,($B300/HLOOKUP($D301,'Annuity Calc'!$H$7:$BE$11,2,FALSE))*HLOOKUP(W301,'Annuity Calc'!$H$7:$BE$11,5,FALSE),(IF(W301&lt;=(-1),W301,0)))</f>
        <v>#N/A</v>
      </c>
      <c r="X305" s="163" t="e">
        <f>IF($D301&gt;=1,($B300/HLOOKUP($D301,'Annuity Calc'!$H$7:$BE$11,2,FALSE))*HLOOKUP(X301,'Annuity Calc'!$H$7:$BE$11,5,FALSE),(IF(X301&lt;=(-1),X301,0)))</f>
        <v>#N/A</v>
      </c>
      <c r="Y305" s="163" t="e">
        <f>IF($D301&gt;=1,($B300/HLOOKUP($D301,'Annuity Calc'!$H$7:$BE$11,2,FALSE))*HLOOKUP(Y301,'Annuity Calc'!$H$7:$BE$11,5,FALSE),(IF(Y301&lt;=(-1),Y301,0)))</f>
        <v>#N/A</v>
      </c>
      <c r="Z305" s="163" t="e">
        <f>IF($D301&gt;=1,($B300/HLOOKUP($D301,'Annuity Calc'!$H$7:$BE$11,2,FALSE))*HLOOKUP(Z301,'Annuity Calc'!$H$7:$BE$11,5,FALSE),(IF(Z301&lt;=(-1),Z301,0)))</f>
        <v>#N/A</v>
      </c>
      <c r="AA305" s="163" t="e">
        <f>IF($D301&gt;=1,($B300/HLOOKUP($D301,'Annuity Calc'!$H$7:$BE$11,2,FALSE))*HLOOKUP(AA301,'Annuity Calc'!$H$7:$BE$11,5,FALSE),(IF(AA301&lt;=(-1),AA301,0)))</f>
        <v>#N/A</v>
      </c>
      <c r="AB305" s="163" t="e">
        <f>IF($D301&gt;=1,($B300/HLOOKUP($D301,'Annuity Calc'!$H$7:$BE$11,2,FALSE))*HLOOKUP(AB301,'Annuity Calc'!$H$7:$BE$11,5,FALSE),(IF(AB301&lt;=(-1),AB301,0)))</f>
        <v>#N/A</v>
      </c>
      <c r="AC305" s="163" t="e">
        <f>IF($D301&gt;=1,($B300/HLOOKUP($D301,'Annuity Calc'!$H$7:$BE$11,2,FALSE))*HLOOKUP(AC301,'Annuity Calc'!$H$7:$BE$11,5,FALSE),(IF(AC301&lt;=(-1),AC301,0)))</f>
        <v>#N/A</v>
      </c>
      <c r="AD305" s="163" t="e">
        <f>IF($D301&gt;=1,($B300/HLOOKUP($D301,'Annuity Calc'!$H$7:$BE$11,2,FALSE))*HLOOKUP(AD301,'Annuity Calc'!$H$7:$BE$11,5,FALSE),(IF(AD301&lt;=(-1),AD301,0)))</f>
        <v>#N/A</v>
      </c>
      <c r="AE305" s="163" t="e">
        <f>IF($D301&gt;=1,($B300/HLOOKUP($D301,'Annuity Calc'!$H$7:$BE$11,2,FALSE))*HLOOKUP(AE301,'Annuity Calc'!$H$7:$BE$11,5,FALSE),(IF(AE301&lt;=(-1),AE301,0)))</f>
        <v>#N/A</v>
      </c>
      <c r="AF305" s="163" t="e">
        <f>IF($D301&gt;=1,($B300/HLOOKUP($D301,'Annuity Calc'!$H$7:$BE$11,2,FALSE))*HLOOKUP(AF301,'Annuity Calc'!$H$7:$BE$11,5,FALSE),(IF(AF301&lt;=(-1),AF301,0)))</f>
        <v>#N/A</v>
      </c>
      <c r="AG305" s="163" t="e">
        <f>IF($D301&gt;=1,($B300/HLOOKUP($D301,'Annuity Calc'!$H$7:$BE$11,2,FALSE))*HLOOKUP(AG301,'Annuity Calc'!$H$7:$BE$11,5,FALSE),(IF(AG301&lt;=(-1),AG301,0)))</f>
        <v>#N/A</v>
      </c>
      <c r="AH305" s="163" t="e">
        <f>IF($D301&gt;=1,($B300/HLOOKUP($D301,'Annuity Calc'!$H$7:$BE$11,2,FALSE))*HLOOKUP(AH301,'Annuity Calc'!$H$7:$BE$11,5,FALSE),(IF(AH301&lt;=(-1),AH301,0)))</f>
        <v>#N/A</v>
      </c>
      <c r="AI305" s="163" t="e">
        <f>IF($D301&gt;=1,($B300/HLOOKUP($D301,'Annuity Calc'!$H$7:$BE$11,2,FALSE))*HLOOKUP(AI301,'Annuity Calc'!$H$7:$BE$11,5,FALSE),(IF(AI301&lt;=(-1),AI301,0)))</f>
        <v>#N/A</v>
      </c>
      <c r="AJ305" s="163" t="e">
        <f>IF($D301&gt;=1,($B300/HLOOKUP($D301,'Annuity Calc'!$H$7:$BE$11,2,FALSE))*HLOOKUP(AJ301,'Annuity Calc'!$H$7:$BE$11,5,FALSE),(IF(AJ301&lt;=(-1),AJ301,0)))</f>
        <v>#N/A</v>
      </c>
      <c r="AK305" s="163" t="e">
        <f>IF($D301&gt;=1,($B300/HLOOKUP($D301,'Annuity Calc'!$H$7:$BE$11,2,FALSE))*HLOOKUP(AK301,'Annuity Calc'!$H$7:$BE$11,5,FALSE),(IF(AK301&lt;=(-1),AK301,0)))</f>
        <v>#N/A</v>
      </c>
      <c r="AL305" s="163" t="e">
        <f>IF($D301&gt;=1,($B300/HLOOKUP($D301,'Annuity Calc'!$H$7:$BE$11,2,FALSE))*HLOOKUP(AL301,'Annuity Calc'!$H$7:$BE$11,5,FALSE),(IF(AL301&lt;=(-1),AL301,0)))</f>
        <v>#N/A</v>
      </c>
      <c r="AM305" s="163" t="e">
        <f>IF($D301&gt;=1,($B300/HLOOKUP($D301,'Annuity Calc'!$H$7:$BE$11,2,FALSE))*HLOOKUP(AM301,'Annuity Calc'!$H$7:$BE$11,5,FALSE),(IF(AM301&lt;=(-1),AM301,0)))</f>
        <v>#N/A</v>
      </c>
      <c r="AN305" s="163" t="e">
        <f>IF($D301&gt;=1,($B300/HLOOKUP($D301,'Annuity Calc'!$H$7:$BE$11,2,FALSE))*HLOOKUP(AN301,'Annuity Calc'!$H$7:$BE$11,5,FALSE),(IF(AN301&lt;=(-1),AN301,0)))</f>
        <v>#N/A</v>
      </c>
      <c r="AO305" s="163" t="e">
        <f>IF($D301&gt;=1,($B300/HLOOKUP($D301,'Annuity Calc'!$H$7:$BE$11,2,FALSE))*HLOOKUP(AO301,'Annuity Calc'!$H$7:$BE$11,5,FALSE),(IF(AO301&lt;=(-1),AO301,0)))</f>
        <v>#N/A</v>
      </c>
      <c r="AP305" s="163" t="e">
        <f>IF($D301&gt;=1,($B300/HLOOKUP($D301,'Annuity Calc'!$H$7:$BE$11,2,FALSE))*HLOOKUP(AP301,'Annuity Calc'!$H$7:$BE$11,5,FALSE),(IF(AP301&lt;=(-1),AP301,0)))</f>
        <v>#N/A</v>
      </c>
      <c r="AQ305" s="163" t="e">
        <f>IF($D301&gt;=1,($B300/HLOOKUP($D301,'Annuity Calc'!$H$7:$BE$11,2,FALSE))*HLOOKUP(AQ301,'Annuity Calc'!$H$7:$BE$11,5,FALSE),(IF(AQ301&lt;=(-1),AQ301,0)))</f>
        <v>#N/A</v>
      </c>
      <c r="AR305" s="163" t="e">
        <f>IF($D301&gt;=1,($B300/HLOOKUP($D301,'Annuity Calc'!$H$7:$BE$11,2,FALSE))*HLOOKUP(AR301,'Annuity Calc'!$H$7:$BE$11,5,FALSE),(IF(AR301&lt;=(-1),AR301,0)))</f>
        <v>#N/A</v>
      </c>
      <c r="AS305" s="163" t="e">
        <f>IF($D301&gt;=1,($B300/HLOOKUP($D301,'Annuity Calc'!$H$7:$BE$11,2,FALSE))*HLOOKUP(AS301,'Annuity Calc'!$H$7:$BE$11,5,FALSE),(IF(AS301&lt;=(-1),AS301,0)))</f>
        <v>#N/A</v>
      </c>
      <c r="AT305" s="163" t="e">
        <f>IF($D301&gt;=1,($B300/HLOOKUP($D301,'Annuity Calc'!$H$7:$BE$11,2,FALSE))*HLOOKUP(AT301,'Annuity Calc'!$H$7:$BE$11,5,FALSE),(IF(AT301&lt;=(-1),AT301,0)))</f>
        <v>#N/A</v>
      </c>
      <c r="AU305" s="163" t="e">
        <f>IF($D301&gt;=1,($B300/HLOOKUP($D301,'Annuity Calc'!$H$7:$BE$11,2,FALSE))*HLOOKUP(AU301,'Annuity Calc'!$H$7:$BE$11,5,FALSE),(IF(AU301&lt;=(-1),AU301,0)))</f>
        <v>#N/A</v>
      </c>
      <c r="AV305" s="163" t="e">
        <f>IF($D301&gt;=1,($B300/HLOOKUP($D301,'Annuity Calc'!$H$7:$BE$11,2,FALSE))*HLOOKUP(AV301,'Annuity Calc'!$H$7:$BE$11,5,FALSE),(IF(AV301&lt;=(-1),AV301,0)))</f>
        <v>#N/A</v>
      </c>
      <c r="AW305" s="163" t="e">
        <f>IF($D301&gt;=1,($B300/HLOOKUP($D301,'Annuity Calc'!$H$7:$BE$11,2,FALSE))*HLOOKUP(AW301,'Annuity Calc'!$H$7:$BE$11,5,FALSE),(IF(AW301&lt;=(-1),AW301,0)))</f>
        <v>#N/A</v>
      </c>
      <c r="AX305" s="163" t="e">
        <f>IF($D301&gt;=1,($B300/HLOOKUP($D301,'Annuity Calc'!$H$7:$BE$11,2,FALSE))*HLOOKUP(AX301,'Annuity Calc'!$H$7:$BE$11,5,FALSE),(IF(AX301&lt;=(-1),AX301,0)))</f>
        <v>#N/A</v>
      </c>
      <c r="AY305" s="163" t="e">
        <f>IF($D301&gt;=1,($B300/HLOOKUP($D301,'Annuity Calc'!$H$7:$BE$11,2,FALSE))*HLOOKUP(AY301,'Annuity Calc'!$H$7:$BE$11,5,FALSE),(IF(AY301&lt;=(-1),AY301,0)))</f>
        <v>#N/A</v>
      </c>
      <c r="AZ305" s="163" t="e">
        <f>IF($D301&gt;=1,($B300/HLOOKUP($D301,'Annuity Calc'!$H$7:$BE$11,2,FALSE))*HLOOKUP(AZ301,'Annuity Calc'!$H$7:$BE$11,5,FALSE),(IF(AZ301&lt;=(-1),AZ301,0)))</f>
        <v>#N/A</v>
      </c>
      <c r="BA305" s="163" t="e">
        <f>IF($D301&gt;=1,($B300/HLOOKUP($D301,'Annuity Calc'!$H$7:$BE$11,2,FALSE))*HLOOKUP(BA301,'Annuity Calc'!$H$7:$BE$11,5,FALSE),(IF(BA301&lt;=(-1),BA301,0)))</f>
        <v>#N/A</v>
      </c>
      <c r="BB305" s="163" t="e">
        <f>IF($D301&gt;=1,($B300/HLOOKUP($D301,'Annuity Calc'!$H$7:$BE$11,2,FALSE))*HLOOKUP(BB301,'Annuity Calc'!$H$7:$BE$11,5,FALSE),(IF(BB301&lt;=(-1),BB301,0)))</f>
        <v>#N/A</v>
      </c>
      <c r="BC305" s="163" t="e">
        <f>IF($D301&gt;=1,($B300/HLOOKUP($D301,'Annuity Calc'!$H$7:$BE$11,2,FALSE))*HLOOKUP(BC301,'Annuity Calc'!$H$7:$BE$11,5,FALSE),(IF(BC301&lt;=(-1),BC301,0)))</f>
        <v>#N/A</v>
      </c>
      <c r="BD305" s="163" t="e">
        <f>IF($D301&gt;=1,($B300/HLOOKUP($D301,'Annuity Calc'!$H$7:$BE$11,2,FALSE))*HLOOKUP(BD301,'Annuity Calc'!$H$7:$BE$11,5,FALSE),(IF(BD301&lt;=(-1),BD301,0)))</f>
        <v>#N/A</v>
      </c>
      <c r="BE305" s="163" t="e">
        <f>IF($D301&gt;=1,($B300/HLOOKUP($D301,'Annuity Calc'!$H$7:$BE$11,2,FALSE))*HLOOKUP(BE301,'Annuity Calc'!$H$7:$BE$11,5,FALSE),(IF(BE301&lt;=(-1),BE301,0)))</f>
        <v>#N/A</v>
      </c>
      <c r="BF305" s="163" t="e">
        <f>IF($D301&gt;=1,($B300/HLOOKUP($D301,'Annuity Calc'!$H$7:$BE$11,2,FALSE))*HLOOKUP(BF301,'Annuity Calc'!$H$7:$BE$11,5,FALSE),(IF(BF301&lt;=(-1),BF301,0)))</f>
        <v>#N/A</v>
      </c>
      <c r="BG305" s="163" t="e">
        <f>IF($D301&gt;=1,($B300/HLOOKUP($D301,'Annuity Calc'!$H$7:$BE$11,2,FALSE))*HLOOKUP(BG301,'Annuity Calc'!$H$7:$BE$11,5,FALSE),(IF(BG301&lt;=(-1),BG301,0)))</f>
        <v>#N/A</v>
      </c>
      <c r="BH305" s="163" t="e">
        <f>IF($D301&gt;=1,($B300/HLOOKUP($D301,'Annuity Calc'!$H$7:$BE$11,2,FALSE))*HLOOKUP(BH301,'Annuity Calc'!$H$7:$BE$11,5,FALSE),(IF(BH301&lt;=(-1),BH301,0)))</f>
        <v>#N/A</v>
      </c>
      <c r="BI305" s="163" t="e">
        <f>IF($D301&gt;=1,($B300/HLOOKUP($D301,'Annuity Calc'!$H$7:$BE$11,2,FALSE))*HLOOKUP(BI301,'Annuity Calc'!$H$7:$BE$11,5,FALSE),(IF(BI301&lt;=(-1),BI301,0)))</f>
        <v>#N/A</v>
      </c>
    </row>
    <row r="306" spans="3:61" s="19" customFormat="1" ht="12.75" x14ac:dyDescent="0.2">
      <c r="D306" s="19">
        <f>D302-D303</f>
        <v>79870102.529628813</v>
      </c>
      <c r="E306" s="19">
        <f t="shared" ref="E306:BI306" si="2111">E302-E303</f>
        <v>75524975.496646836</v>
      </c>
      <c r="F306" s="19">
        <f t="shared" si="2111"/>
        <v>71002948.745674983</v>
      </c>
      <c r="G306" s="19">
        <f t="shared" si="2111"/>
        <v>66296820.298500098</v>
      </c>
      <c r="H306" s="19">
        <f t="shared" si="2111"/>
        <v>61399094.968469977</v>
      </c>
      <c r="I306" s="19">
        <f t="shared" si="2111"/>
        <v>56301972.423330218</v>
      </c>
      <c r="J306" s="19">
        <f t="shared" si="2111"/>
        <v>50997334.762072831</v>
      </c>
      <c r="K306" s="19">
        <f t="shared" si="2111"/>
        <v>45476733.586010925</v>
      </c>
      <c r="L306" s="19">
        <f t="shared" si="2111"/>
        <v>39731376.543488257</v>
      </c>
      <c r="M306" s="19">
        <f t="shared" si="2111"/>
        <v>33752113.326794215</v>
      </c>
      <c r="N306" s="19">
        <f t="shared" si="2111"/>
        <v>27529421.098982278</v>
      </c>
      <c r="O306" s="19">
        <f t="shared" si="2111"/>
        <v>21053389.327382073</v>
      </c>
      <c r="P306" s="19">
        <f t="shared" si="2111"/>
        <v>14313703.999650192</v>
      </c>
      <c r="Q306" s="19">
        <f t="shared" si="2111"/>
        <v>7299631.197221607</v>
      </c>
      <c r="R306" s="19">
        <f t="shared" si="2111"/>
        <v>0</v>
      </c>
      <c r="S306" s="19" t="e">
        <f t="shared" si="2111"/>
        <v>#N/A</v>
      </c>
      <c r="T306" s="19" t="e">
        <f t="shared" si="2111"/>
        <v>#N/A</v>
      </c>
      <c r="U306" s="19" t="e">
        <f t="shared" si="2111"/>
        <v>#N/A</v>
      </c>
      <c r="V306" s="19" t="e">
        <f t="shared" si="2111"/>
        <v>#N/A</v>
      </c>
      <c r="W306" s="19" t="e">
        <f t="shared" si="2111"/>
        <v>#N/A</v>
      </c>
      <c r="X306" s="19" t="e">
        <f t="shared" si="2111"/>
        <v>#N/A</v>
      </c>
      <c r="Y306" s="19" t="e">
        <f t="shared" si="2111"/>
        <v>#N/A</v>
      </c>
      <c r="Z306" s="19" t="e">
        <f t="shared" si="2111"/>
        <v>#N/A</v>
      </c>
      <c r="AA306" s="19" t="e">
        <f t="shared" si="2111"/>
        <v>#N/A</v>
      </c>
      <c r="AB306" s="19" t="e">
        <f t="shared" si="2111"/>
        <v>#N/A</v>
      </c>
      <c r="AC306" s="19" t="e">
        <f t="shared" si="2111"/>
        <v>#N/A</v>
      </c>
      <c r="AD306" s="19" t="e">
        <f t="shared" si="2111"/>
        <v>#N/A</v>
      </c>
      <c r="AE306" s="19" t="e">
        <f t="shared" si="2111"/>
        <v>#N/A</v>
      </c>
      <c r="AF306" s="19" t="e">
        <f t="shared" si="2111"/>
        <v>#N/A</v>
      </c>
      <c r="AG306" s="19" t="e">
        <f t="shared" si="2111"/>
        <v>#N/A</v>
      </c>
      <c r="AH306" s="19" t="e">
        <f t="shared" si="2111"/>
        <v>#N/A</v>
      </c>
      <c r="AI306" s="19" t="e">
        <f t="shared" si="2111"/>
        <v>#N/A</v>
      </c>
      <c r="AJ306" s="19" t="e">
        <f t="shared" si="2111"/>
        <v>#N/A</v>
      </c>
      <c r="AK306" s="19" t="e">
        <f t="shared" si="2111"/>
        <v>#N/A</v>
      </c>
      <c r="AL306" s="19" t="e">
        <f t="shared" si="2111"/>
        <v>#N/A</v>
      </c>
      <c r="AM306" s="19" t="e">
        <f t="shared" si="2111"/>
        <v>#N/A</v>
      </c>
      <c r="AN306" s="19" t="e">
        <f t="shared" si="2111"/>
        <v>#N/A</v>
      </c>
      <c r="AO306" s="19" t="e">
        <f t="shared" si="2111"/>
        <v>#N/A</v>
      </c>
      <c r="AP306" s="19" t="e">
        <f t="shared" si="2111"/>
        <v>#N/A</v>
      </c>
      <c r="AQ306" s="19" t="e">
        <f t="shared" si="2111"/>
        <v>#N/A</v>
      </c>
      <c r="AR306" s="19" t="e">
        <f t="shared" si="2111"/>
        <v>#N/A</v>
      </c>
      <c r="AS306" s="19" t="e">
        <f t="shared" si="2111"/>
        <v>#N/A</v>
      </c>
      <c r="AT306" s="19" t="e">
        <f t="shared" si="2111"/>
        <v>#N/A</v>
      </c>
      <c r="AU306" s="19" t="e">
        <f t="shared" si="2111"/>
        <v>#N/A</v>
      </c>
      <c r="AV306" s="19" t="e">
        <f t="shared" si="2111"/>
        <v>#N/A</v>
      </c>
      <c r="AW306" s="19" t="e">
        <f t="shared" si="2111"/>
        <v>#N/A</v>
      </c>
      <c r="AX306" s="19" t="e">
        <f t="shared" si="2111"/>
        <v>#N/A</v>
      </c>
      <c r="AY306" s="19" t="e">
        <f t="shared" si="2111"/>
        <v>#N/A</v>
      </c>
      <c r="AZ306" s="19" t="e">
        <f t="shared" si="2111"/>
        <v>#N/A</v>
      </c>
      <c r="BA306" s="19" t="e">
        <f t="shared" si="2111"/>
        <v>#N/A</v>
      </c>
      <c r="BB306" s="19" t="e">
        <f t="shared" si="2111"/>
        <v>#N/A</v>
      </c>
      <c r="BC306" s="19" t="e">
        <f t="shared" si="2111"/>
        <v>#N/A</v>
      </c>
      <c r="BD306" s="19" t="e">
        <f t="shared" si="2111"/>
        <v>#N/A</v>
      </c>
      <c r="BE306" s="19" t="e">
        <f t="shared" si="2111"/>
        <v>#N/A</v>
      </c>
      <c r="BF306" s="19" t="e">
        <f t="shared" si="2111"/>
        <v>#N/A</v>
      </c>
      <c r="BG306" s="19" t="e">
        <f t="shared" si="2111"/>
        <v>#N/A</v>
      </c>
      <c r="BH306" s="19" t="e">
        <f t="shared" si="2111"/>
        <v>#N/A</v>
      </c>
      <c r="BI306" s="19" t="e">
        <f t="shared" si="2111"/>
        <v>#N/A</v>
      </c>
    </row>
    <row r="307" spans="3:61" s="19" customFormat="1" ht="12.75" x14ac:dyDescent="0.2"/>
    <row r="308" spans="3:61" s="19" customFormat="1" ht="12.75" x14ac:dyDescent="0.2">
      <c r="C308" s="19" t="s">
        <v>473</v>
      </c>
      <c r="E308" s="19">
        <f>D302</f>
        <v>84045250.084581494</v>
      </c>
      <c r="F308" s="19">
        <f t="shared" ref="F308:F312" si="2112">E302</f>
        <v>79870102.529628813</v>
      </c>
      <c r="G308" s="19">
        <f t="shared" ref="G308:G312" si="2113">F302</f>
        <v>75524975.496646836</v>
      </c>
      <c r="H308" s="19">
        <f t="shared" ref="H308:H312" si="2114">G302</f>
        <v>71002948.745674983</v>
      </c>
      <c r="I308" s="19">
        <f t="shared" ref="I308:I312" si="2115">H302</f>
        <v>66296820.298500098</v>
      </c>
      <c r="J308" s="19">
        <f t="shared" ref="J308:J312" si="2116">I302</f>
        <v>61399094.968469977</v>
      </c>
      <c r="K308" s="19">
        <f t="shared" ref="K308:K312" si="2117">J302</f>
        <v>56301972.423330218</v>
      </c>
      <c r="L308" s="19">
        <f t="shared" ref="L308:L312" si="2118">K302</f>
        <v>50997334.762072831</v>
      </c>
      <c r="M308" s="19">
        <f t="shared" ref="M308:M312" si="2119">L302</f>
        <v>45476733.586010925</v>
      </c>
      <c r="N308" s="19">
        <f t="shared" ref="N308:N312" si="2120">M302</f>
        <v>39731376.543488257</v>
      </c>
      <c r="O308" s="19">
        <f t="shared" ref="O308:O312" si="2121">N302</f>
        <v>33752113.326794215</v>
      </c>
      <c r="P308" s="19">
        <f t="shared" ref="P308:P312" si="2122">O302</f>
        <v>27529421.098982278</v>
      </c>
      <c r="Q308" s="19">
        <f t="shared" ref="Q308:Q312" si="2123">P302</f>
        <v>21053389.327382073</v>
      </c>
      <c r="R308" s="19">
        <f t="shared" ref="R308:R312" si="2124">Q302</f>
        <v>14313703.999650192</v>
      </c>
      <c r="S308" s="19">
        <f t="shared" ref="S308:S312" si="2125">R302</f>
        <v>7299631.197221607</v>
      </c>
      <c r="T308" s="19">
        <f t="shared" ref="T308:T312" si="2126">S302</f>
        <v>0</v>
      </c>
      <c r="U308" s="19" t="e">
        <f t="shared" ref="U308:U312" si="2127">T302</f>
        <v>#N/A</v>
      </c>
      <c r="V308" s="19" t="e">
        <f t="shared" ref="V308:V312" si="2128">U302</f>
        <v>#N/A</v>
      </c>
      <c r="W308" s="19" t="e">
        <f t="shared" ref="W308:W312" si="2129">V302</f>
        <v>#N/A</v>
      </c>
      <c r="X308" s="19" t="e">
        <f t="shared" ref="X308:X312" si="2130">W302</f>
        <v>#N/A</v>
      </c>
      <c r="Y308" s="19" t="e">
        <f t="shared" ref="Y308:Y312" si="2131">X302</f>
        <v>#N/A</v>
      </c>
      <c r="Z308" s="19" t="e">
        <f t="shared" ref="Z308:Z312" si="2132">Y302</f>
        <v>#N/A</v>
      </c>
      <c r="AA308" s="19" t="e">
        <f t="shared" ref="AA308:AA312" si="2133">Z302</f>
        <v>#N/A</v>
      </c>
      <c r="AB308" s="19" t="e">
        <f t="shared" ref="AB308:AB312" si="2134">AA302</f>
        <v>#N/A</v>
      </c>
      <c r="AC308" s="19" t="e">
        <f t="shared" ref="AC308:AC312" si="2135">AB302</f>
        <v>#N/A</v>
      </c>
      <c r="AD308" s="19" t="e">
        <f t="shared" ref="AD308:AD312" si="2136">AC302</f>
        <v>#N/A</v>
      </c>
      <c r="AE308" s="19" t="e">
        <f t="shared" ref="AE308:AE312" si="2137">AD302</f>
        <v>#N/A</v>
      </c>
      <c r="AF308" s="19" t="e">
        <f t="shared" ref="AF308:AF312" si="2138">AE302</f>
        <v>#N/A</v>
      </c>
      <c r="AG308" s="19" t="e">
        <f t="shared" ref="AG308:AG312" si="2139">AF302</f>
        <v>#N/A</v>
      </c>
      <c r="AH308" s="19" t="e">
        <f t="shared" ref="AH308:AH312" si="2140">AG302</f>
        <v>#N/A</v>
      </c>
      <c r="AI308" s="19" t="e">
        <f t="shared" ref="AI308:AI312" si="2141">AH302</f>
        <v>#N/A</v>
      </c>
      <c r="AJ308" s="19" t="e">
        <f t="shared" ref="AJ308:AJ312" si="2142">AI302</f>
        <v>#N/A</v>
      </c>
      <c r="AK308" s="19" t="e">
        <f t="shared" ref="AK308:AK312" si="2143">AJ302</f>
        <v>#N/A</v>
      </c>
      <c r="AL308" s="19" t="e">
        <f t="shared" ref="AL308:AL312" si="2144">AK302</f>
        <v>#N/A</v>
      </c>
      <c r="AM308" s="19" t="e">
        <f t="shared" ref="AM308:AM312" si="2145">AL302</f>
        <v>#N/A</v>
      </c>
      <c r="AN308" s="19" t="e">
        <f t="shared" ref="AN308:AN312" si="2146">AM302</f>
        <v>#N/A</v>
      </c>
      <c r="AO308" s="19" t="e">
        <f t="shared" ref="AO308:AO312" si="2147">AN302</f>
        <v>#N/A</v>
      </c>
      <c r="AP308" s="19" t="e">
        <f t="shared" ref="AP308:AP312" si="2148">AO302</f>
        <v>#N/A</v>
      </c>
      <c r="AQ308" s="19" t="e">
        <f t="shared" ref="AQ308:AQ312" si="2149">AP302</f>
        <v>#N/A</v>
      </c>
      <c r="AR308" s="19" t="e">
        <f t="shared" ref="AR308:AR312" si="2150">AQ302</f>
        <v>#N/A</v>
      </c>
      <c r="AS308" s="19" t="e">
        <f t="shared" ref="AS308:AS312" si="2151">AR302</f>
        <v>#N/A</v>
      </c>
      <c r="AT308" s="19" t="e">
        <f t="shared" ref="AT308:AT312" si="2152">AS302</f>
        <v>#N/A</v>
      </c>
      <c r="AU308" s="19" t="e">
        <f t="shared" ref="AU308:AU312" si="2153">AT302</f>
        <v>#N/A</v>
      </c>
      <c r="AV308" s="19" t="e">
        <f t="shared" ref="AV308:AV312" si="2154">AU302</f>
        <v>#N/A</v>
      </c>
      <c r="AW308" s="19" t="e">
        <f t="shared" ref="AW308:AW312" si="2155">AV302</f>
        <v>#N/A</v>
      </c>
      <c r="AX308" s="19" t="e">
        <f t="shared" ref="AX308:AX312" si="2156">AW302</f>
        <v>#N/A</v>
      </c>
      <c r="AY308" s="19" t="e">
        <f t="shared" ref="AY308:AY312" si="2157">AX302</f>
        <v>#N/A</v>
      </c>
      <c r="AZ308" s="19" t="e">
        <f t="shared" ref="AZ308:AZ312" si="2158">AY302</f>
        <v>#N/A</v>
      </c>
      <c r="BA308" s="19" t="e">
        <f t="shared" ref="BA308:BA312" si="2159">AZ302</f>
        <v>#N/A</v>
      </c>
      <c r="BB308" s="19" t="e">
        <f t="shared" ref="BB308:BB312" si="2160">BA302</f>
        <v>#N/A</v>
      </c>
      <c r="BC308" s="19" t="e">
        <f t="shared" ref="BC308:BC312" si="2161">BB302</f>
        <v>#N/A</v>
      </c>
      <c r="BD308" s="19" t="e">
        <f t="shared" ref="BD308:BD312" si="2162">BC302</f>
        <v>#N/A</v>
      </c>
      <c r="BE308" s="19" t="e">
        <f t="shared" ref="BE308:BE312" si="2163">BD302</f>
        <v>#N/A</v>
      </c>
      <c r="BF308" s="19" t="e">
        <f t="shared" ref="BF308:BF312" si="2164">BE302</f>
        <v>#N/A</v>
      </c>
      <c r="BG308" s="19" t="e">
        <f t="shared" ref="BG308:BG312" si="2165">BF302</f>
        <v>#N/A</v>
      </c>
      <c r="BH308" s="19" t="e">
        <f t="shared" ref="BH308:BH312" si="2166">BG302</f>
        <v>#N/A</v>
      </c>
      <c r="BI308" s="19" t="e">
        <f t="shared" ref="BI308:BI312" si="2167">BH302</f>
        <v>#N/A</v>
      </c>
    </row>
    <row r="309" spans="3:61" s="19" customFormat="1" ht="12.75" x14ac:dyDescent="0.2">
      <c r="C309" s="19" t="s">
        <v>455</v>
      </c>
      <c r="E309" s="19">
        <f>D303</f>
        <v>4175147.5549526811</v>
      </c>
      <c r="F309" s="19">
        <f t="shared" si="2112"/>
        <v>4345127.0329819778</v>
      </c>
      <c r="G309" s="19">
        <f t="shared" si="2113"/>
        <v>4522026.7509718565</v>
      </c>
      <c r="H309" s="19">
        <f t="shared" si="2114"/>
        <v>4706128.4471748844</v>
      </c>
      <c r="I309" s="19">
        <f t="shared" si="2115"/>
        <v>4897725.3300301237</v>
      </c>
      <c r="J309" s="19">
        <f t="shared" si="2116"/>
        <v>5097122.5451397635</v>
      </c>
      <c r="K309" s="19">
        <f t="shared" si="2117"/>
        <v>5304637.6612573871</v>
      </c>
      <c r="L309" s="19">
        <f t="shared" si="2118"/>
        <v>5520601.1760619059</v>
      </c>
      <c r="M309" s="19">
        <f t="shared" si="2119"/>
        <v>5745357.0425226688</v>
      </c>
      <c r="N309" s="19">
        <f t="shared" si="2120"/>
        <v>5979263.2166940421</v>
      </c>
      <c r="O309" s="19">
        <f t="shared" si="2121"/>
        <v>6222692.2278119363</v>
      </c>
      <c r="P309" s="19">
        <f t="shared" si="2122"/>
        <v>6476031.7716002073</v>
      </c>
      <c r="Q309" s="19">
        <f t="shared" si="2123"/>
        <v>6739685.3277318822</v>
      </c>
      <c r="R309" s="19">
        <f t="shared" si="2124"/>
        <v>7014072.8024285845</v>
      </c>
      <c r="S309" s="19">
        <f t="shared" si="2125"/>
        <v>7299631.1972216051</v>
      </c>
      <c r="T309" s="19" t="e">
        <f t="shared" si="2126"/>
        <v>#N/A</v>
      </c>
      <c r="U309" s="19" t="e">
        <f t="shared" si="2127"/>
        <v>#N/A</v>
      </c>
      <c r="V309" s="19" t="e">
        <f t="shared" si="2128"/>
        <v>#N/A</v>
      </c>
      <c r="W309" s="19" t="e">
        <f t="shared" si="2129"/>
        <v>#N/A</v>
      </c>
      <c r="X309" s="19" t="e">
        <f t="shared" si="2130"/>
        <v>#N/A</v>
      </c>
      <c r="Y309" s="19" t="e">
        <f t="shared" si="2131"/>
        <v>#N/A</v>
      </c>
      <c r="Z309" s="19" t="e">
        <f t="shared" si="2132"/>
        <v>#N/A</v>
      </c>
      <c r="AA309" s="19" t="e">
        <f t="shared" si="2133"/>
        <v>#N/A</v>
      </c>
      <c r="AB309" s="19" t="e">
        <f t="shared" si="2134"/>
        <v>#N/A</v>
      </c>
      <c r="AC309" s="19" t="e">
        <f t="shared" si="2135"/>
        <v>#N/A</v>
      </c>
      <c r="AD309" s="19" t="e">
        <f t="shared" si="2136"/>
        <v>#N/A</v>
      </c>
      <c r="AE309" s="19" t="e">
        <f t="shared" si="2137"/>
        <v>#N/A</v>
      </c>
      <c r="AF309" s="19" t="e">
        <f t="shared" si="2138"/>
        <v>#N/A</v>
      </c>
      <c r="AG309" s="19" t="e">
        <f t="shared" si="2139"/>
        <v>#N/A</v>
      </c>
      <c r="AH309" s="19" t="e">
        <f t="shared" si="2140"/>
        <v>#N/A</v>
      </c>
      <c r="AI309" s="19" t="e">
        <f t="shared" si="2141"/>
        <v>#N/A</v>
      </c>
      <c r="AJ309" s="19" t="e">
        <f t="shared" si="2142"/>
        <v>#N/A</v>
      </c>
      <c r="AK309" s="19" t="e">
        <f t="shared" si="2143"/>
        <v>#N/A</v>
      </c>
      <c r="AL309" s="19" t="e">
        <f t="shared" si="2144"/>
        <v>#N/A</v>
      </c>
      <c r="AM309" s="19" t="e">
        <f t="shared" si="2145"/>
        <v>#N/A</v>
      </c>
      <c r="AN309" s="19" t="e">
        <f t="shared" si="2146"/>
        <v>#N/A</v>
      </c>
      <c r="AO309" s="19" t="e">
        <f t="shared" si="2147"/>
        <v>#N/A</v>
      </c>
      <c r="AP309" s="19" t="e">
        <f t="shared" si="2148"/>
        <v>#N/A</v>
      </c>
      <c r="AQ309" s="19" t="e">
        <f t="shared" si="2149"/>
        <v>#N/A</v>
      </c>
      <c r="AR309" s="19" t="e">
        <f t="shared" si="2150"/>
        <v>#N/A</v>
      </c>
      <c r="AS309" s="19" t="e">
        <f t="shared" si="2151"/>
        <v>#N/A</v>
      </c>
      <c r="AT309" s="19" t="e">
        <f t="shared" si="2152"/>
        <v>#N/A</v>
      </c>
      <c r="AU309" s="19" t="e">
        <f t="shared" si="2153"/>
        <v>#N/A</v>
      </c>
      <c r="AV309" s="19" t="e">
        <f t="shared" si="2154"/>
        <v>#N/A</v>
      </c>
      <c r="AW309" s="19" t="e">
        <f t="shared" si="2155"/>
        <v>#N/A</v>
      </c>
      <c r="AX309" s="19" t="e">
        <f t="shared" si="2156"/>
        <v>#N/A</v>
      </c>
      <c r="AY309" s="19" t="e">
        <f t="shared" si="2157"/>
        <v>#N/A</v>
      </c>
      <c r="AZ309" s="19" t="e">
        <f t="shared" si="2158"/>
        <v>#N/A</v>
      </c>
      <c r="BA309" s="19" t="e">
        <f t="shared" si="2159"/>
        <v>#N/A</v>
      </c>
      <c r="BB309" s="19" t="e">
        <f t="shared" si="2160"/>
        <v>#N/A</v>
      </c>
      <c r="BC309" s="19" t="e">
        <f t="shared" si="2161"/>
        <v>#N/A</v>
      </c>
      <c r="BD309" s="19" t="e">
        <f t="shared" si="2162"/>
        <v>#N/A</v>
      </c>
      <c r="BE309" s="19" t="e">
        <f t="shared" si="2163"/>
        <v>#N/A</v>
      </c>
      <c r="BF309" s="19" t="e">
        <f t="shared" si="2164"/>
        <v>#N/A</v>
      </c>
      <c r="BG309" s="19" t="e">
        <f t="shared" si="2165"/>
        <v>#N/A</v>
      </c>
      <c r="BH309" s="19" t="e">
        <f t="shared" si="2166"/>
        <v>#N/A</v>
      </c>
      <c r="BI309" s="19" t="e">
        <f t="shared" si="2167"/>
        <v>#N/A</v>
      </c>
    </row>
    <row r="310" spans="3:61" s="19" customFormat="1" ht="12.75" x14ac:dyDescent="0.2">
      <c r="C310" s="19" t="s">
        <v>456</v>
      </c>
      <c r="E310" s="19">
        <f>D304</f>
        <v>3270111.2846534955</v>
      </c>
      <c r="F310" s="19">
        <f t="shared" si="2112"/>
        <v>3100131.8066241988</v>
      </c>
      <c r="G310" s="19">
        <f t="shared" si="2113"/>
        <v>2923232.0886343201</v>
      </c>
      <c r="H310" s="19">
        <f t="shared" si="2114"/>
        <v>2739130.3924312922</v>
      </c>
      <c r="I310" s="19">
        <f t="shared" si="2115"/>
        <v>2547533.5095760529</v>
      </c>
      <c r="J310" s="19">
        <f t="shared" si="2116"/>
        <v>2348136.2944664131</v>
      </c>
      <c r="K310" s="19">
        <f t="shared" si="2117"/>
        <v>2140621.1783487895</v>
      </c>
      <c r="L310" s="19">
        <f t="shared" si="2118"/>
        <v>1924657.6635442709</v>
      </c>
      <c r="M310" s="19">
        <f t="shared" si="2119"/>
        <v>1699901.7970835075</v>
      </c>
      <c r="N310" s="19">
        <f t="shared" si="2120"/>
        <v>1465995.622912134</v>
      </c>
      <c r="O310" s="19">
        <f t="shared" si="2121"/>
        <v>1222566.6117942401</v>
      </c>
      <c r="P310" s="19">
        <f t="shared" si="2122"/>
        <v>969227.06800596858</v>
      </c>
      <c r="Q310" s="19">
        <f t="shared" si="2123"/>
        <v>705573.51187429379</v>
      </c>
      <c r="R310" s="19">
        <f t="shared" si="2124"/>
        <v>431186.03717759234</v>
      </c>
      <c r="S310" s="19">
        <f t="shared" si="2125"/>
        <v>145627.64238457099</v>
      </c>
      <c r="T310" s="19" t="e">
        <f t="shared" si="2126"/>
        <v>#N/A</v>
      </c>
      <c r="U310" s="19" t="e">
        <f t="shared" si="2127"/>
        <v>#N/A</v>
      </c>
      <c r="V310" s="19" t="e">
        <f t="shared" si="2128"/>
        <v>#N/A</v>
      </c>
      <c r="W310" s="19" t="e">
        <f t="shared" si="2129"/>
        <v>#N/A</v>
      </c>
      <c r="X310" s="19" t="e">
        <f t="shared" si="2130"/>
        <v>#N/A</v>
      </c>
      <c r="Y310" s="19" t="e">
        <f t="shared" si="2131"/>
        <v>#N/A</v>
      </c>
      <c r="Z310" s="19" t="e">
        <f t="shared" si="2132"/>
        <v>#N/A</v>
      </c>
      <c r="AA310" s="19" t="e">
        <f t="shared" si="2133"/>
        <v>#N/A</v>
      </c>
      <c r="AB310" s="19" t="e">
        <f t="shared" si="2134"/>
        <v>#N/A</v>
      </c>
      <c r="AC310" s="19" t="e">
        <f t="shared" si="2135"/>
        <v>#N/A</v>
      </c>
      <c r="AD310" s="19" t="e">
        <f t="shared" si="2136"/>
        <v>#N/A</v>
      </c>
      <c r="AE310" s="19" t="e">
        <f t="shared" si="2137"/>
        <v>#N/A</v>
      </c>
      <c r="AF310" s="19" t="e">
        <f t="shared" si="2138"/>
        <v>#N/A</v>
      </c>
      <c r="AG310" s="19" t="e">
        <f t="shared" si="2139"/>
        <v>#N/A</v>
      </c>
      <c r="AH310" s="19" t="e">
        <f t="shared" si="2140"/>
        <v>#N/A</v>
      </c>
      <c r="AI310" s="19" t="e">
        <f t="shared" si="2141"/>
        <v>#N/A</v>
      </c>
      <c r="AJ310" s="19" t="e">
        <f t="shared" si="2142"/>
        <v>#N/A</v>
      </c>
      <c r="AK310" s="19" t="e">
        <f t="shared" si="2143"/>
        <v>#N/A</v>
      </c>
      <c r="AL310" s="19" t="e">
        <f t="shared" si="2144"/>
        <v>#N/A</v>
      </c>
      <c r="AM310" s="19" t="e">
        <f t="shared" si="2145"/>
        <v>#N/A</v>
      </c>
      <c r="AN310" s="19" t="e">
        <f t="shared" si="2146"/>
        <v>#N/A</v>
      </c>
      <c r="AO310" s="19" t="e">
        <f t="shared" si="2147"/>
        <v>#N/A</v>
      </c>
      <c r="AP310" s="19" t="e">
        <f t="shared" si="2148"/>
        <v>#N/A</v>
      </c>
      <c r="AQ310" s="19" t="e">
        <f t="shared" si="2149"/>
        <v>#N/A</v>
      </c>
      <c r="AR310" s="19" t="e">
        <f t="shared" si="2150"/>
        <v>#N/A</v>
      </c>
      <c r="AS310" s="19" t="e">
        <f t="shared" si="2151"/>
        <v>#N/A</v>
      </c>
      <c r="AT310" s="19" t="e">
        <f t="shared" si="2152"/>
        <v>#N/A</v>
      </c>
      <c r="AU310" s="19" t="e">
        <f t="shared" si="2153"/>
        <v>#N/A</v>
      </c>
      <c r="AV310" s="19" t="e">
        <f t="shared" si="2154"/>
        <v>#N/A</v>
      </c>
      <c r="AW310" s="19" t="e">
        <f t="shared" si="2155"/>
        <v>#N/A</v>
      </c>
      <c r="AX310" s="19" t="e">
        <f t="shared" si="2156"/>
        <v>#N/A</v>
      </c>
      <c r="AY310" s="19" t="e">
        <f t="shared" si="2157"/>
        <v>#N/A</v>
      </c>
      <c r="AZ310" s="19" t="e">
        <f t="shared" si="2158"/>
        <v>#N/A</v>
      </c>
      <c r="BA310" s="19" t="e">
        <f t="shared" si="2159"/>
        <v>#N/A</v>
      </c>
      <c r="BB310" s="19" t="e">
        <f t="shared" si="2160"/>
        <v>#N/A</v>
      </c>
      <c r="BC310" s="19" t="e">
        <f t="shared" si="2161"/>
        <v>#N/A</v>
      </c>
      <c r="BD310" s="19" t="e">
        <f t="shared" si="2162"/>
        <v>#N/A</v>
      </c>
      <c r="BE310" s="19" t="e">
        <f t="shared" si="2163"/>
        <v>#N/A</v>
      </c>
      <c r="BF310" s="19" t="e">
        <f t="shared" si="2164"/>
        <v>#N/A</v>
      </c>
      <c r="BG310" s="19" t="e">
        <f t="shared" si="2165"/>
        <v>#N/A</v>
      </c>
      <c r="BH310" s="19" t="e">
        <f t="shared" si="2166"/>
        <v>#N/A</v>
      </c>
      <c r="BI310" s="19" t="e">
        <f t="shared" si="2167"/>
        <v>#N/A</v>
      </c>
    </row>
    <row r="311" spans="3:61" s="19" customFormat="1" ht="12.75" x14ac:dyDescent="0.2">
      <c r="C311" s="19" t="s">
        <v>161</v>
      </c>
      <c r="E311" s="19">
        <f>D305</f>
        <v>7445258.8396061761</v>
      </c>
      <c r="F311" s="19">
        <f t="shared" si="2112"/>
        <v>7445258.8396061761</v>
      </c>
      <c r="G311" s="19">
        <f t="shared" si="2113"/>
        <v>7445258.8396061761</v>
      </c>
      <c r="H311" s="19">
        <f t="shared" si="2114"/>
        <v>7445258.8396061761</v>
      </c>
      <c r="I311" s="19">
        <f t="shared" si="2115"/>
        <v>7445258.8396061761</v>
      </c>
      <c r="J311" s="19">
        <f t="shared" si="2116"/>
        <v>7445258.8396061761</v>
      </c>
      <c r="K311" s="19">
        <f t="shared" si="2117"/>
        <v>7445258.8396061761</v>
      </c>
      <c r="L311" s="19">
        <f t="shared" si="2118"/>
        <v>7445258.8396061761</v>
      </c>
      <c r="M311" s="19">
        <f t="shared" si="2119"/>
        <v>7445258.8396061761</v>
      </c>
      <c r="N311" s="19">
        <f t="shared" si="2120"/>
        <v>7445258.8396061761</v>
      </c>
      <c r="O311" s="19">
        <f t="shared" si="2121"/>
        <v>7445258.8396061761</v>
      </c>
      <c r="P311" s="19">
        <f t="shared" si="2122"/>
        <v>7445258.8396061761</v>
      </c>
      <c r="Q311" s="19">
        <f t="shared" si="2123"/>
        <v>7445258.8396061761</v>
      </c>
      <c r="R311" s="19">
        <f t="shared" si="2124"/>
        <v>7445258.8396061761</v>
      </c>
      <c r="S311" s="19">
        <f t="shared" si="2125"/>
        <v>7445258.8396061761</v>
      </c>
      <c r="T311" s="19" t="e">
        <f t="shared" si="2126"/>
        <v>#N/A</v>
      </c>
      <c r="U311" s="19" t="e">
        <f t="shared" si="2127"/>
        <v>#N/A</v>
      </c>
      <c r="V311" s="19" t="e">
        <f t="shared" si="2128"/>
        <v>#N/A</v>
      </c>
      <c r="W311" s="19" t="e">
        <f t="shared" si="2129"/>
        <v>#N/A</v>
      </c>
      <c r="X311" s="19" t="e">
        <f t="shared" si="2130"/>
        <v>#N/A</v>
      </c>
      <c r="Y311" s="19" t="e">
        <f t="shared" si="2131"/>
        <v>#N/A</v>
      </c>
      <c r="Z311" s="19" t="e">
        <f t="shared" si="2132"/>
        <v>#N/A</v>
      </c>
      <c r="AA311" s="19" t="e">
        <f t="shared" si="2133"/>
        <v>#N/A</v>
      </c>
      <c r="AB311" s="19" t="e">
        <f t="shared" si="2134"/>
        <v>#N/A</v>
      </c>
      <c r="AC311" s="19" t="e">
        <f t="shared" si="2135"/>
        <v>#N/A</v>
      </c>
      <c r="AD311" s="19" t="e">
        <f t="shared" si="2136"/>
        <v>#N/A</v>
      </c>
      <c r="AE311" s="19" t="e">
        <f t="shared" si="2137"/>
        <v>#N/A</v>
      </c>
      <c r="AF311" s="19" t="e">
        <f t="shared" si="2138"/>
        <v>#N/A</v>
      </c>
      <c r="AG311" s="19" t="e">
        <f t="shared" si="2139"/>
        <v>#N/A</v>
      </c>
      <c r="AH311" s="19" t="e">
        <f t="shared" si="2140"/>
        <v>#N/A</v>
      </c>
      <c r="AI311" s="19" t="e">
        <f t="shared" si="2141"/>
        <v>#N/A</v>
      </c>
      <c r="AJ311" s="19" t="e">
        <f t="shared" si="2142"/>
        <v>#N/A</v>
      </c>
      <c r="AK311" s="19" t="e">
        <f t="shared" si="2143"/>
        <v>#N/A</v>
      </c>
      <c r="AL311" s="19" t="e">
        <f t="shared" si="2144"/>
        <v>#N/A</v>
      </c>
      <c r="AM311" s="19" t="e">
        <f t="shared" si="2145"/>
        <v>#N/A</v>
      </c>
      <c r="AN311" s="19" t="e">
        <f t="shared" si="2146"/>
        <v>#N/A</v>
      </c>
      <c r="AO311" s="19" t="e">
        <f t="shared" si="2147"/>
        <v>#N/A</v>
      </c>
      <c r="AP311" s="19" t="e">
        <f t="shared" si="2148"/>
        <v>#N/A</v>
      </c>
      <c r="AQ311" s="19" t="e">
        <f t="shared" si="2149"/>
        <v>#N/A</v>
      </c>
      <c r="AR311" s="19" t="e">
        <f t="shared" si="2150"/>
        <v>#N/A</v>
      </c>
      <c r="AS311" s="19" t="e">
        <f t="shared" si="2151"/>
        <v>#N/A</v>
      </c>
      <c r="AT311" s="19" t="e">
        <f t="shared" si="2152"/>
        <v>#N/A</v>
      </c>
      <c r="AU311" s="19" t="e">
        <f t="shared" si="2153"/>
        <v>#N/A</v>
      </c>
      <c r="AV311" s="19" t="e">
        <f t="shared" si="2154"/>
        <v>#N/A</v>
      </c>
      <c r="AW311" s="19" t="e">
        <f t="shared" si="2155"/>
        <v>#N/A</v>
      </c>
      <c r="AX311" s="19" t="e">
        <f t="shared" si="2156"/>
        <v>#N/A</v>
      </c>
      <c r="AY311" s="19" t="e">
        <f t="shared" si="2157"/>
        <v>#N/A</v>
      </c>
      <c r="AZ311" s="19" t="e">
        <f t="shared" si="2158"/>
        <v>#N/A</v>
      </c>
      <c r="BA311" s="19" t="e">
        <f t="shared" si="2159"/>
        <v>#N/A</v>
      </c>
      <c r="BB311" s="19" t="e">
        <f t="shared" si="2160"/>
        <v>#N/A</v>
      </c>
      <c r="BC311" s="19" t="e">
        <f t="shared" si="2161"/>
        <v>#N/A</v>
      </c>
      <c r="BD311" s="19" t="e">
        <f t="shared" si="2162"/>
        <v>#N/A</v>
      </c>
      <c r="BE311" s="19" t="e">
        <f t="shared" si="2163"/>
        <v>#N/A</v>
      </c>
      <c r="BF311" s="19" t="e">
        <f t="shared" si="2164"/>
        <v>#N/A</v>
      </c>
      <c r="BG311" s="19" t="e">
        <f t="shared" si="2165"/>
        <v>#N/A</v>
      </c>
      <c r="BH311" s="19" t="e">
        <f t="shared" si="2166"/>
        <v>#N/A</v>
      </c>
      <c r="BI311" s="19" t="e">
        <f t="shared" si="2167"/>
        <v>#N/A</v>
      </c>
    </row>
    <row r="312" spans="3:61" s="19" customFormat="1" ht="12.75" x14ac:dyDescent="0.2">
      <c r="C312" s="19" t="s">
        <v>457</v>
      </c>
      <c r="E312" s="19">
        <f>D306</f>
        <v>79870102.529628813</v>
      </c>
      <c r="F312" s="19">
        <f t="shared" si="2112"/>
        <v>75524975.496646836</v>
      </c>
      <c r="G312" s="19">
        <f t="shared" si="2113"/>
        <v>71002948.745674983</v>
      </c>
      <c r="H312" s="19">
        <f t="shared" si="2114"/>
        <v>66296820.298500098</v>
      </c>
      <c r="I312" s="19">
        <f t="shared" si="2115"/>
        <v>61399094.968469977</v>
      </c>
      <c r="J312" s="19">
        <f t="shared" si="2116"/>
        <v>56301972.423330218</v>
      </c>
      <c r="K312" s="19">
        <f t="shared" si="2117"/>
        <v>50997334.762072831</v>
      </c>
      <c r="L312" s="19">
        <f t="shared" si="2118"/>
        <v>45476733.586010925</v>
      </c>
      <c r="M312" s="19">
        <f t="shared" si="2119"/>
        <v>39731376.543488257</v>
      </c>
      <c r="N312" s="19">
        <f t="shared" si="2120"/>
        <v>33752113.326794215</v>
      </c>
      <c r="O312" s="19">
        <f t="shared" si="2121"/>
        <v>27529421.098982278</v>
      </c>
      <c r="P312" s="19">
        <f t="shared" si="2122"/>
        <v>21053389.327382073</v>
      </c>
      <c r="Q312" s="19">
        <f t="shared" si="2123"/>
        <v>14313703.999650192</v>
      </c>
      <c r="R312" s="19">
        <f t="shared" si="2124"/>
        <v>7299631.197221607</v>
      </c>
      <c r="S312" s="19">
        <f t="shared" si="2125"/>
        <v>0</v>
      </c>
      <c r="T312" s="19" t="e">
        <f t="shared" si="2126"/>
        <v>#N/A</v>
      </c>
      <c r="U312" s="19" t="e">
        <f t="shared" si="2127"/>
        <v>#N/A</v>
      </c>
      <c r="V312" s="19" t="e">
        <f t="shared" si="2128"/>
        <v>#N/A</v>
      </c>
      <c r="W312" s="19" t="e">
        <f t="shared" si="2129"/>
        <v>#N/A</v>
      </c>
      <c r="X312" s="19" t="e">
        <f t="shared" si="2130"/>
        <v>#N/A</v>
      </c>
      <c r="Y312" s="19" t="e">
        <f t="shared" si="2131"/>
        <v>#N/A</v>
      </c>
      <c r="Z312" s="19" t="e">
        <f t="shared" si="2132"/>
        <v>#N/A</v>
      </c>
      <c r="AA312" s="19" t="e">
        <f t="shared" si="2133"/>
        <v>#N/A</v>
      </c>
      <c r="AB312" s="19" t="e">
        <f t="shared" si="2134"/>
        <v>#N/A</v>
      </c>
      <c r="AC312" s="19" t="e">
        <f t="shared" si="2135"/>
        <v>#N/A</v>
      </c>
      <c r="AD312" s="19" t="e">
        <f t="shared" si="2136"/>
        <v>#N/A</v>
      </c>
      <c r="AE312" s="19" t="e">
        <f t="shared" si="2137"/>
        <v>#N/A</v>
      </c>
      <c r="AF312" s="19" t="e">
        <f t="shared" si="2138"/>
        <v>#N/A</v>
      </c>
      <c r="AG312" s="19" t="e">
        <f t="shared" si="2139"/>
        <v>#N/A</v>
      </c>
      <c r="AH312" s="19" t="e">
        <f t="shared" si="2140"/>
        <v>#N/A</v>
      </c>
      <c r="AI312" s="19" t="e">
        <f t="shared" si="2141"/>
        <v>#N/A</v>
      </c>
      <c r="AJ312" s="19" t="e">
        <f t="shared" si="2142"/>
        <v>#N/A</v>
      </c>
      <c r="AK312" s="19" t="e">
        <f t="shared" si="2143"/>
        <v>#N/A</v>
      </c>
      <c r="AL312" s="19" t="e">
        <f t="shared" si="2144"/>
        <v>#N/A</v>
      </c>
      <c r="AM312" s="19" t="e">
        <f t="shared" si="2145"/>
        <v>#N/A</v>
      </c>
      <c r="AN312" s="19" t="e">
        <f t="shared" si="2146"/>
        <v>#N/A</v>
      </c>
      <c r="AO312" s="19" t="e">
        <f t="shared" si="2147"/>
        <v>#N/A</v>
      </c>
      <c r="AP312" s="19" t="e">
        <f t="shared" si="2148"/>
        <v>#N/A</v>
      </c>
      <c r="AQ312" s="19" t="e">
        <f t="shared" si="2149"/>
        <v>#N/A</v>
      </c>
      <c r="AR312" s="19" t="e">
        <f t="shared" si="2150"/>
        <v>#N/A</v>
      </c>
      <c r="AS312" s="19" t="e">
        <f t="shared" si="2151"/>
        <v>#N/A</v>
      </c>
      <c r="AT312" s="19" t="e">
        <f t="shared" si="2152"/>
        <v>#N/A</v>
      </c>
      <c r="AU312" s="19" t="e">
        <f t="shared" si="2153"/>
        <v>#N/A</v>
      </c>
      <c r="AV312" s="19" t="e">
        <f t="shared" si="2154"/>
        <v>#N/A</v>
      </c>
      <c r="AW312" s="19" t="e">
        <f t="shared" si="2155"/>
        <v>#N/A</v>
      </c>
      <c r="AX312" s="19" t="e">
        <f t="shared" si="2156"/>
        <v>#N/A</v>
      </c>
      <c r="AY312" s="19" t="e">
        <f t="shared" si="2157"/>
        <v>#N/A</v>
      </c>
      <c r="AZ312" s="19" t="e">
        <f t="shared" si="2158"/>
        <v>#N/A</v>
      </c>
      <c r="BA312" s="19" t="e">
        <f t="shared" si="2159"/>
        <v>#N/A</v>
      </c>
      <c r="BB312" s="19" t="e">
        <f t="shared" si="2160"/>
        <v>#N/A</v>
      </c>
      <c r="BC312" s="19" t="e">
        <f t="shared" si="2161"/>
        <v>#N/A</v>
      </c>
      <c r="BD312" s="19" t="e">
        <f t="shared" si="2162"/>
        <v>#N/A</v>
      </c>
      <c r="BE312" s="19" t="e">
        <f t="shared" si="2163"/>
        <v>#N/A</v>
      </c>
      <c r="BF312" s="19" t="e">
        <f t="shared" si="2164"/>
        <v>#N/A</v>
      </c>
      <c r="BG312" s="19" t="e">
        <f t="shared" si="2165"/>
        <v>#N/A</v>
      </c>
      <c r="BH312" s="19" t="e">
        <f t="shared" si="2166"/>
        <v>#N/A</v>
      </c>
      <c r="BI312" s="19" t="e">
        <f t="shared" si="2167"/>
        <v>#N/A</v>
      </c>
    </row>
    <row r="313" spans="3:61" s="19" customFormat="1" ht="12.75" x14ac:dyDescent="0.2"/>
    <row r="314" spans="3:61" s="19" customFormat="1" ht="12.75" x14ac:dyDescent="0.2">
      <c r="C314" s="19" t="s">
        <v>473</v>
      </c>
      <c r="F314" s="19">
        <f>E308</f>
        <v>84045250.084581494</v>
      </c>
      <c r="G314" s="19">
        <f t="shared" ref="G314:G318" si="2168">F308</f>
        <v>79870102.529628813</v>
      </c>
      <c r="H314" s="19">
        <f t="shared" ref="H314:H318" si="2169">G308</f>
        <v>75524975.496646836</v>
      </c>
      <c r="I314" s="19">
        <f t="shared" ref="I314:I318" si="2170">H308</f>
        <v>71002948.745674983</v>
      </c>
      <c r="J314" s="19">
        <f t="shared" ref="J314:J318" si="2171">I308</f>
        <v>66296820.298500098</v>
      </c>
      <c r="K314" s="19">
        <f t="shared" ref="K314:K318" si="2172">J308</f>
        <v>61399094.968469977</v>
      </c>
      <c r="L314" s="19">
        <f t="shared" ref="L314:L318" si="2173">K308</f>
        <v>56301972.423330218</v>
      </c>
      <c r="M314" s="19">
        <f t="shared" ref="M314:M318" si="2174">L308</f>
        <v>50997334.762072831</v>
      </c>
      <c r="N314" s="19">
        <f t="shared" ref="N314:N318" si="2175">M308</f>
        <v>45476733.586010925</v>
      </c>
      <c r="O314" s="19">
        <f t="shared" ref="O314:O318" si="2176">N308</f>
        <v>39731376.543488257</v>
      </c>
      <c r="P314" s="19">
        <f t="shared" ref="P314:P318" si="2177">O308</f>
        <v>33752113.326794215</v>
      </c>
      <c r="Q314" s="19">
        <f t="shared" ref="Q314:Q318" si="2178">P308</f>
        <v>27529421.098982278</v>
      </c>
      <c r="R314" s="19">
        <f t="shared" ref="R314:R318" si="2179">Q308</f>
        <v>21053389.327382073</v>
      </c>
      <c r="S314" s="19">
        <f t="shared" ref="S314:S318" si="2180">R308</f>
        <v>14313703.999650192</v>
      </c>
      <c r="T314" s="19">
        <f t="shared" ref="T314:T318" si="2181">S308</f>
        <v>7299631.197221607</v>
      </c>
      <c r="U314" s="19">
        <f t="shared" ref="U314:U318" si="2182">T308</f>
        <v>0</v>
      </c>
      <c r="V314" s="19" t="e">
        <f t="shared" ref="V314:V318" si="2183">U308</f>
        <v>#N/A</v>
      </c>
      <c r="W314" s="19" t="e">
        <f t="shared" ref="W314:W318" si="2184">V308</f>
        <v>#N/A</v>
      </c>
      <c r="X314" s="19" t="e">
        <f t="shared" ref="X314:X318" si="2185">W308</f>
        <v>#N/A</v>
      </c>
      <c r="Y314" s="19" t="e">
        <f t="shared" ref="Y314:Y318" si="2186">X308</f>
        <v>#N/A</v>
      </c>
      <c r="Z314" s="19" t="e">
        <f t="shared" ref="Z314:Z318" si="2187">Y308</f>
        <v>#N/A</v>
      </c>
      <c r="AA314" s="19" t="e">
        <f t="shared" ref="AA314:AA318" si="2188">Z308</f>
        <v>#N/A</v>
      </c>
      <c r="AB314" s="19" t="e">
        <f t="shared" ref="AB314:AB318" si="2189">AA308</f>
        <v>#N/A</v>
      </c>
      <c r="AC314" s="19" t="e">
        <f t="shared" ref="AC314:AC318" si="2190">AB308</f>
        <v>#N/A</v>
      </c>
      <c r="AD314" s="19" t="e">
        <f t="shared" ref="AD314:AD318" si="2191">AC308</f>
        <v>#N/A</v>
      </c>
      <c r="AE314" s="19" t="e">
        <f t="shared" ref="AE314:AE318" si="2192">AD308</f>
        <v>#N/A</v>
      </c>
      <c r="AF314" s="19" t="e">
        <f t="shared" ref="AF314:AF318" si="2193">AE308</f>
        <v>#N/A</v>
      </c>
      <c r="AG314" s="19" t="e">
        <f t="shared" ref="AG314:AG318" si="2194">AF308</f>
        <v>#N/A</v>
      </c>
      <c r="AH314" s="19" t="e">
        <f t="shared" ref="AH314:AH318" si="2195">AG308</f>
        <v>#N/A</v>
      </c>
      <c r="AI314" s="19" t="e">
        <f t="shared" ref="AI314:AI318" si="2196">AH308</f>
        <v>#N/A</v>
      </c>
      <c r="AJ314" s="19" t="e">
        <f t="shared" ref="AJ314:AJ318" si="2197">AI308</f>
        <v>#N/A</v>
      </c>
      <c r="AK314" s="19" t="e">
        <f t="shared" ref="AK314:AK318" si="2198">AJ308</f>
        <v>#N/A</v>
      </c>
      <c r="AL314" s="19" t="e">
        <f t="shared" ref="AL314:AL318" si="2199">AK308</f>
        <v>#N/A</v>
      </c>
      <c r="AM314" s="19" t="e">
        <f t="shared" ref="AM314:AM318" si="2200">AL308</f>
        <v>#N/A</v>
      </c>
      <c r="AN314" s="19" t="e">
        <f t="shared" ref="AN314:AN318" si="2201">AM308</f>
        <v>#N/A</v>
      </c>
      <c r="AO314" s="19" t="e">
        <f t="shared" ref="AO314:AO318" si="2202">AN308</f>
        <v>#N/A</v>
      </c>
      <c r="AP314" s="19" t="e">
        <f t="shared" ref="AP314:AP318" si="2203">AO308</f>
        <v>#N/A</v>
      </c>
      <c r="AQ314" s="19" t="e">
        <f t="shared" ref="AQ314:AQ318" si="2204">AP308</f>
        <v>#N/A</v>
      </c>
      <c r="AR314" s="19" t="e">
        <f t="shared" ref="AR314:AR318" si="2205">AQ308</f>
        <v>#N/A</v>
      </c>
      <c r="AS314" s="19" t="e">
        <f t="shared" ref="AS314:AS318" si="2206">AR308</f>
        <v>#N/A</v>
      </c>
      <c r="AT314" s="19" t="e">
        <f t="shared" ref="AT314:AT318" si="2207">AS308</f>
        <v>#N/A</v>
      </c>
      <c r="AU314" s="19" t="e">
        <f t="shared" ref="AU314:AU318" si="2208">AT308</f>
        <v>#N/A</v>
      </c>
      <c r="AV314" s="19" t="e">
        <f t="shared" ref="AV314:AV318" si="2209">AU308</f>
        <v>#N/A</v>
      </c>
      <c r="AW314" s="19" t="e">
        <f t="shared" ref="AW314:AW318" si="2210">AV308</f>
        <v>#N/A</v>
      </c>
      <c r="AX314" s="19" t="e">
        <f t="shared" ref="AX314:AX318" si="2211">AW308</f>
        <v>#N/A</v>
      </c>
      <c r="AY314" s="19" t="e">
        <f t="shared" ref="AY314:AY318" si="2212">AX308</f>
        <v>#N/A</v>
      </c>
      <c r="AZ314" s="19" t="e">
        <f t="shared" ref="AZ314:AZ318" si="2213">AY308</f>
        <v>#N/A</v>
      </c>
      <c r="BA314" s="19" t="e">
        <f t="shared" ref="BA314:BA318" si="2214">AZ308</f>
        <v>#N/A</v>
      </c>
      <c r="BB314" s="19" t="e">
        <f t="shared" ref="BB314:BB318" si="2215">BA308</f>
        <v>#N/A</v>
      </c>
      <c r="BC314" s="19" t="e">
        <f t="shared" ref="BC314:BC318" si="2216">BB308</f>
        <v>#N/A</v>
      </c>
      <c r="BD314" s="19" t="e">
        <f t="shared" ref="BD314:BD318" si="2217">BC308</f>
        <v>#N/A</v>
      </c>
      <c r="BE314" s="19" t="e">
        <f t="shared" ref="BE314:BE318" si="2218">BD308</f>
        <v>#N/A</v>
      </c>
      <c r="BF314" s="19" t="e">
        <f t="shared" ref="BF314:BF318" si="2219">BE308</f>
        <v>#N/A</v>
      </c>
      <c r="BG314" s="19" t="e">
        <f t="shared" ref="BG314:BG318" si="2220">BF308</f>
        <v>#N/A</v>
      </c>
      <c r="BH314" s="19" t="e">
        <f t="shared" ref="BH314:BH318" si="2221">BG308</f>
        <v>#N/A</v>
      </c>
      <c r="BI314" s="19" t="e">
        <f t="shared" ref="BI314:BI318" si="2222">BH308</f>
        <v>#N/A</v>
      </c>
    </row>
    <row r="315" spans="3:61" s="19" customFormat="1" ht="12.75" x14ac:dyDescent="0.2">
      <c r="C315" s="19" t="s">
        <v>455</v>
      </c>
      <c r="F315" s="19">
        <f>E309</f>
        <v>4175147.5549526811</v>
      </c>
      <c r="G315" s="19">
        <f t="shared" si="2168"/>
        <v>4345127.0329819778</v>
      </c>
      <c r="H315" s="19">
        <f t="shared" si="2169"/>
        <v>4522026.7509718565</v>
      </c>
      <c r="I315" s="19">
        <f t="shared" si="2170"/>
        <v>4706128.4471748844</v>
      </c>
      <c r="J315" s="19">
        <f t="shared" si="2171"/>
        <v>4897725.3300301237</v>
      </c>
      <c r="K315" s="19">
        <f t="shared" si="2172"/>
        <v>5097122.5451397635</v>
      </c>
      <c r="L315" s="19">
        <f t="shared" si="2173"/>
        <v>5304637.6612573871</v>
      </c>
      <c r="M315" s="19">
        <f t="shared" si="2174"/>
        <v>5520601.1760619059</v>
      </c>
      <c r="N315" s="19">
        <f t="shared" si="2175"/>
        <v>5745357.0425226688</v>
      </c>
      <c r="O315" s="19">
        <f t="shared" si="2176"/>
        <v>5979263.2166940421</v>
      </c>
      <c r="P315" s="19">
        <f t="shared" si="2177"/>
        <v>6222692.2278119363</v>
      </c>
      <c r="Q315" s="19">
        <f t="shared" si="2178"/>
        <v>6476031.7716002073</v>
      </c>
      <c r="R315" s="19">
        <f t="shared" si="2179"/>
        <v>6739685.3277318822</v>
      </c>
      <c r="S315" s="19">
        <f t="shared" si="2180"/>
        <v>7014072.8024285845</v>
      </c>
      <c r="T315" s="19">
        <f t="shared" si="2181"/>
        <v>7299631.1972216051</v>
      </c>
      <c r="U315" s="19" t="e">
        <f t="shared" si="2182"/>
        <v>#N/A</v>
      </c>
      <c r="V315" s="19" t="e">
        <f t="shared" si="2183"/>
        <v>#N/A</v>
      </c>
      <c r="W315" s="19" t="e">
        <f t="shared" si="2184"/>
        <v>#N/A</v>
      </c>
      <c r="X315" s="19" t="e">
        <f t="shared" si="2185"/>
        <v>#N/A</v>
      </c>
      <c r="Y315" s="19" t="e">
        <f t="shared" si="2186"/>
        <v>#N/A</v>
      </c>
      <c r="Z315" s="19" t="e">
        <f t="shared" si="2187"/>
        <v>#N/A</v>
      </c>
      <c r="AA315" s="19" t="e">
        <f t="shared" si="2188"/>
        <v>#N/A</v>
      </c>
      <c r="AB315" s="19" t="e">
        <f t="shared" si="2189"/>
        <v>#N/A</v>
      </c>
      <c r="AC315" s="19" t="e">
        <f t="shared" si="2190"/>
        <v>#N/A</v>
      </c>
      <c r="AD315" s="19" t="e">
        <f t="shared" si="2191"/>
        <v>#N/A</v>
      </c>
      <c r="AE315" s="19" t="e">
        <f t="shared" si="2192"/>
        <v>#N/A</v>
      </c>
      <c r="AF315" s="19" t="e">
        <f t="shared" si="2193"/>
        <v>#N/A</v>
      </c>
      <c r="AG315" s="19" t="e">
        <f t="shared" si="2194"/>
        <v>#N/A</v>
      </c>
      <c r="AH315" s="19" t="e">
        <f t="shared" si="2195"/>
        <v>#N/A</v>
      </c>
      <c r="AI315" s="19" t="e">
        <f t="shared" si="2196"/>
        <v>#N/A</v>
      </c>
      <c r="AJ315" s="19" t="e">
        <f t="shared" si="2197"/>
        <v>#N/A</v>
      </c>
      <c r="AK315" s="19" t="e">
        <f t="shared" si="2198"/>
        <v>#N/A</v>
      </c>
      <c r="AL315" s="19" t="e">
        <f t="shared" si="2199"/>
        <v>#N/A</v>
      </c>
      <c r="AM315" s="19" t="e">
        <f t="shared" si="2200"/>
        <v>#N/A</v>
      </c>
      <c r="AN315" s="19" t="e">
        <f t="shared" si="2201"/>
        <v>#N/A</v>
      </c>
      <c r="AO315" s="19" t="e">
        <f t="shared" si="2202"/>
        <v>#N/A</v>
      </c>
      <c r="AP315" s="19" t="e">
        <f t="shared" si="2203"/>
        <v>#N/A</v>
      </c>
      <c r="AQ315" s="19" t="e">
        <f t="shared" si="2204"/>
        <v>#N/A</v>
      </c>
      <c r="AR315" s="19" t="e">
        <f t="shared" si="2205"/>
        <v>#N/A</v>
      </c>
      <c r="AS315" s="19" t="e">
        <f t="shared" si="2206"/>
        <v>#N/A</v>
      </c>
      <c r="AT315" s="19" t="e">
        <f t="shared" si="2207"/>
        <v>#N/A</v>
      </c>
      <c r="AU315" s="19" t="e">
        <f t="shared" si="2208"/>
        <v>#N/A</v>
      </c>
      <c r="AV315" s="19" t="e">
        <f t="shared" si="2209"/>
        <v>#N/A</v>
      </c>
      <c r="AW315" s="19" t="e">
        <f t="shared" si="2210"/>
        <v>#N/A</v>
      </c>
      <c r="AX315" s="19" t="e">
        <f t="shared" si="2211"/>
        <v>#N/A</v>
      </c>
      <c r="AY315" s="19" t="e">
        <f t="shared" si="2212"/>
        <v>#N/A</v>
      </c>
      <c r="AZ315" s="19" t="e">
        <f t="shared" si="2213"/>
        <v>#N/A</v>
      </c>
      <c r="BA315" s="19" t="e">
        <f t="shared" si="2214"/>
        <v>#N/A</v>
      </c>
      <c r="BB315" s="19" t="e">
        <f t="shared" si="2215"/>
        <v>#N/A</v>
      </c>
      <c r="BC315" s="19" t="e">
        <f t="shared" si="2216"/>
        <v>#N/A</v>
      </c>
      <c r="BD315" s="19" t="e">
        <f t="shared" si="2217"/>
        <v>#N/A</v>
      </c>
      <c r="BE315" s="19" t="e">
        <f t="shared" si="2218"/>
        <v>#N/A</v>
      </c>
      <c r="BF315" s="19" t="e">
        <f t="shared" si="2219"/>
        <v>#N/A</v>
      </c>
      <c r="BG315" s="19" t="e">
        <f t="shared" si="2220"/>
        <v>#N/A</v>
      </c>
      <c r="BH315" s="19" t="e">
        <f t="shared" si="2221"/>
        <v>#N/A</v>
      </c>
      <c r="BI315" s="19" t="e">
        <f t="shared" si="2222"/>
        <v>#N/A</v>
      </c>
    </row>
    <row r="316" spans="3:61" s="19" customFormat="1" ht="12.75" x14ac:dyDescent="0.2">
      <c r="C316" s="19" t="s">
        <v>456</v>
      </c>
      <c r="F316" s="19">
        <f>E310</f>
        <v>3270111.2846534955</v>
      </c>
      <c r="G316" s="19">
        <f t="shared" si="2168"/>
        <v>3100131.8066241988</v>
      </c>
      <c r="H316" s="19">
        <f t="shared" si="2169"/>
        <v>2923232.0886343201</v>
      </c>
      <c r="I316" s="19">
        <f t="shared" si="2170"/>
        <v>2739130.3924312922</v>
      </c>
      <c r="J316" s="19">
        <f t="shared" si="2171"/>
        <v>2547533.5095760529</v>
      </c>
      <c r="K316" s="19">
        <f t="shared" si="2172"/>
        <v>2348136.2944664131</v>
      </c>
      <c r="L316" s="19">
        <f t="shared" si="2173"/>
        <v>2140621.1783487895</v>
      </c>
      <c r="M316" s="19">
        <f t="shared" si="2174"/>
        <v>1924657.6635442709</v>
      </c>
      <c r="N316" s="19">
        <f t="shared" si="2175"/>
        <v>1699901.7970835075</v>
      </c>
      <c r="O316" s="19">
        <f t="shared" si="2176"/>
        <v>1465995.622912134</v>
      </c>
      <c r="P316" s="19">
        <f t="shared" si="2177"/>
        <v>1222566.6117942401</v>
      </c>
      <c r="Q316" s="19">
        <f t="shared" si="2178"/>
        <v>969227.06800596858</v>
      </c>
      <c r="R316" s="19">
        <f t="shared" si="2179"/>
        <v>705573.51187429379</v>
      </c>
      <c r="S316" s="19">
        <f t="shared" si="2180"/>
        <v>431186.03717759234</v>
      </c>
      <c r="T316" s="19">
        <f t="shared" si="2181"/>
        <v>145627.64238457099</v>
      </c>
      <c r="U316" s="19" t="e">
        <f t="shared" si="2182"/>
        <v>#N/A</v>
      </c>
      <c r="V316" s="19" t="e">
        <f t="shared" si="2183"/>
        <v>#N/A</v>
      </c>
      <c r="W316" s="19" t="e">
        <f t="shared" si="2184"/>
        <v>#N/A</v>
      </c>
      <c r="X316" s="19" t="e">
        <f t="shared" si="2185"/>
        <v>#N/A</v>
      </c>
      <c r="Y316" s="19" t="e">
        <f t="shared" si="2186"/>
        <v>#N/A</v>
      </c>
      <c r="Z316" s="19" t="e">
        <f t="shared" si="2187"/>
        <v>#N/A</v>
      </c>
      <c r="AA316" s="19" t="e">
        <f t="shared" si="2188"/>
        <v>#N/A</v>
      </c>
      <c r="AB316" s="19" t="e">
        <f t="shared" si="2189"/>
        <v>#N/A</v>
      </c>
      <c r="AC316" s="19" t="e">
        <f t="shared" si="2190"/>
        <v>#N/A</v>
      </c>
      <c r="AD316" s="19" t="e">
        <f t="shared" si="2191"/>
        <v>#N/A</v>
      </c>
      <c r="AE316" s="19" t="e">
        <f t="shared" si="2192"/>
        <v>#N/A</v>
      </c>
      <c r="AF316" s="19" t="e">
        <f t="shared" si="2193"/>
        <v>#N/A</v>
      </c>
      <c r="AG316" s="19" t="e">
        <f t="shared" si="2194"/>
        <v>#N/A</v>
      </c>
      <c r="AH316" s="19" t="e">
        <f t="shared" si="2195"/>
        <v>#N/A</v>
      </c>
      <c r="AI316" s="19" t="e">
        <f t="shared" si="2196"/>
        <v>#N/A</v>
      </c>
      <c r="AJ316" s="19" t="e">
        <f t="shared" si="2197"/>
        <v>#N/A</v>
      </c>
      <c r="AK316" s="19" t="e">
        <f t="shared" si="2198"/>
        <v>#N/A</v>
      </c>
      <c r="AL316" s="19" t="e">
        <f t="shared" si="2199"/>
        <v>#N/A</v>
      </c>
      <c r="AM316" s="19" t="e">
        <f t="shared" si="2200"/>
        <v>#N/A</v>
      </c>
      <c r="AN316" s="19" t="e">
        <f t="shared" si="2201"/>
        <v>#N/A</v>
      </c>
      <c r="AO316" s="19" t="e">
        <f t="shared" si="2202"/>
        <v>#N/A</v>
      </c>
      <c r="AP316" s="19" t="e">
        <f t="shared" si="2203"/>
        <v>#N/A</v>
      </c>
      <c r="AQ316" s="19" t="e">
        <f t="shared" si="2204"/>
        <v>#N/A</v>
      </c>
      <c r="AR316" s="19" t="e">
        <f t="shared" si="2205"/>
        <v>#N/A</v>
      </c>
      <c r="AS316" s="19" t="e">
        <f t="shared" si="2206"/>
        <v>#N/A</v>
      </c>
      <c r="AT316" s="19" t="e">
        <f t="shared" si="2207"/>
        <v>#N/A</v>
      </c>
      <c r="AU316" s="19" t="e">
        <f t="shared" si="2208"/>
        <v>#N/A</v>
      </c>
      <c r="AV316" s="19" t="e">
        <f t="shared" si="2209"/>
        <v>#N/A</v>
      </c>
      <c r="AW316" s="19" t="e">
        <f t="shared" si="2210"/>
        <v>#N/A</v>
      </c>
      <c r="AX316" s="19" t="e">
        <f t="shared" si="2211"/>
        <v>#N/A</v>
      </c>
      <c r="AY316" s="19" t="e">
        <f t="shared" si="2212"/>
        <v>#N/A</v>
      </c>
      <c r="AZ316" s="19" t="e">
        <f t="shared" si="2213"/>
        <v>#N/A</v>
      </c>
      <c r="BA316" s="19" t="e">
        <f t="shared" si="2214"/>
        <v>#N/A</v>
      </c>
      <c r="BB316" s="19" t="e">
        <f t="shared" si="2215"/>
        <v>#N/A</v>
      </c>
      <c r="BC316" s="19" t="e">
        <f t="shared" si="2216"/>
        <v>#N/A</v>
      </c>
      <c r="BD316" s="19" t="e">
        <f t="shared" si="2217"/>
        <v>#N/A</v>
      </c>
      <c r="BE316" s="19" t="e">
        <f t="shared" si="2218"/>
        <v>#N/A</v>
      </c>
      <c r="BF316" s="19" t="e">
        <f t="shared" si="2219"/>
        <v>#N/A</v>
      </c>
      <c r="BG316" s="19" t="e">
        <f t="shared" si="2220"/>
        <v>#N/A</v>
      </c>
      <c r="BH316" s="19" t="e">
        <f t="shared" si="2221"/>
        <v>#N/A</v>
      </c>
      <c r="BI316" s="19" t="e">
        <f t="shared" si="2222"/>
        <v>#N/A</v>
      </c>
    </row>
    <row r="317" spans="3:61" s="19" customFormat="1" ht="12.75" x14ac:dyDescent="0.2">
      <c r="C317" s="19" t="s">
        <v>161</v>
      </c>
      <c r="F317" s="19">
        <f>E311</f>
        <v>7445258.8396061761</v>
      </c>
      <c r="G317" s="19">
        <f t="shared" si="2168"/>
        <v>7445258.8396061761</v>
      </c>
      <c r="H317" s="19">
        <f t="shared" si="2169"/>
        <v>7445258.8396061761</v>
      </c>
      <c r="I317" s="19">
        <f t="shared" si="2170"/>
        <v>7445258.8396061761</v>
      </c>
      <c r="J317" s="19">
        <f t="shared" si="2171"/>
        <v>7445258.8396061761</v>
      </c>
      <c r="K317" s="19">
        <f t="shared" si="2172"/>
        <v>7445258.8396061761</v>
      </c>
      <c r="L317" s="19">
        <f t="shared" si="2173"/>
        <v>7445258.8396061761</v>
      </c>
      <c r="M317" s="19">
        <f t="shared" si="2174"/>
        <v>7445258.8396061761</v>
      </c>
      <c r="N317" s="19">
        <f t="shared" si="2175"/>
        <v>7445258.8396061761</v>
      </c>
      <c r="O317" s="19">
        <f t="shared" si="2176"/>
        <v>7445258.8396061761</v>
      </c>
      <c r="P317" s="19">
        <f t="shared" si="2177"/>
        <v>7445258.8396061761</v>
      </c>
      <c r="Q317" s="19">
        <f t="shared" si="2178"/>
        <v>7445258.8396061761</v>
      </c>
      <c r="R317" s="19">
        <f t="shared" si="2179"/>
        <v>7445258.8396061761</v>
      </c>
      <c r="S317" s="19">
        <f t="shared" si="2180"/>
        <v>7445258.8396061761</v>
      </c>
      <c r="T317" s="19">
        <f t="shared" si="2181"/>
        <v>7445258.8396061761</v>
      </c>
      <c r="U317" s="19" t="e">
        <f t="shared" si="2182"/>
        <v>#N/A</v>
      </c>
      <c r="V317" s="19" t="e">
        <f t="shared" si="2183"/>
        <v>#N/A</v>
      </c>
      <c r="W317" s="19" t="e">
        <f t="shared" si="2184"/>
        <v>#N/A</v>
      </c>
      <c r="X317" s="19" t="e">
        <f t="shared" si="2185"/>
        <v>#N/A</v>
      </c>
      <c r="Y317" s="19" t="e">
        <f t="shared" si="2186"/>
        <v>#N/A</v>
      </c>
      <c r="Z317" s="19" t="e">
        <f t="shared" si="2187"/>
        <v>#N/A</v>
      </c>
      <c r="AA317" s="19" t="e">
        <f t="shared" si="2188"/>
        <v>#N/A</v>
      </c>
      <c r="AB317" s="19" t="e">
        <f t="shared" si="2189"/>
        <v>#N/A</v>
      </c>
      <c r="AC317" s="19" t="e">
        <f t="shared" si="2190"/>
        <v>#N/A</v>
      </c>
      <c r="AD317" s="19" t="e">
        <f t="shared" si="2191"/>
        <v>#N/A</v>
      </c>
      <c r="AE317" s="19" t="e">
        <f t="shared" si="2192"/>
        <v>#N/A</v>
      </c>
      <c r="AF317" s="19" t="e">
        <f t="shared" si="2193"/>
        <v>#N/A</v>
      </c>
      <c r="AG317" s="19" t="e">
        <f t="shared" si="2194"/>
        <v>#N/A</v>
      </c>
      <c r="AH317" s="19" t="e">
        <f t="shared" si="2195"/>
        <v>#N/A</v>
      </c>
      <c r="AI317" s="19" t="e">
        <f t="shared" si="2196"/>
        <v>#N/A</v>
      </c>
      <c r="AJ317" s="19" t="e">
        <f t="shared" si="2197"/>
        <v>#N/A</v>
      </c>
      <c r="AK317" s="19" t="e">
        <f t="shared" si="2198"/>
        <v>#N/A</v>
      </c>
      <c r="AL317" s="19" t="e">
        <f t="shared" si="2199"/>
        <v>#N/A</v>
      </c>
      <c r="AM317" s="19" t="e">
        <f t="shared" si="2200"/>
        <v>#N/A</v>
      </c>
      <c r="AN317" s="19" t="e">
        <f t="shared" si="2201"/>
        <v>#N/A</v>
      </c>
      <c r="AO317" s="19" t="e">
        <f t="shared" si="2202"/>
        <v>#N/A</v>
      </c>
      <c r="AP317" s="19" t="e">
        <f t="shared" si="2203"/>
        <v>#N/A</v>
      </c>
      <c r="AQ317" s="19" t="e">
        <f t="shared" si="2204"/>
        <v>#N/A</v>
      </c>
      <c r="AR317" s="19" t="e">
        <f t="shared" si="2205"/>
        <v>#N/A</v>
      </c>
      <c r="AS317" s="19" t="e">
        <f t="shared" si="2206"/>
        <v>#N/A</v>
      </c>
      <c r="AT317" s="19" t="e">
        <f t="shared" si="2207"/>
        <v>#N/A</v>
      </c>
      <c r="AU317" s="19" t="e">
        <f t="shared" si="2208"/>
        <v>#N/A</v>
      </c>
      <c r="AV317" s="19" t="e">
        <f t="shared" si="2209"/>
        <v>#N/A</v>
      </c>
      <c r="AW317" s="19" t="e">
        <f t="shared" si="2210"/>
        <v>#N/A</v>
      </c>
      <c r="AX317" s="19" t="e">
        <f t="shared" si="2211"/>
        <v>#N/A</v>
      </c>
      <c r="AY317" s="19" t="e">
        <f t="shared" si="2212"/>
        <v>#N/A</v>
      </c>
      <c r="AZ317" s="19" t="e">
        <f t="shared" si="2213"/>
        <v>#N/A</v>
      </c>
      <c r="BA317" s="19" t="e">
        <f t="shared" si="2214"/>
        <v>#N/A</v>
      </c>
      <c r="BB317" s="19" t="e">
        <f t="shared" si="2215"/>
        <v>#N/A</v>
      </c>
      <c r="BC317" s="19" t="e">
        <f t="shared" si="2216"/>
        <v>#N/A</v>
      </c>
      <c r="BD317" s="19" t="e">
        <f t="shared" si="2217"/>
        <v>#N/A</v>
      </c>
      <c r="BE317" s="19" t="e">
        <f t="shared" si="2218"/>
        <v>#N/A</v>
      </c>
      <c r="BF317" s="19" t="e">
        <f t="shared" si="2219"/>
        <v>#N/A</v>
      </c>
      <c r="BG317" s="19" t="e">
        <f t="shared" si="2220"/>
        <v>#N/A</v>
      </c>
      <c r="BH317" s="19" t="e">
        <f t="shared" si="2221"/>
        <v>#N/A</v>
      </c>
      <c r="BI317" s="19" t="e">
        <f t="shared" si="2222"/>
        <v>#N/A</v>
      </c>
    </row>
    <row r="318" spans="3:61" s="19" customFormat="1" ht="12.75" x14ac:dyDescent="0.2">
      <c r="C318" s="19" t="s">
        <v>457</v>
      </c>
      <c r="F318" s="19">
        <f>E312</f>
        <v>79870102.529628813</v>
      </c>
      <c r="G318" s="19">
        <f t="shared" si="2168"/>
        <v>75524975.496646836</v>
      </c>
      <c r="H318" s="19">
        <f t="shared" si="2169"/>
        <v>71002948.745674983</v>
      </c>
      <c r="I318" s="19">
        <f t="shared" si="2170"/>
        <v>66296820.298500098</v>
      </c>
      <c r="J318" s="19">
        <f t="shared" si="2171"/>
        <v>61399094.968469977</v>
      </c>
      <c r="K318" s="19">
        <f t="shared" si="2172"/>
        <v>56301972.423330218</v>
      </c>
      <c r="L318" s="19">
        <f t="shared" si="2173"/>
        <v>50997334.762072831</v>
      </c>
      <c r="M318" s="19">
        <f t="shared" si="2174"/>
        <v>45476733.586010925</v>
      </c>
      <c r="N318" s="19">
        <f t="shared" si="2175"/>
        <v>39731376.543488257</v>
      </c>
      <c r="O318" s="19">
        <f t="shared" si="2176"/>
        <v>33752113.326794215</v>
      </c>
      <c r="P318" s="19">
        <f t="shared" si="2177"/>
        <v>27529421.098982278</v>
      </c>
      <c r="Q318" s="19">
        <f t="shared" si="2178"/>
        <v>21053389.327382073</v>
      </c>
      <c r="R318" s="19">
        <f t="shared" si="2179"/>
        <v>14313703.999650192</v>
      </c>
      <c r="S318" s="19">
        <f t="shared" si="2180"/>
        <v>7299631.197221607</v>
      </c>
      <c r="T318" s="19">
        <f t="shared" si="2181"/>
        <v>0</v>
      </c>
      <c r="U318" s="19" t="e">
        <f t="shared" si="2182"/>
        <v>#N/A</v>
      </c>
      <c r="V318" s="19" t="e">
        <f t="shared" si="2183"/>
        <v>#N/A</v>
      </c>
      <c r="W318" s="19" t="e">
        <f t="shared" si="2184"/>
        <v>#N/A</v>
      </c>
      <c r="X318" s="19" t="e">
        <f t="shared" si="2185"/>
        <v>#N/A</v>
      </c>
      <c r="Y318" s="19" t="e">
        <f t="shared" si="2186"/>
        <v>#N/A</v>
      </c>
      <c r="Z318" s="19" t="e">
        <f t="shared" si="2187"/>
        <v>#N/A</v>
      </c>
      <c r="AA318" s="19" t="e">
        <f t="shared" si="2188"/>
        <v>#N/A</v>
      </c>
      <c r="AB318" s="19" t="e">
        <f t="shared" si="2189"/>
        <v>#N/A</v>
      </c>
      <c r="AC318" s="19" t="e">
        <f t="shared" si="2190"/>
        <v>#N/A</v>
      </c>
      <c r="AD318" s="19" t="e">
        <f t="shared" si="2191"/>
        <v>#N/A</v>
      </c>
      <c r="AE318" s="19" t="e">
        <f t="shared" si="2192"/>
        <v>#N/A</v>
      </c>
      <c r="AF318" s="19" t="e">
        <f t="shared" si="2193"/>
        <v>#N/A</v>
      </c>
      <c r="AG318" s="19" t="e">
        <f t="shared" si="2194"/>
        <v>#N/A</v>
      </c>
      <c r="AH318" s="19" t="e">
        <f t="shared" si="2195"/>
        <v>#N/A</v>
      </c>
      <c r="AI318" s="19" t="e">
        <f t="shared" si="2196"/>
        <v>#N/A</v>
      </c>
      <c r="AJ318" s="19" t="e">
        <f t="shared" si="2197"/>
        <v>#N/A</v>
      </c>
      <c r="AK318" s="19" t="e">
        <f t="shared" si="2198"/>
        <v>#N/A</v>
      </c>
      <c r="AL318" s="19" t="e">
        <f t="shared" si="2199"/>
        <v>#N/A</v>
      </c>
      <c r="AM318" s="19" t="e">
        <f t="shared" si="2200"/>
        <v>#N/A</v>
      </c>
      <c r="AN318" s="19" t="e">
        <f t="shared" si="2201"/>
        <v>#N/A</v>
      </c>
      <c r="AO318" s="19" t="e">
        <f t="shared" si="2202"/>
        <v>#N/A</v>
      </c>
      <c r="AP318" s="19" t="e">
        <f t="shared" si="2203"/>
        <v>#N/A</v>
      </c>
      <c r="AQ318" s="19" t="e">
        <f t="shared" si="2204"/>
        <v>#N/A</v>
      </c>
      <c r="AR318" s="19" t="e">
        <f t="shared" si="2205"/>
        <v>#N/A</v>
      </c>
      <c r="AS318" s="19" t="e">
        <f t="shared" si="2206"/>
        <v>#N/A</v>
      </c>
      <c r="AT318" s="19" t="e">
        <f t="shared" si="2207"/>
        <v>#N/A</v>
      </c>
      <c r="AU318" s="19" t="e">
        <f t="shared" si="2208"/>
        <v>#N/A</v>
      </c>
      <c r="AV318" s="19" t="e">
        <f t="shared" si="2209"/>
        <v>#N/A</v>
      </c>
      <c r="AW318" s="19" t="e">
        <f t="shared" si="2210"/>
        <v>#N/A</v>
      </c>
      <c r="AX318" s="19" t="e">
        <f t="shared" si="2211"/>
        <v>#N/A</v>
      </c>
      <c r="AY318" s="19" t="e">
        <f t="shared" si="2212"/>
        <v>#N/A</v>
      </c>
      <c r="AZ318" s="19" t="e">
        <f t="shared" si="2213"/>
        <v>#N/A</v>
      </c>
      <c r="BA318" s="19" t="e">
        <f t="shared" si="2214"/>
        <v>#N/A</v>
      </c>
      <c r="BB318" s="19" t="e">
        <f t="shared" si="2215"/>
        <v>#N/A</v>
      </c>
      <c r="BC318" s="19" t="e">
        <f t="shared" si="2216"/>
        <v>#N/A</v>
      </c>
      <c r="BD318" s="19" t="e">
        <f t="shared" si="2217"/>
        <v>#N/A</v>
      </c>
      <c r="BE318" s="19" t="e">
        <f t="shared" si="2218"/>
        <v>#N/A</v>
      </c>
      <c r="BF318" s="19" t="e">
        <f t="shared" si="2219"/>
        <v>#N/A</v>
      </c>
      <c r="BG318" s="19" t="e">
        <f t="shared" si="2220"/>
        <v>#N/A</v>
      </c>
      <c r="BH318" s="19" t="e">
        <f t="shared" si="2221"/>
        <v>#N/A</v>
      </c>
      <c r="BI318" s="19" t="e">
        <f t="shared" si="2222"/>
        <v>#N/A</v>
      </c>
    </row>
    <row r="319" spans="3:61" s="19" customFormat="1" ht="12.75" x14ac:dyDescent="0.2"/>
    <row r="320" spans="3:61" s="19" customFormat="1" ht="12.75" x14ac:dyDescent="0.2">
      <c r="C320" s="19" t="s">
        <v>473</v>
      </c>
      <c r="G320" s="19">
        <f>F314</f>
        <v>84045250.084581494</v>
      </c>
      <c r="H320" s="19">
        <f t="shared" ref="H320:H324" si="2223">G314</f>
        <v>79870102.529628813</v>
      </c>
      <c r="I320" s="19">
        <f t="shared" ref="I320:I324" si="2224">H314</f>
        <v>75524975.496646836</v>
      </c>
      <c r="J320" s="19">
        <f t="shared" ref="J320:J324" si="2225">I314</f>
        <v>71002948.745674983</v>
      </c>
      <c r="K320" s="19">
        <f t="shared" ref="K320:K324" si="2226">J314</f>
        <v>66296820.298500098</v>
      </c>
      <c r="L320" s="19">
        <f t="shared" ref="L320:L324" si="2227">K314</f>
        <v>61399094.968469977</v>
      </c>
      <c r="M320" s="19">
        <f t="shared" ref="M320:M324" si="2228">L314</f>
        <v>56301972.423330218</v>
      </c>
      <c r="N320" s="19">
        <f t="shared" ref="N320:N324" si="2229">M314</f>
        <v>50997334.762072831</v>
      </c>
      <c r="O320" s="19">
        <f t="shared" ref="O320:O324" si="2230">N314</f>
        <v>45476733.586010925</v>
      </c>
      <c r="P320" s="19">
        <f t="shared" ref="P320:P324" si="2231">O314</f>
        <v>39731376.543488257</v>
      </c>
      <c r="Q320" s="19">
        <f t="shared" ref="Q320:Q324" si="2232">P314</f>
        <v>33752113.326794215</v>
      </c>
      <c r="R320" s="19">
        <f t="shared" ref="R320:R324" si="2233">Q314</f>
        <v>27529421.098982278</v>
      </c>
      <c r="S320" s="19">
        <f t="shared" ref="S320:S324" si="2234">R314</f>
        <v>21053389.327382073</v>
      </c>
      <c r="T320" s="19">
        <f t="shared" ref="T320:T324" si="2235">S314</f>
        <v>14313703.999650192</v>
      </c>
      <c r="U320" s="19">
        <f t="shared" ref="U320:U324" si="2236">T314</f>
        <v>7299631.197221607</v>
      </c>
      <c r="V320" s="19">
        <f t="shared" ref="V320:V324" si="2237">U314</f>
        <v>0</v>
      </c>
      <c r="W320" s="19" t="e">
        <f t="shared" ref="W320:W324" si="2238">V314</f>
        <v>#N/A</v>
      </c>
      <c r="X320" s="19" t="e">
        <f t="shared" ref="X320:X324" si="2239">W314</f>
        <v>#N/A</v>
      </c>
      <c r="Y320" s="19" t="e">
        <f t="shared" ref="Y320:Y324" si="2240">X314</f>
        <v>#N/A</v>
      </c>
      <c r="Z320" s="19" t="e">
        <f t="shared" ref="Z320:Z324" si="2241">Y314</f>
        <v>#N/A</v>
      </c>
      <c r="AA320" s="19" t="e">
        <f t="shared" ref="AA320:AA324" si="2242">Z314</f>
        <v>#N/A</v>
      </c>
      <c r="AB320" s="19" t="e">
        <f t="shared" ref="AB320:AB324" si="2243">AA314</f>
        <v>#N/A</v>
      </c>
      <c r="AC320" s="19" t="e">
        <f t="shared" ref="AC320:AC324" si="2244">AB314</f>
        <v>#N/A</v>
      </c>
      <c r="AD320" s="19" t="e">
        <f t="shared" ref="AD320:AD324" si="2245">AC314</f>
        <v>#N/A</v>
      </c>
      <c r="AE320" s="19" t="e">
        <f t="shared" ref="AE320:AE324" si="2246">AD314</f>
        <v>#N/A</v>
      </c>
      <c r="AF320" s="19" t="e">
        <f t="shared" ref="AF320:AF324" si="2247">AE314</f>
        <v>#N/A</v>
      </c>
      <c r="AG320" s="19" t="e">
        <f t="shared" ref="AG320:AG324" si="2248">AF314</f>
        <v>#N/A</v>
      </c>
      <c r="AH320" s="19" t="e">
        <f t="shared" ref="AH320:AH324" si="2249">AG314</f>
        <v>#N/A</v>
      </c>
      <c r="AI320" s="19" t="e">
        <f t="shared" ref="AI320:AI324" si="2250">AH314</f>
        <v>#N/A</v>
      </c>
      <c r="AJ320" s="19" t="e">
        <f t="shared" ref="AJ320:AJ324" si="2251">AI314</f>
        <v>#N/A</v>
      </c>
      <c r="AK320" s="19" t="e">
        <f t="shared" ref="AK320:AK324" si="2252">AJ314</f>
        <v>#N/A</v>
      </c>
      <c r="AL320" s="19" t="e">
        <f t="shared" ref="AL320:AL324" si="2253">AK314</f>
        <v>#N/A</v>
      </c>
      <c r="AM320" s="19" t="e">
        <f t="shared" ref="AM320:AM324" si="2254">AL314</f>
        <v>#N/A</v>
      </c>
      <c r="AN320" s="19" t="e">
        <f t="shared" ref="AN320:AN324" si="2255">AM314</f>
        <v>#N/A</v>
      </c>
      <c r="AO320" s="19" t="e">
        <f t="shared" ref="AO320:AO324" si="2256">AN314</f>
        <v>#N/A</v>
      </c>
      <c r="AP320" s="19" t="e">
        <f t="shared" ref="AP320:AP324" si="2257">AO314</f>
        <v>#N/A</v>
      </c>
      <c r="AQ320" s="19" t="e">
        <f t="shared" ref="AQ320:AQ324" si="2258">AP314</f>
        <v>#N/A</v>
      </c>
      <c r="AR320" s="19" t="e">
        <f t="shared" ref="AR320:AR324" si="2259">AQ314</f>
        <v>#N/A</v>
      </c>
      <c r="AS320" s="19" t="e">
        <f t="shared" ref="AS320:AS324" si="2260">AR314</f>
        <v>#N/A</v>
      </c>
      <c r="AT320" s="19" t="e">
        <f t="shared" ref="AT320:AT324" si="2261">AS314</f>
        <v>#N/A</v>
      </c>
      <c r="AU320" s="19" t="e">
        <f t="shared" ref="AU320:AU324" si="2262">AT314</f>
        <v>#N/A</v>
      </c>
      <c r="AV320" s="19" t="e">
        <f t="shared" ref="AV320:AV324" si="2263">AU314</f>
        <v>#N/A</v>
      </c>
      <c r="AW320" s="19" t="e">
        <f t="shared" ref="AW320:AW324" si="2264">AV314</f>
        <v>#N/A</v>
      </c>
      <c r="AX320" s="19" t="e">
        <f t="shared" ref="AX320:AX324" si="2265">AW314</f>
        <v>#N/A</v>
      </c>
      <c r="AY320" s="19" t="e">
        <f t="shared" ref="AY320:AY324" si="2266">AX314</f>
        <v>#N/A</v>
      </c>
      <c r="AZ320" s="19" t="e">
        <f t="shared" ref="AZ320:AZ324" si="2267">AY314</f>
        <v>#N/A</v>
      </c>
      <c r="BA320" s="19" t="e">
        <f t="shared" ref="BA320:BA324" si="2268">AZ314</f>
        <v>#N/A</v>
      </c>
      <c r="BB320" s="19" t="e">
        <f t="shared" ref="BB320:BB324" si="2269">BA314</f>
        <v>#N/A</v>
      </c>
      <c r="BC320" s="19" t="e">
        <f t="shared" ref="BC320:BC324" si="2270">BB314</f>
        <v>#N/A</v>
      </c>
      <c r="BD320" s="19" t="e">
        <f t="shared" ref="BD320:BD324" si="2271">BC314</f>
        <v>#N/A</v>
      </c>
      <c r="BE320" s="19" t="e">
        <f t="shared" ref="BE320:BE324" si="2272">BD314</f>
        <v>#N/A</v>
      </c>
      <c r="BF320" s="19" t="e">
        <f t="shared" ref="BF320:BF324" si="2273">BE314</f>
        <v>#N/A</v>
      </c>
      <c r="BG320" s="19" t="e">
        <f t="shared" ref="BG320:BG324" si="2274">BF314</f>
        <v>#N/A</v>
      </c>
      <c r="BH320" s="19" t="e">
        <f t="shared" ref="BH320:BH324" si="2275">BG314</f>
        <v>#N/A</v>
      </c>
      <c r="BI320" s="19" t="e">
        <f t="shared" ref="BI320:BI324" si="2276">BH314</f>
        <v>#N/A</v>
      </c>
    </row>
    <row r="321" spans="1:61" s="19" customFormat="1" ht="12.75" x14ac:dyDescent="0.2">
      <c r="C321" s="19" t="s">
        <v>455</v>
      </c>
      <c r="G321" s="19">
        <f>F315</f>
        <v>4175147.5549526811</v>
      </c>
      <c r="H321" s="19">
        <f t="shared" si="2223"/>
        <v>4345127.0329819778</v>
      </c>
      <c r="I321" s="19">
        <f t="shared" si="2224"/>
        <v>4522026.7509718565</v>
      </c>
      <c r="J321" s="19">
        <f t="shared" si="2225"/>
        <v>4706128.4471748844</v>
      </c>
      <c r="K321" s="19">
        <f t="shared" si="2226"/>
        <v>4897725.3300301237</v>
      </c>
      <c r="L321" s="19">
        <f t="shared" si="2227"/>
        <v>5097122.5451397635</v>
      </c>
      <c r="M321" s="19">
        <f t="shared" si="2228"/>
        <v>5304637.6612573871</v>
      </c>
      <c r="N321" s="19">
        <f t="shared" si="2229"/>
        <v>5520601.1760619059</v>
      </c>
      <c r="O321" s="19">
        <f t="shared" si="2230"/>
        <v>5745357.0425226688</v>
      </c>
      <c r="P321" s="19">
        <f t="shared" si="2231"/>
        <v>5979263.2166940421</v>
      </c>
      <c r="Q321" s="19">
        <f t="shared" si="2232"/>
        <v>6222692.2278119363</v>
      </c>
      <c r="R321" s="19">
        <f t="shared" si="2233"/>
        <v>6476031.7716002073</v>
      </c>
      <c r="S321" s="19">
        <f t="shared" si="2234"/>
        <v>6739685.3277318822</v>
      </c>
      <c r="T321" s="19">
        <f t="shared" si="2235"/>
        <v>7014072.8024285845</v>
      </c>
      <c r="U321" s="19">
        <f t="shared" si="2236"/>
        <v>7299631.1972216051</v>
      </c>
      <c r="V321" s="19" t="e">
        <f t="shared" si="2237"/>
        <v>#N/A</v>
      </c>
      <c r="W321" s="19" t="e">
        <f t="shared" si="2238"/>
        <v>#N/A</v>
      </c>
      <c r="X321" s="19" t="e">
        <f t="shared" si="2239"/>
        <v>#N/A</v>
      </c>
      <c r="Y321" s="19" t="e">
        <f t="shared" si="2240"/>
        <v>#N/A</v>
      </c>
      <c r="Z321" s="19" t="e">
        <f t="shared" si="2241"/>
        <v>#N/A</v>
      </c>
      <c r="AA321" s="19" t="e">
        <f t="shared" si="2242"/>
        <v>#N/A</v>
      </c>
      <c r="AB321" s="19" t="e">
        <f t="shared" si="2243"/>
        <v>#N/A</v>
      </c>
      <c r="AC321" s="19" t="e">
        <f t="shared" si="2244"/>
        <v>#N/A</v>
      </c>
      <c r="AD321" s="19" t="e">
        <f t="shared" si="2245"/>
        <v>#N/A</v>
      </c>
      <c r="AE321" s="19" t="e">
        <f t="shared" si="2246"/>
        <v>#N/A</v>
      </c>
      <c r="AF321" s="19" t="e">
        <f t="shared" si="2247"/>
        <v>#N/A</v>
      </c>
      <c r="AG321" s="19" t="e">
        <f t="shared" si="2248"/>
        <v>#N/A</v>
      </c>
      <c r="AH321" s="19" t="e">
        <f t="shared" si="2249"/>
        <v>#N/A</v>
      </c>
      <c r="AI321" s="19" t="e">
        <f t="shared" si="2250"/>
        <v>#N/A</v>
      </c>
      <c r="AJ321" s="19" t="e">
        <f t="shared" si="2251"/>
        <v>#N/A</v>
      </c>
      <c r="AK321" s="19" t="e">
        <f t="shared" si="2252"/>
        <v>#N/A</v>
      </c>
      <c r="AL321" s="19" t="e">
        <f t="shared" si="2253"/>
        <v>#N/A</v>
      </c>
      <c r="AM321" s="19" t="e">
        <f t="shared" si="2254"/>
        <v>#N/A</v>
      </c>
      <c r="AN321" s="19" t="e">
        <f t="shared" si="2255"/>
        <v>#N/A</v>
      </c>
      <c r="AO321" s="19" t="e">
        <f t="shared" si="2256"/>
        <v>#N/A</v>
      </c>
      <c r="AP321" s="19" t="e">
        <f t="shared" si="2257"/>
        <v>#N/A</v>
      </c>
      <c r="AQ321" s="19" t="e">
        <f t="shared" si="2258"/>
        <v>#N/A</v>
      </c>
      <c r="AR321" s="19" t="e">
        <f t="shared" si="2259"/>
        <v>#N/A</v>
      </c>
      <c r="AS321" s="19" t="e">
        <f t="shared" si="2260"/>
        <v>#N/A</v>
      </c>
      <c r="AT321" s="19" t="e">
        <f t="shared" si="2261"/>
        <v>#N/A</v>
      </c>
      <c r="AU321" s="19" t="e">
        <f t="shared" si="2262"/>
        <v>#N/A</v>
      </c>
      <c r="AV321" s="19" t="e">
        <f t="shared" si="2263"/>
        <v>#N/A</v>
      </c>
      <c r="AW321" s="19" t="e">
        <f t="shared" si="2264"/>
        <v>#N/A</v>
      </c>
      <c r="AX321" s="19" t="e">
        <f t="shared" si="2265"/>
        <v>#N/A</v>
      </c>
      <c r="AY321" s="19" t="e">
        <f t="shared" si="2266"/>
        <v>#N/A</v>
      </c>
      <c r="AZ321" s="19" t="e">
        <f t="shared" si="2267"/>
        <v>#N/A</v>
      </c>
      <c r="BA321" s="19" t="e">
        <f t="shared" si="2268"/>
        <v>#N/A</v>
      </c>
      <c r="BB321" s="19" t="e">
        <f t="shared" si="2269"/>
        <v>#N/A</v>
      </c>
      <c r="BC321" s="19" t="e">
        <f t="shared" si="2270"/>
        <v>#N/A</v>
      </c>
      <c r="BD321" s="19" t="e">
        <f t="shared" si="2271"/>
        <v>#N/A</v>
      </c>
      <c r="BE321" s="19" t="e">
        <f t="shared" si="2272"/>
        <v>#N/A</v>
      </c>
      <c r="BF321" s="19" t="e">
        <f t="shared" si="2273"/>
        <v>#N/A</v>
      </c>
      <c r="BG321" s="19" t="e">
        <f t="shared" si="2274"/>
        <v>#N/A</v>
      </c>
      <c r="BH321" s="19" t="e">
        <f t="shared" si="2275"/>
        <v>#N/A</v>
      </c>
      <c r="BI321" s="19" t="e">
        <f t="shared" si="2276"/>
        <v>#N/A</v>
      </c>
    </row>
    <row r="322" spans="1:61" s="19" customFormat="1" ht="12.75" x14ac:dyDescent="0.2">
      <c r="C322" s="19" t="s">
        <v>456</v>
      </c>
      <c r="G322" s="19">
        <f>F316</f>
        <v>3270111.2846534955</v>
      </c>
      <c r="H322" s="19">
        <f t="shared" si="2223"/>
        <v>3100131.8066241988</v>
      </c>
      <c r="I322" s="19">
        <f t="shared" si="2224"/>
        <v>2923232.0886343201</v>
      </c>
      <c r="J322" s="19">
        <f t="shared" si="2225"/>
        <v>2739130.3924312922</v>
      </c>
      <c r="K322" s="19">
        <f t="shared" si="2226"/>
        <v>2547533.5095760529</v>
      </c>
      <c r="L322" s="19">
        <f t="shared" si="2227"/>
        <v>2348136.2944664131</v>
      </c>
      <c r="M322" s="19">
        <f t="shared" si="2228"/>
        <v>2140621.1783487895</v>
      </c>
      <c r="N322" s="19">
        <f t="shared" si="2229"/>
        <v>1924657.6635442709</v>
      </c>
      <c r="O322" s="19">
        <f t="shared" si="2230"/>
        <v>1699901.7970835075</v>
      </c>
      <c r="P322" s="19">
        <f t="shared" si="2231"/>
        <v>1465995.622912134</v>
      </c>
      <c r="Q322" s="19">
        <f t="shared" si="2232"/>
        <v>1222566.6117942401</v>
      </c>
      <c r="R322" s="19">
        <f t="shared" si="2233"/>
        <v>969227.06800596858</v>
      </c>
      <c r="S322" s="19">
        <f t="shared" si="2234"/>
        <v>705573.51187429379</v>
      </c>
      <c r="T322" s="19">
        <f t="shared" si="2235"/>
        <v>431186.03717759234</v>
      </c>
      <c r="U322" s="19">
        <f t="shared" si="2236"/>
        <v>145627.64238457099</v>
      </c>
      <c r="V322" s="19" t="e">
        <f t="shared" si="2237"/>
        <v>#N/A</v>
      </c>
      <c r="W322" s="19" t="e">
        <f t="shared" si="2238"/>
        <v>#N/A</v>
      </c>
      <c r="X322" s="19" t="e">
        <f t="shared" si="2239"/>
        <v>#N/A</v>
      </c>
      <c r="Y322" s="19" t="e">
        <f t="shared" si="2240"/>
        <v>#N/A</v>
      </c>
      <c r="Z322" s="19" t="e">
        <f t="shared" si="2241"/>
        <v>#N/A</v>
      </c>
      <c r="AA322" s="19" t="e">
        <f t="shared" si="2242"/>
        <v>#N/A</v>
      </c>
      <c r="AB322" s="19" t="e">
        <f t="shared" si="2243"/>
        <v>#N/A</v>
      </c>
      <c r="AC322" s="19" t="e">
        <f t="shared" si="2244"/>
        <v>#N/A</v>
      </c>
      <c r="AD322" s="19" t="e">
        <f t="shared" si="2245"/>
        <v>#N/A</v>
      </c>
      <c r="AE322" s="19" t="e">
        <f t="shared" si="2246"/>
        <v>#N/A</v>
      </c>
      <c r="AF322" s="19" t="e">
        <f t="shared" si="2247"/>
        <v>#N/A</v>
      </c>
      <c r="AG322" s="19" t="e">
        <f t="shared" si="2248"/>
        <v>#N/A</v>
      </c>
      <c r="AH322" s="19" t="e">
        <f t="shared" si="2249"/>
        <v>#N/A</v>
      </c>
      <c r="AI322" s="19" t="e">
        <f t="shared" si="2250"/>
        <v>#N/A</v>
      </c>
      <c r="AJ322" s="19" t="e">
        <f t="shared" si="2251"/>
        <v>#N/A</v>
      </c>
      <c r="AK322" s="19" t="e">
        <f t="shared" si="2252"/>
        <v>#N/A</v>
      </c>
      <c r="AL322" s="19" t="e">
        <f t="shared" si="2253"/>
        <v>#N/A</v>
      </c>
      <c r="AM322" s="19" t="e">
        <f t="shared" si="2254"/>
        <v>#N/A</v>
      </c>
      <c r="AN322" s="19" t="e">
        <f t="shared" si="2255"/>
        <v>#N/A</v>
      </c>
      <c r="AO322" s="19" t="e">
        <f t="shared" si="2256"/>
        <v>#N/A</v>
      </c>
      <c r="AP322" s="19" t="e">
        <f t="shared" si="2257"/>
        <v>#N/A</v>
      </c>
      <c r="AQ322" s="19" t="e">
        <f t="shared" si="2258"/>
        <v>#N/A</v>
      </c>
      <c r="AR322" s="19" t="e">
        <f t="shared" si="2259"/>
        <v>#N/A</v>
      </c>
      <c r="AS322" s="19" t="e">
        <f t="shared" si="2260"/>
        <v>#N/A</v>
      </c>
      <c r="AT322" s="19" t="e">
        <f t="shared" si="2261"/>
        <v>#N/A</v>
      </c>
      <c r="AU322" s="19" t="e">
        <f t="shared" si="2262"/>
        <v>#N/A</v>
      </c>
      <c r="AV322" s="19" t="e">
        <f t="shared" si="2263"/>
        <v>#N/A</v>
      </c>
      <c r="AW322" s="19" t="e">
        <f t="shared" si="2264"/>
        <v>#N/A</v>
      </c>
      <c r="AX322" s="19" t="e">
        <f t="shared" si="2265"/>
        <v>#N/A</v>
      </c>
      <c r="AY322" s="19" t="e">
        <f t="shared" si="2266"/>
        <v>#N/A</v>
      </c>
      <c r="AZ322" s="19" t="e">
        <f t="shared" si="2267"/>
        <v>#N/A</v>
      </c>
      <c r="BA322" s="19" t="e">
        <f t="shared" si="2268"/>
        <v>#N/A</v>
      </c>
      <c r="BB322" s="19" t="e">
        <f t="shared" si="2269"/>
        <v>#N/A</v>
      </c>
      <c r="BC322" s="19" t="e">
        <f t="shared" si="2270"/>
        <v>#N/A</v>
      </c>
      <c r="BD322" s="19" t="e">
        <f t="shared" si="2271"/>
        <v>#N/A</v>
      </c>
      <c r="BE322" s="19" t="e">
        <f t="shared" si="2272"/>
        <v>#N/A</v>
      </c>
      <c r="BF322" s="19" t="e">
        <f t="shared" si="2273"/>
        <v>#N/A</v>
      </c>
      <c r="BG322" s="19" t="e">
        <f t="shared" si="2274"/>
        <v>#N/A</v>
      </c>
      <c r="BH322" s="19" t="e">
        <f t="shared" si="2275"/>
        <v>#N/A</v>
      </c>
      <c r="BI322" s="19" t="e">
        <f t="shared" si="2276"/>
        <v>#N/A</v>
      </c>
    </row>
    <row r="323" spans="1:61" s="19" customFormat="1" ht="12.75" x14ac:dyDescent="0.2">
      <c r="C323" s="19" t="s">
        <v>161</v>
      </c>
      <c r="G323" s="19">
        <f>F317</f>
        <v>7445258.8396061761</v>
      </c>
      <c r="H323" s="19">
        <f t="shared" si="2223"/>
        <v>7445258.8396061761</v>
      </c>
      <c r="I323" s="19">
        <f t="shared" si="2224"/>
        <v>7445258.8396061761</v>
      </c>
      <c r="J323" s="19">
        <f t="shared" si="2225"/>
        <v>7445258.8396061761</v>
      </c>
      <c r="K323" s="19">
        <f t="shared" si="2226"/>
        <v>7445258.8396061761</v>
      </c>
      <c r="L323" s="19">
        <f t="shared" si="2227"/>
        <v>7445258.8396061761</v>
      </c>
      <c r="M323" s="19">
        <f t="shared" si="2228"/>
        <v>7445258.8396061761</v>
      </c>
      <c r="N323" s="19">
        <f t="shared" si="2229"/>
        <v>7445258.8396061761</v>
      </c>
      <c r="O323" s="19">
        <f t="shared" si="2230"/>
        <v>7445258.8396061761</v>
      </c>
      <c r="P323" s="19">
        <f t="shared" si="2231"/>
        <v>7445258.8396061761</v>
      </c>
      <c r="Q323" s="19">
        <f t="shared" si="2232"/>
        <v>7445258.8396061761</v>
      </c>
      <c r="R323" s="19">
        <f t="shared" si="2233"/>
        <v>7445258.8396061761</v>
      </c>
      <c r="S323" s="19">
        <f t="shared" si="2234"/>
        <v>7445258.8396061761</v>
      </c>
      <c r="T323" s="19">
        <f t="shared" si="2235"/>
        <v>7445258.8396061761</v>
      </c>
      <c r="U323" s="19">
        <f t="shared" si="2236"/>
        <v>7445258.8396061761</v>
      </c>
      <c r="V323" s="19" t="e">
        <f t="shared" si="2237"/>
        <v>#N/A</v>
      </c>
      <c r="W323" s="19" t="e">
        <f t="shared" si="2238"/>
        <v>#N/A</v>
      </c>
      <c r="X323" s="19" t="e">
        <f t="shared" si="2239"/>
        <v>#N/A</v>
      </c>
      <c r="Y323" s="19" t="e">
        <f t="shared" si="2240"/>
        <v>#N/A</v>
      </c>
      <c r="Z323" s="19" t="e">
        <f t="shared" si="2241"/>
        <v>#N/A</v>
      </c>
      <c r="AA323" s="19" t="e">
        <f t="shared" si="2242"/>
        <v>#N/A</v>
      </c>
      <c r="AB323" s="19" t="e">
        <f t="shared" si="2243"/>
        <v>#N/A</v>
      </c>
      <c r="AC323" s="19" t="e">
        <f t="shared" si="2244"/>
        <v>#N/A</v>
      </c>
      <c r="AD323" s="19" t="e">
        <f t="shared" si="2245"/>
        <v>#N/A</v>
      </c>
      <c r="AE323" s="19" t="e">
        <f t="shared" si="2246"/>
        <v>#N/A</v>
      </c>
      <c r="AF323" s="19" t="e">
        <f t="shared" si="2247"/>
        <v>#N/A</v>
      </c>
      <c r="AG323" s="19" t="e">
        <f t="shared" si="2248"/>
        <v>#N/A</v>
      </c>
      <c r="AH323" s="19" t="e">
        <f t="shared" si="2249"/>
        <v>#N/A</v>
      </c>
      <c r="AI323" s="19" t="e">
        <f t="shared" si="2250"/>
        <v>#N/A</v>
      </c>
      <c r="AJ323" s="19" t="e">
        <f t="shared" si="2251"/>
        <v>#N/A</v>
      </c>
      <c r="AK323" s="19" t="e">
        <f t="shared" si="2252"/>
        <v>#N/A</v>
      </c>
      <c r="AL323" s="19" t="e">
        <f t="shared" si="2253"/>
        <v>#N/A</v>
      </c>
      <c r="AM323" s="19" t="e">
        <f t="shared" si="2254"/>
        <v>#N/A</v>
      </c>
      <c r="AN323" s="19" t="e">
        <f t="shared" si="2255"/>
        <v>#N/A</v>
      </c>
      <c r="AO323" s="19" t="e">
        <f t="shared" si="2256"/>
        <v>#N/A</v>
      </c>
      <c r="AP323" s="19" t="e">
        <f t="shared" si="2257"/>
        <v>#N/A</v>
      </c>
      <c r="AQ323" s="19" t="e">
        <f t="shared" si="2258"/>
        <v>#N/A</v>
      </c>
      <c r="AR323" s="19" t="e">
        <f t="shared" si="2259"/>
        <v>#N/A</v>
      </c>
      <c r="AS323" s="19" t="e">
        <f t="shared" si="2260"/>
        <v>#N/A</v>
      </c>
      <c r="AT323" s="19" t="e">
        <f t="shared" si="2261"/>
        <v>#N/A</v>
      </c>
      <c r="AU323" s="19" t="e">
        <f t="shared" si="2262"/>
        <v>#N/A</v>
      </c>
      <c r="AV323" s="19" t="e">
        <f t="shared" si="2263"/>
        <v>#N/A</v>
      </c>
      <c r="AW323" s="19" t="e">
        <f t="shared" si="2264"/>
        <v>#N/A</v>
      </c>
      <c r="AX323" s="19" t="e">
        <f t="shared" si="2265"/>
        <v>#N/A</v>
      </c>
      <c r="AY323" s="19" t="e">
        <f t="shared" si="2266"/>
        <v>#N/A</v>
      </c>
      <c r="AZ323" s="19" t="e">
        <f t="shared" si="2267"/>
        <v>#N/A</v>
      </c>
      <c r="BA323" s="19" t="e">
        <f t="shared" si="2268"/>
        <v>#N/A</v>
      </c>
      <c r="BB323" s="19" t="e">
        <f t="shared" si="2269"/>
        <v>#N/A</v>
      </c>
      <c r="BC323" s="19" t="e">
        <f t="shared" si="2270"/>
        <v>#N/A</v>
      </c>
      <c r="BD323" s="19" t="e">
        <f t="shared" si="2271"/>
        <v>#N/A</v>
      </c>
      <c r="BE323" s="19" t="e">
        <f t="shared" si="2272"/>
        <v>#N/A</v>
      </c>
      <c r="BF323" s="19" t="e">
        <f t="shared" si="2273"/>
        <v>#N/A</v>
      </c>
      <c r="BG323" s="19" t="e">
        <f t="shared" si="2274"/>
        <v>#N/A</v>
      </c>
      <c r="BH323" s="19" t="e">
        <f t="shared" si="2275"/>
        <v>#N/A</v>
      </c>
      <c r="BI323" s="19" t="e">
        <f t="shared" si="2276"/>
        <v>#N/A</v>
      </c>
    </row>
    <row r="324" spans="1:61" s="19" customFormat="1" ht="12.75" x14ac:dyDescent="0.2">
      <c r="C324" s="19" t="s">
        <v>457</v>
      </c>
      <c r="G324" s="19">
        <f>F318</f>
        <v>79870102.529628813</v>
      </c>
      <c r="H324" s="19">
        <f t="shared" si="2223"/>
        <v>75524975.496646836</v>
      </c>
      <c r="I324" s="19">
        <f t="shared" si="2224"/>
        <v>71002948.745674983</v>
      </c>
      <c r="J324" s="19">
        <f t="shared" si="2225"/>
        <v>66296820.298500098</v>
      </c>
      <c r="K324" s="19">
        <f t="shared" si="2226"/>
        <v>61399094.968469977</v>
      </c>
      <c r="L324" s="19">
        <f t="shared" si="2227"/>
        <v>56301972.423330218</v>
      </c>
      <c r="M324" s="19">
        <f t="shared" si="2228"/>
        <v>50997334.762072831</v>
      </c>
      <c r="N324" s="19">
        <f t="shared" si="2229"/>
        <v>45476733.586010925</v>
      </c>
      <c r="O324" s="19">
        <f t="shared" si="2230"/>
        <v>39731376.543488257</v>
      </c>
      <c r="P324" s="19">
        <f t="shared" si="2231"/>
        <v>33752113.326794215</v>
      </c>
      <c r="Q324" s="19">
        <f t="shared" si="2232"/>
        <v>27529421.098982278</v>
      </c>
      <c r="R324" s="19">
        <f t="shared" si="2233"/>
        <v>21053389.327382073</v>
      </c>
      <c r="S324" s="19">
        <f t="shared" si="2234"/>
        <v>14313703.999650192</v>
      </c>
      <c r="T324" s="19">
        <f t="shared" si="2235"/>
        <v>7299631.197221607</v>
      </c>
      <c r="U324" s="19">
        <f t="shared" si="2236"/>
        <v>0</v>
      </c>
      <c r="V324" s="19" t="e">
        <f t="shared" si="2237"/>
        <v>#N/A</v>
      </c>
      <c r="W324" s="19" t="e">
        <f t="shared" si="2238"/>
        <v>#N/A</v>
      </c>
      <c r="X324" s="19" t="e">
        <f t="shared" si="2239"/>
        <v>#N/A</v>
      </c>
      <c r="Y324" s="19" t="e">
        <f t="shared" si="2240"/>
        <v>#N/A</v>
      </c>
      <c r="Z324" s="19" t="e">
        <f t="shared" si="2241"/>
        <v>#N/A</v>
      </c>
      <c r="AA324" s="19" t="e">
        <f t="shared" si="2242"/>
        <v>#N/A</v>
      </c>
      <c r="AB324" s="19" t="e">
        <f t="shared" si="2243"/>
        <v>#N/A</v>
      </c>
      <c r="AC324" s="19" t="e">
        <f t="shared" si="2244"/>
        <v>#N/A</v>
      </c>
      <c r="AD324" s="19" t="e">
        <f t="shared" si="2245"/>
        <v>#N/A</v>
      </c>
      <c r="AE324" s="19" t="e">
        <f t="shared" si="2246"/>
        <v>#N/A</v>
      </c>
      <c r="AF324" s="19" t="e">
        <f t="shared" si="2247"/>
        <v>#N/A</v>
      </c>
      <c r="AG324" s="19" t="e">
        <f t="shared" si="2248"/>
        <v>#N/A</v>
      </c>
      <c r="AH324" s="19" t="e">
        <f t="shared" si="2249"/>
        <v>#N/A</v>
      </c>
      <c r="AI324" s="19" t="e">
        <f t="shared" si="2250"/>
        <v>#N/A</v>
      </c>
      <c r="AJ324" s="19" t="e">
        <f t="shared" si="2251"/>
        <v>#N/A</v>
      </c>
      <c r="AK324" s="19" t="e">
        <f t="shared" si="2252"/>
        <v>#N/A</v>
      </c>
      <c r="AL324" s="19" t="e">
        <f t="shared" si="2253"/>
        <v>#N/A</v>
      </c>
      <c r="AM324" s="19" t="e">
        <f t="shared" si="2254"/>
        <v>#N/A</v>
      </c>
      <c r="AN324" s="19" t="e">
        <f t="shared" si="2255"/>
        <v>#N/A</v>
      </c>
      <c r="AO324" s="19" t="e">
        <f t="shared" si="2256"/>
        <v>#N/A</v>
      </c>
      <c r="AP324" s="19" t="e">
        <f t="shared" si="2257"/>
        <v>#N/A</v>
      </c>
      <c r="AQ324" s="19" t="e">
        <f t="shared" si="2258"/>
        <v>#N/A</v>
      </c>
      <c r="AR324" s="19" t="e">
        <f t="shared" si="2259"/>
        <v>#N/A</v>
      </c>
      <c r="AS324" s="19" t="e">
        <f t="shared" si="2260"/>
        <v>#N/A</v>
      </c>
      <c r="AT324" s="19" t="e">
        <f t="shared" si="2261"/>
        <v>#N/A</v>
      </c>
      <c r="AU324" s="19" t="e">
        <f t="shared" si="2262"/>
        <v>#N/A</v>
      </c>
      <c r="AV324" s="19" t="e">
        <f t="shared" si="2263"/>
        <v>#N/A</v>
      </c>
      <c r="AW324" s="19" t="e">
        <f t="shared" si="2264"/>
        <v>#N/A</v>
      </c>
      <c r="AX324" s="19" t="e">
        <f t="shared" si="2265"/>
        <v>#N/A</v>
      </c>
      <c r="AY324" s="19" t="e">
        <f t="shared" si="2266"/>
        <v>#N/A</v>
      </c>
      <c r="AZ324" s="19" t="e">
        <f t="shared" si="2267"/>
        <v>#N/A</v>
      </c>
      <c r="BA324" s="19" t="e">
        <f t="shared" si="2268"/>
        <v>#N/A</v>
      </c>
      <c r="BB324" s="19" t="e">
        <f t="shared" si="2269"/>
        <v>#N/A</v>
      </c>
      <c r="BC324" s="19" t="e">
        <f t="shared" si="2270"/>
        <v>#N/A</v>
      </c>
      <c r="BD324" s="19" t="e">
        <f t="shared" si="2271"/>
        <v>#N/A</v>
      </c>
      <c r="BE324" s="19" t="e">
        <f t="shared" si="2272"/>
        <v>#N/A</v>
      </c>
      <c r="BF324" s="19" t="e">
        <f t="shared" si="2273"/>
        <v>#N/A</v>
      </c>
      <c r="BG324" s="19" t="e">
        <f t="shared" si="2274"/>
        <v>#N/A</v>
      </c>
      <c r="BH324" s="19" t="e">
        <f t="shared" si="2275"/>
        <v>#N/A</v>
      </c>
      <c r="BI324" s="19" t="e">
        <f t="shared" si="2276"/>
        <v>#N/A</v>
      </c>
    </row>
    <row r="325" spans="1:61" s="19" customFormat="1" ht="12.75" x14ac:dyDescent="0.2"/>
    <row r="326" spans="1:61" s="19" customFormat="1" ht="12.75" x14ac:dyDescent="0.2">
      <c r="C326" s="19" t="s">
        <v>473</v>
      </c>
      <c r="H326" s="19">
        <f>G320</f>
        <v>84045250.084581494</v>
      </c>
      <c r="I326" s="19">
        <f t="shared" ref="I326:I330" si="2277">H320</f>
        <v>79870102.529628813</v>
      </c>
      <c r="J326" s="19">
        <f t="shared" ref="J326:J330" si="2278">I320</f>
        <v>75524975.496646836</v>
      </c>
      <c r="K326" s="19">
        <f t="shared" ref="K326:K330" si="2279">J320</f>
        <v>71002948.745674983</v>
      </c>
      <c r="L326" s="19">
        <f t="shared" ref="L326:L330" si="2280">K320</f>
        <v>66296820.298500098</v>
      </c>
      <c r="M326" s="19">
        <f t="shared" ref="M326:M330" si="2281">L320</f>
        <v>61399094.968469977</v>
      </c>
      <c r="N326" s="19">
        <f t="shared" ref="N326:N330" si="2282">M320</f>
        <v>56301972.423330218</v>
      </c>
      <c r="O326" s="19">
        <f t="shared" ref="O326:O330" si="2283">N320</f>
        <v>50997334.762072831</v>
      </c>
      <c r="P326" s="19">
        <f t="shared" ref="P326:P330" si="2284">O320</f>
        <v>45476733.586010925</v>
      </c>
      <c r="Q326" s="19">
        <f t="shared" ref="Q326:Q330" si="2285">P320</f>
        <v>39731376.543488257</v>
      </c>
      <c r="R326" s="19">
        <f t="shared" ref="R326:R330" si="2286">Q320</f>
        <v>33752113.326794215</v>
      </c>
      <c r="S326" s="19">
        <f t="shared" ref="S326:S330" si="2287">R320</f>
        <v>27529421.098982278</v>
      </c>
      <c r="T326" s="19">
        <f t="shared" ref="T326:T330" si="2288">S320</f>
        <v>21053389.327382073</v>
      </c>
      <c r="U326" s="19">
        <f t="shared" ref="U326:U330" si="2289">T320</f>
        <v>14313703.999650192</v>
      </c>
      <c r="V326" s="19">
        <f t="shared" ref="V326:V330" si="2290">U320</f>
        <v>7299631.197221607</v>
      </c>
      <c r="W326" s="19">
        <f t="shared" ref="W326:W330" si="2291">V320</f>
        <v>0</v>
      </c>
      <c r="X326" s="19" t="e">
        <f t="shared" ref="X326:X330" si="2292">W320</f>
        <v>#N/A</v>
      </c>
      <c r="Y326" s="19" t="e">
        <f t="shared" ref="Y326:Y330" si="2293">X320</f>
        <v>#N/A</v>
      </c>
      <c r="Z326" s="19" t="e">
        <f t="shared" ref="Z326:Z330" si="2294">Y320</f>
        <v>#N/A</v>
      </c>
      <c r="AA326" s="19" t="e">
        <f t="shared" ref="AA326:AA330" si="2295">Z320</f>
        <v>#N/A</v>
      </c>
      <c r="AB326" s="19" t="e">
        <f t="shared" ref="AB326:AB330" si="2296">AA320</f>
        <v>#N/A</v>
      </c>
      <c r="AC326" s="19" t="e">
        <f t="shared" ref="AC326:AC330" si="2297">AB320</f>
        <v>#N/A</v>
      </c>
      <c r="AD326" s="19" t="e">
        <f t="shared" ref="AD326:AD330" si="2298">AC320</f>
        <v>#N/A</v>
      </c>
      <c r="AE326" s="19" t="e">
        <f t="shared" ref="AE326:AE330" si="2299">AD320</f>
        <v>#N/A</v>
      </c>
      <c r="AF326" s="19" t="e">
        <f t="shared" ref="AF326:AF330" si="2300">AE320</f>
        <v>#N/A</v>
      </c>
      <c r="AG326" s="19" t="e">
        <f t="shared" ref="AG326:AG330" si="2301">AF320</f>
        <v>#N/A</v>
      </c>
      <c r="AH326" s="19" t="e">
        <f t="shared" ref="AH326:AH330" si="2302">AG320</f>
        <v>#N/A</v>
      </c>
      <c r="AI326" s="19" t="e">
        <f t="shared" ref="AI326:AI330" si="2303">AH320</f>
        <v>#N/A</v>
      </c>
      <c r="AJ326" s="19" t="e">
        <f t="shared" ref="AJ326:AJ330" si="2304">AI320</f>
        <v>#N/A</v>
      </c>
      <c r="AK326" s="19" t="e">
        <f t="shared" ref="AK326:AK330" si="2305">AJ320</f>
        <v>#N/A</v>
      </c>
      <c r="AL326" s="19" t="e">
        <f t="shared" ref="AL326:AL330" si="2306">AK320</f>
        <v>#N/A</v>
      </c>
      <c r="AM326" s="19" t="e">
        <f t="shared" ref="AM326:AM330" si="2307">AL320</f>
        <v>#N/A</v>
      </c>
      <c r="AN326" s="19" t="e">
        <f t="shared" ref="AN326:AN330" si="2308">AM320</f>
        <v>#N/A</v>
      </c>
      <c r="AO326" s="19" t="e">
        <f t="shared" ref="AO326:AO330" si="2309">AN320</f>
        <v>#N/A</v>
      </c>
      <c r="AP326" s="19" t="e">
        <f t="shared" ref="AP326:AP330" si="2310">AO320</f>
        <v>#N/A</v>
      </c>
      <c r="AQ326" s="19" t="e">
        <f t="shared" ref="AQ326:AQ330" si="2311">AP320</f>
        <v>#N/A</v>
      </c>
      <c r="AR326" s="19" t="e">
        <f t="shared" ref="AR326:AR330" si="2312">AQ320</f>
        <v>#N/A</v>
      </c>
      <c r="AS326" s="19" t="e">
        <f t="shared" ref="AS326:AS330" si="2313">AR320</f>
        <v>#N/A</v>
      </c>
      <c r="AT326" s="19" t="e">
        <f t="shared" ref="AT326:AT330" si="2314">AS320</f>
        <v>#N/A</v>
      </c>
      <c r="AU326" s="19" t="e">
        <f t="shared" ref="AU326:AU330" si="2315">AT320</f>
        <v>#N/A</v>
      </c>
      <c r="AV326" s="19" t="e">
        <f t="shared" ref="AV326:AV330" si="2316">AU320</f>
        <v>#N/A</v>
      </c>
      <c r="AW326" s="19" t="e">
        <f t="shared" ref="AW326:AW330" si="2317">AV320</f>
        <v>#N/A</v>
      </c>
      <c r="AX326" s="19" t="e">
        <f t="shared" ref="AX326:AX330" si="2318">AW320</f>
        <v>#N/A</v>
      </c>
      <c r="AY326" s="19" t="e">
        <f t="shared" ref="AY326:AY330" si="2319">AX320</f>
        <v>#N/A</v>
      </c>
      <c r="AZ326" s="19" t="e">
        <f t="shared" ref="AZ326:AZ330" si="2320">AY320</f>
        <v>#N/A</v>
      </c>
      <c r="BA326" s="19" t="e">
        <f t="shared" ref="BA326:BA330" si="2321">AZ320</f>
        <v>#N/A</v>
      </c>
      <c r="BB326" s="19" t="e">
        <f t="shared" ref="BB326:BB330" si="2322">BA320</f>
        <v>#N/A</v>
      </c>
      <c r="BC326" s="19" t="e">
        <f t="shared" ref="BC326:BC330" si="2323">BB320</f>
        <v>#N/A</v>
      </c>
      <c r="BD326" s="19" t="e">
        <f t="shared" ref="BD326:BD330" si="2324">BC320</f>
        <v>#N/A</v>
      </c>
      <c r="BE326" s="19" t="e">
        <f t="shared" ref="BE326:BE330" si="2325">BD320</f>
        <v>#N/A</v>
      </c>
      <c r="BF326" s="19" t="e">
        <f t="shared" ref="BF326:BF330" si="2326">BE320</f>
        <v>#N/A</v>
      </c>
      <c r="BG326" s="19" t="e">
        <f t="shared" ref="BG326:BG330" si="2327">BF320</f>
        <v>#N/A</v>
      </c>
      <c r="BH326" s="19" t="e">
        <f t="shared" ref="BH326:BH330" si="2328">BG320</f>
        <v>#N/A</v>
      </c>
      <c r="BI326" s="19" t="e">
        <f t="shared" ref="BI326:BI330" si="2329">BH320</f>
        <v>#N/A</v>
      </c>
    </row>
    <row r="327" spans="1:61" s="19" customFormat="1" ht="12.75" x14ac:dyDescent="0.2">
      <c r="C327" s="19" t="s">
        <v>455</v>
      </c>
      <c r="H327" s="19">
        <f>G321</f>
        <v>4175147.5549526811</v>
      </c>
      <c r="I327" s="19">
        <f t="shared" si="2277"/>
        <v>4345127.0329819778</v>
      </c>
      <c r="J327" s="19">
        <f t="shared" si="2278"/>
        <v>4522026.7509718565</v>
      </c>
      <c r="K327" s="19">
        <f t="shared" si="2279"/>
        <v>4706128.4471748844</v>
      </c>
      <c r="L327" s="19">
        <f t="shared" si="2280"/>
        <v>4897725.3300301237</v>
      </c>
      <c r="M327" s="19">
        <f t="shared" si="2281"/>
        <v>5097122.5451397635</v>
      </c>
      <c r="N327" s="19">
        <f t="shared" si="2282"/>
        <v>5304637.6612573871</v>
      </c>
      <c r="O327" s="19">
        <f t="shared" si="2283"/>
        <v>5520601.1760619059</v>
      </c>
      <c r="P327" s="19">
        <f t="shared" si="2284"/>
        <v>5745357.0425226688</v>
      </c>
      <c r="Q327" s="19">
        <f t="shared" si="2285"/>
        <v>5979263.2166940421</v>
      </c>
      <c r="R327" s="19">
        <f t="shared" si="2286"/>
        <v>6222692.2278119363</v>
      </c>
      <c r="S327" s="19">
        <f t="shared" si="2287"/>
        <v>6476031.7716002073</v>
      </c>
      <c r="T327" s="19">
        <f t="shared" si="2288"/>
        <v>6739685.3277318822</v>
      </c>
      <c r="U327" s="19">
        <f t="shared" si="2289"/>
        <v>7014072.8024285845</v>
      </c>
      <c r="V327" s="19">
        <f t="shared" si="2290"/>
        <v>7299631.1972216051</v>
      </c>
      <c r="W327" s="19" t="e">
        <f t="shared" si="2291"/>
        <v>#N/A</v>
      </c>
      <c r="X327" s="19" t="e">
        <f t="shared" si="2292"/>
        <v>#N/A</v>
      </c>
      <c r="Y327" s="19" t="e">
        <f t="shared" si="2293"/>
        <v>#N/A</v>
      </c>
      <c r="Z327" s="19" t="e">
        <f t="shared" si="2294"/>
        <v>#N/A</v>
      </c>
      <c r="AA327" s="19" t="e">
        <f t="shared" si="2295"/>
        <v>#N/A</v>
      </c>
      <c r="AB327" s="19" t="e">
        <f t="shared" si="2296"/>
        <v>#N/A</v>
      </c>
      <c r="AC327" s="19" t="e">
        <f t="shared" si="2297"/>
        <v>#N/A</v>
      </c>
      <c r="AD327" s="19" t="e">
        <f t="shared" si="2298"/>
        <v>#N/A</v>
      </c>
      <c r="AE327" s="19" t="e">
        <f t="shared" si="2299"/>
        <v>#N/A</v>
      </c>
      <c r="AF327" s="19" t="e">
        <f t="shared" si="2300"/>
        <v>#N/A</v>
      </c>
      <c r="AG327" s="19" t="e">
        <f t="shared" si="2301"/>
        <v>#N/A</v>
      </c>
      <c r="AH327" s="19" t="e">
        <f t="shared" si="2302"/>
        <v>#N/A</v>
      </c>
      <c r="AI327" s="19" t="e">
        <f t="shared" si="2303"/>
        <v>#N/A</v>
      </c>
      <c r="AJ327" s="19" t="e">
        <f t="shared" si="2304"/>
        <v>#N/A</v>
      </c>
      <c r="AK327" s="19" t="e">
        <f t="shared" si="2305"/>
        <v>#N/A</v>
      </c>
      <c r="AL327" s="19" t="e">
        <f t="shared" si="2306"/>
        <v>#N/A</v>
      </c>
      <c r="AM327" s="19" t="e">
        <f t="shared" si="2307"/>
        <v>#N/A</v>
      </c>
      <c r="AN327" s="19" t="e">
        <f t="shared" si="2308"/>
        <v>#N/A</v>
      </c>
      <c r="AO327" s="19" t="e">
        <f t="shared" si="2309"/>
        <v>#N/A</v>
      </c>
      <c r="AP327" s="19" t="e">
        <f t="shared" si="2310"/>
        <v>#N/A</v>
      </c>
      <c r="AQ327" s="19" t="e">
        <f t="shared" si="2311"/>
        <v>#N/A</v>
      </c>
      <c r="AR327" s="19" t="e">
        <f t="shared" si="2312"/>
        <v>#N/A</v>
      </c>
      <c r="AS327" s="19" t="e">
        <f t="shared" si="2313"/>
        <v>#N/A</v>
      </c>
      <c r="AT327" s="19" t="e">
        <f t="shared" si="2314"/>
        <v>#N/A</v>
      </c>
      <c r="AU327" s="19" t="e">
        <f t="shared" si="2315"/>
        <v>#N/A</v>
      </c>
      <c r="AV327" s="19" t="e">
        <f t="shared" si="2316"/>
        <v>#N/A</v>
      </c>
      <c r="AW327" s="19" t="e">
        <f t="shared" si="2317"/>
        <v>#N/A</v>
      </c>
      <c r="AX327" s="19" t="e">
        <f t="shared" si="2318"/>
        <v>#N/A</v>
      </c>
      <c r="AY327" s="19" t="e">
        <f t="shared" si="2319"/>
        <v>#N/A</v>
      </c>
      <c r="AZ327" s="19" t="e">
        <f t="shared" si="2320"/>
        <v>#N/A</v>
      </c>
      <c r="BA327" s="19" t="e">
        <f t="shared" si="2321"/>
        <v>#N/A</v>
      </c>
      <c r="BB327" s="19" t="e">
        <f t="shared" si="2322"/>
        <v>#N/A</v>
      </c>
      <c r="BC327" s="19" t="e">
        <f t="shared" si="2323"/>
        <v>#N/A</v>
      </c>
      <c r="BD327" s="19" t="e">
        <f t="shared" si="2324"/>
        <v>#N/A</v>
      </c>
      <c r="BE327" s="19" t="e">
        <f t="shared" si="2325"/>
        <v>#N/A</v>
      </c>
      <c r="BF327" s="19" t="e">
        <f t="shared" si="2326"/>
        <v>#N/A</v>
      </c>
      <c r="BG327" s="19" t="e">
        <f t="shared" si="2327"/>
        <v>#N/A</v>
      </c>
      <c r="BH327" s="19" t="e">
        <f t="shared" si="2328"/>
        <v>#N/A</v>
      </c>
      <c r="BI327" s="19" t="e">
        <f t="shared" si="2329"/>
        <v>#N/A</v>
      </c>
    </row>
    <row r="328" spans="1:61" s="19" customFormat="1" ht="12.75" x14ac:dyDescent="0.2">
      <c r="C328" s="19" t="s">
        <v>456</v>
      </c>
      <c r="H328" s="19">
        <f>G322</f>
        <v>3270111.2846534955</v>
      </c>
      <c r="I328" s="19">
        <f t="shared" si="2277"/>
        <v>3100131.8066241988</v>
      </c>
      <c r="J328" s="19">
        <f t="shared" si="2278"/>
        <v>2923232.0886343201</v>
      </c>
      <c r="K328" s="19">
        <f t="shared" si="2279"/>
        <v>2739130.3924312922</v>
      </c>
      <c r="L328" s="19">
        <f t="shared" si="2280"/>
        <v>2547533.5095760529</v>
      </c>
      <c r="M328" s="19">
        <f t="shared" si="2281"/>
        <v>2348136.2944664131</v>
      </c>
      <c r="N328" s="19">
        <f t="shared" si="2282"/>
        <v>2140621.1783487895</v>
      </c>
      <c r="O328" s="19">
        <f t="shared" si="2283"/>
        <v>1924657.6635442709</v>
      </c>
      <c r="P328" s="19">
        <f t="shared" si="2284"/>
        <v>1699901.7970835075</v>
      </c>
      <c r="Q328" s="19">
        <f t="shared" si="2285"/>
        <v>1465995.622912134</v>
      </c>
      <c r="R328" s="19">
        <f t="shared" si="2286"/>
        <v>1222566.6117942401</v>
      </c>
      <c r="S328" s="19">
        <f t="shared" si="2287"/>
        <v>969227.06800596858</v>
      </c>
      <c r="T328" s="19">
        <f t="shared" si="2288"/>
        <v>705573.51187429379</v>
      </c>
      <c r="U328" s="19">
        <f t="shared" si="2289"/>
        <v>431186.03717759234</v>
      </c>
      <c r="V328" s="19">
        <f t="shared" si="2290"/>
        <v>145627.64238457099</v>
      </c>
      <c r="W328" s="19" t="e">
        <f t="shared" si="2291"/>
        <v>#N/A</v>
      </c>
      <c r="X328" s="19" t="e">
        <f t="shared" si="2292"/>
        <v>#N/A</v>
      </c>
      <c r="Y328" s="19" t="e">
        <f t="shared" si="2293"/>
        <v>#N/A</v>
      </c>
      <c r="Z328" s="19" t="e">
        <f t="shared" si="2294"/>
        <v>#N/A</v>
      </c>
      <c r="AA328" s="19" t="e">
        <f t="shared" si="2295"/>
        <v>#N/A</v>
      </c>
      <c r="AB328" s="19" t="e">
        <f t="shared" si="2296"/>
        <v>#N/A</v>
      </c>
      <c r="AC328" s="19" t="e">
        <f t="shared" si="2297"/>
        <v>#N/A</v>
      </c>
      <c r="AD328" s="19" t="e">
        <f t="shared" si="2298"/>
        <v>#N/A</v>
      </c>
      <c r="AE328" s="19" t="e">
        <f t="shared" si="2299"/>
        <v>#N/A</v>
      </c>
      <c r="AF328" s="19" t="e">
        <f t="shared" si="2300"/>
        <v>#N/A</v>
      </c>
      <c r="AG328" s="19" t="e">
        <f t="shared" si="2301"/>
        <v>#N/A</v>
      </c>
      <c r="AH328" s="19" t="e">
        <f t="shared" si="2302"/>
        <v>#N/A</v>
      </c>
      <c r="AI328" s="19" t="e">
        <f t="shared" si="2303"/>
        <v>#N/A</v>
      </c>
      <c r="AJ328" s="19" t="e">
        <f t="shared" si="2304"/>
        <v>#N/A</v>
      </c>
      <c r="AK328" s="19" t="e">
        <f t="shared" si="2305"/>
        <v>#N/A</v>
      </c>
      <c r="AL328" s="19" t="e">
        <f t="shared" si="2306"/>
        <v>#N/A</v>
      </c>
      <c r="AM328" s="19" t="e">
        <f t="shared" si="2307"/>
        <v>#N/A</v>
      </c>
      <c r="AN328" s="19" t="e">
        <f t="shared" si="2308"/>
        <v>#N/A</v>
      </c>
      <c r="AO328" s="19" t="e">
        <f t="shared" si="2309"/>
        <v>#N/A</v>
      </c>
      <c r="AP328" s="19" t="e">
        <f t="shared" si="2310"/>
        <v>#N/A</v>
      </c>
      <c r="AQ328" s="19" t="e">
        <f t="shared" si="2311"/>
        <v>#N/A</v>
      </c>
      <c r="AR328" s="19" t="e">
        <f t="shared" si="2312"/>
        <v>#N/A</v>
      </c>
      <c r="AS328" s="19" t="e">
        <f t="shared" si="2313"/>
        <v>#N/A</v>
      </c>
      <c r="AT328" s="19" t="e">
        <f t="shared" si="2314"/>
        <v>#N/A</v>
      </c>
      <c r="AU328" s="19" t="e">
        <f t="shared" si="2315"/>
        <v>#N/A</v>
      </c>
      <c r="AV328" s="19" t="e">
        <f t="shared" si="2316"/>
        <v>#N/A</v>
      </c>
      <c r="AW328" s="19" t="e">
        <f t="shared" si="2317"/>
        <v>#N/A</v>
      </c>
      <c r="AX328" s="19" t="e">
        <f t="shared" si="2318"/>
        <v>#N/A</v>
      </c>
      <c r="AY328" s="19" t="e">
        <f t="shared" si="2319"/>
        <v>#N/A</v>
      </c>
      <c r="AZ328" s="19" t="e">
        <f t="shared" si="2320"/>
        <v>#N/A</v>
      </c>
      <c r="BA328" s="19" t="e">
        <f t="shared" si="2321"/>
        <v>#N/A</v>
      </c>
      <c r="BB328" s="19" t="e">
        <f t="shared" si="2322"/>
        <v>#N/A</v>
      </c>
      <c r="BC328" s="19" t="e">
        <f t="shared" si="2323"/>
        <v>#N/A</v>
      </c>
      <c r="BD328" s="19" t="e">
        <f t="shared" si="2324"/>
        <v>#N/A</v>
      </c>
      <c r="BE328" s="19" t="e">
        <f t="shared" si="2325"/>
        <v>#N/A</v>
      </c>
      <c r="BF328" s="19" t="e">
        <f t="shared" si="2326"/>
        <v>#N/A</v>
      </c>
      <c r="BG328" s="19" t="e">
        <f t="shared" si="2327"/>
        <v>#N/A</v>
      </c>
      <c r="BH328" s="19" t="e">
        <f t="shared" si="2328"/>
        <v>#N/A</v>
      </c>
      <c r="BI328" s="19" t="e">
        <f t="shared" si="2329"/>
        <v>#N/A</v>
      </c>
    </row>
    <row r="329" spans="1:61" s="19" customFormat="1" ht="12.75" x14ac:dyDescent="0.2">
      <c r="C329" s="19" t="s">
        <v>161</v>
      </c>
      <c r="H329" s="19">
        <f>G323</f>
        <v>7445258.8396061761</v>
      </c>
      <c r="I329" s="19">
        <f t="shared" si="2277"/>
        <v>7445258.8396061761</v>
      </c>
      <c r="J329" s="19">
        <f t="shared" si="2278"/>
        <v>7445258.8396061761</v>
      </c>
      <c r="K329" s="19">
        <f t="shared" si="2279"/>
        <v>7445258.8396061761</v>
      </c>
      <c r="L329" s="19">
        <f t="shared" si="2280"/>
        <v>7445258.8396061761</v>
      </c>
      <c r="M329" s="19">
        <f t="shared" si="2281"/>
        <v>7445258.8396061761</v>
      </c>
      <c r="N329" s="19">
        <f t="shared" si="2282"/>
        <v>7445258.8396061761</v>
      </c>
      <c r="O329" s="19">
        <f t="shared" si="2283"/>
        <v>7445258.8396061761</v>
      </c>
      <c r="P329" s="19">
        <f t="shared" si="2284"/>
        <v>7445258.8396061761</v>
      </c>
      <c r="Q329" s="19">
        <f t="shared" si="2285"/>
        <v>7445258.8396061761</v>
      </c>
      <c r="R329" s="19">
        <f t="shared" si="2286"/>
        <v>7445258.8396061761</v>
      </c>
      <c r="S329" s="19">
        <f t="shared" si="2287"/>
        <v>7445258.8396061761</v>
      </c>
      <c r="T329" s="19">
        <f t="shared" si="2288"/>
        <v>7445258.8396061761</v>
      </c>
      <c r="U329" s="19">
        <f t="shared" si="2289"/>
        <v>7445258.8396061761</v>
      </c>
      <c r="V329" s="19">
        <f t="shared" si="2290"/>
        <v>7445258.8396061761</v>
      </c>
      <c r="W329" s="19" t="e">
        <f t="shared" si="2291"/>
        <v>#N/A</v>
      </c>
      <c r="X329" s="19" t="e">
        <f t="shared" si="2292"/>
        <v>#N/A</v>
      </c>
      <c r="Y329" s="19" t="e">
        <f t="shared" si="2293"/>
        <v>#N/A</v>
      </c>
      <c r="Z329" s="19" t="e">
        <f t="shared" si="2294"/>
        <v>#N/A</v>
      </c>
      <c r="AA329" s="19" t="e">
        <f t="shared" si="2295"/>
        <v>#N/A</v>
      </c>
      <c r="AB329" s="19" t="e">
        <f t="shared" si="2296"/>
        <v>#N/A</v>
      </c>
      <c r="AC329" s="19" t="e">
        <f t="shared" si="2297"/>
        <v>#N/A</v>
      </c>
      <c r="AD329" s="19" t="e">
        <f t="shared" si="2298"/>
        <v>#N/A</v>
      </c>
      <c r="AE329" s="19" t="e">
        <f t="shared" si="2299"/>
        <v>#N/A</v>
      </c>
      <c r="AF329" s="19" t="e">
        <f t="shared" si="2300"/>
        <v>#N/A</v>
      </c>
      <c r="AG329" s="19" t="e">
        <f t="shared" si="2301"/>
        <v>#N/A</v>
      </c>
      <c r="AH329" s="19" t="e">
        <f t="shared" si="2302"/>
        <v>#N/A</v>
      </c>
      <c r="AI329" s="19" t="e">
        <f t="shared" si="2303"/>
        <v>#N/A</v>
      </c>
      <c r="AJ329" s="19" t="e">
        <f t="shared" si="2304"/>
        <v>#N/A</v>
      </c>
      <c r="AK329" s="19" t="e">
        <f t="shared" si="2305"/>
        <v>#N/A</v>
      </c>
      <c r="AL329" s="19" t="e">
        <f t="shared" si="2306"/>
        <v>#N/A</v>
      </c>
      <c r="AM329" s="19" t="e">
        <f t="shared" si="2307"/>
        <v>#N/A</v>
      </c>
      <c r="AN329" s="19" t="e">
        <f t="shared" si="2308"/>
        <v>#N/A</v>
      </c>
      <c r="AO329" s="19" t="e">
        <f t="shared" si="2309"/>
        <v>#N/A</v>
      </c>
      <c r="AP329" s="19" t="e">
        <f t="shared" si="2310"/>
        <v>#N/A</v>
      </c>
      <c r="AQ329" s="19" t="e">
        <f t="shared" si="2311"/>
        <v>#N/A</v>
      </c>
      <c r="AR329" s="19" t="e">
        <f t="shared" si="2312"/>
        <v>#N/A</v>
      </c>
      <c r="AS329" s="19" t="e">
        <f t="shared" si="2313"/>
        <v>#N/A</v>
      </c>
      <c r="AT329" s="19" t="e">
        <f t="shared" si="2314"/>
        <v>#N/A</v>
      </c>
      <c r="AU329" s="19" t="e">
        <f t="shared" si="2315"/>
        <v>#N/A</v>
      </c>
      <c r="AV329" s="19" t="e">
        <f t="shared" si="2316"/>
        <v>#N/A</v>
      </c>
      <c r="AW329" s="19" t="e">
        <f t="shared" si="2317"/>
        <v>#N/A</v>
      </c>
      <c r="AX329" s="19" t="e">
        <f t="shared" si="2318"/>
        <v>#N/A</v>
      </c>
      <c r="AY329" s="19" t="e">
        <f t="shared" si="2319"/>
        <v>#N/A</v>
      </c>
      <c r="AZ329" s="19" t="e">
        <f t="shared" si="2320"/>
        <v>#N/A</v>
      </c>
      <c r="BA329" s="19" t="e">
        <f t="shared" si="2321"/>
        <v>#N/A</v>
      </c>
      <c r="BB329" s="19" t="e">
        <f t="shared" si="2322"/>
        <v>#N/A</v>
      </c>
      <c r="BC329" s="19" t="e">
        <f t="shared" si="2323"/>
        <v>#N/A</v>
      </c>
      <c r="BD329" s="19" t="e">
        <f t="shared" si="2324"/>
        <v>#N/A</v>
      </c>
      <c r="BE329" s="19" t="e">
        <f t="shared" si="2325"/>
        <v>#N/A</v>
      </c>
      <c r="BF329" s="19" t="e">
        <f t="shared" si="2326"/>
        <v>#N/A</v>
      </c>
      <c r="BG329" s="19" t="e">
        <f t="shared" si="2327"/>
        <v>#N/A</v>
      </c>
      <c r="BH329" s="19" t="e">
        <f t="shared" si="2328"/>
        <v>#N/A</v>
      </c>
      <c r="BI329" s="19" t="e">
        <f t="shared" si="2329"/>
        <v>#N/A</v>
      </c>
    </row>
    <row r="330" spans="1:61" s="19" customFormat="1" ht="12.75" x14ac:dyDescent="0.2">
      <c r="C330" s="19" t="s">
        <v>457</v>
      </c>
      <c r="H330" s="19">
        <f>G324</f>
        <v>79870102.529628813</v>
      </c>
      <c r="I330" s="19">
        <f t="shared" si="2277"/>
        <v>75524975.496646836</v>
      </c>
      <c r="J330" s="19">
        <f t="shared" si="2278"/>
        <v>71002948.745674983</v>
      </c>
      <c r="K330" s="19">
        <f t="shared" si="2279"/>
        <v>66296820.298500098</v>
      </c>
      <c r="L330" s="19">
        <f t="shared" si="2280"/>
        <v>61399094.968469977</v>
      </c>
      <c r="M330" s="19">
        <f t="shared" si="2281"/>
        <v>56301972.423330218</v>
      </c>
      <c r="N330" s="19">
        <f t="shared" si="2282"/>
        <v>50997334.762072831</v>
      </c>
      <c r="O330" s="19">
        <f t="shared" si="2283"/>
        <v>45476733.586010925</v>
      </c>
      <c r="P330" s="19">
        <f t="shared" si="2284"/>
        <v>39731376.543488257</v>
      </c>
      <c r="Q330" s="19">
        <f t="shared" si="2285"/>
        <v>33752113.326794215</v>
      </c>
      <c r="R330" s="19">
        <f t="shared" si="2286"/>
        <v>27529421.098982278</v>
      </c>
      <c r="S330" s="19">
        <f t="shared" si="2287"/>
        <v>21053389.327382073</v>
      </c>
      <c r="T330" s="19">
        <f t="shared" si="2288"/>
        <v>14313703.999650192</v>
      </c>
      <c r="U330" s="19">
        <f t="shared" si="2289"/>
        <v>7299631.197221607</v>
      </c>
      <c r="V330" s="19">
        <f t="shared" si="2290"/>
        <v>0</v>
      </c>
      <c r="W330" s="19" t="e">
        <f t="shared" si="2291"/>
        <v>#N/A</v>
      </c>
      <c r="X330" s="19" t="e">
        <f t="shared" si="2292"/>
        <v>#N/A</v>
      </c>
      <c r="Y330" s="19" t="e">
        <f t="shared" si="2293"/>
        <v>#N/A</v>
      </c>
      <c r="Z330" s="19" t="e">
        <f t="shared" si="2294"/>
        <v>#N/A</v>
      </c>
      <c r="AA330" s="19" t="e">
        <f t="shared" si="2295"/>
        <v>#N/A</v>
      </c>
      <c r="AB330" s="19" t="e">
        <f t="shared" si="2296"/>
        <v>#N/A</v>
      </c>
      <c r="AC330" s="19" t="e">
        <f t="shared" si="2297"/>
        <v>#N/A</v>
      </c>
      <c r="AD330" s="19" t="e">
        <f t="shared" si="2298"/>
        <v>#N/A</v>
      </c>
      <c r="AE330" s="19" t="e">
        <f t="shared" si="2299"/>
        <v>#N/A</v>
      </c>
      <c r="AF330" s="19" t="e">
        <f t="shared" si="2300"/>
        <v>#N/A</v>
      </c>
      <c r="AG330" s="19" t="e">
        <f t="shared" si="2301"/>
        <v>#N/A</v>
      </c>
      <c r="AH330" s="19" t="e">
        <f t="shared" si="2302"/>
        <v>#N/A</v>
      </c>
      <c r="AI330" s="19" t="e">
        <f t="shared" si="2303"/>
        <v>#N/A</v>
      </c>
      <c r="AJ330" s="19" t="e">
        <f t="shared" si="2304"/>
        <v>#N/A</v>
      </c>
      <c r="AK330" s="19" t="e">
        <f t="shared" si="2305"/>
        <v>#N/A</v>
      </c>
      <c r="AL330" s="19" t="e">
        <f t="shared" si="2306"/>
        <v>#N/A</v>
      </c>
      <c r="AM330" s="19" t="e">
        <f t="shared" si="2307"/>
        <v>#N/A</v>
      </c>
      <c r="AN330" s="19" t="e">
        <f t="shared" si="2308"/>
        <v>#N/A</v>
      </c>
      <c r="AO330" s="19" t="e">
        <f t="shared" si="2309"/>
        <v>#N/A</v>
      </c>
      <c r="AP330" s="19" t="e">
        <f t="shared" si="2310"/>
        <v>#N/A</v>
      </c>
      <c r="AQ330" s="19" t="e">
        <f t="shared" si="2311"/>
        <v>#N/A</v>
      </c>
      <c r="AR330" s="19" t="e">
        <f t="shared" si="2312"/>
        <v>#N/A</v>
      </c>
      <c r="AS330" s="19" t="e">
        <f t="shared" si="2313"/>
        <v>#N/A</v>
      </c>
      <c r="AT330" s="19" t="e">
        <f t="shared" si="2314"/>
        <v>#N/A</v>
      </c>
      <c r="AU330" s="19" t="e">
        <f t="shared" si="2315"/>
        <v>#N/A</v>
      </c>
      <c r="AV330" s="19" t="e">
        <f t="shared" si="2316"/>
        <v>#N/A</v>
      </c>
      <c r="AW330" s="19" t="e">
        <f t="shared" si="2317"/>
        <v>#N/A</v>
      </c>
      <c r="AX330" s="19" t="e">
        <f t="shared" si="2318"/>
        <v>#N/A</v>
      </c>
      <c r="AY330" s="19" t="e">
        <f t="shared" si="2319"/>
        <v>#N/A</v>
      </c>
      <c r="AZ330" s="19" t="e">
        <f t="shared" si="2320"/>
        <v>#N/A</v>
      </c>
      <c r="BA330" s="19" t="e">
        <f t="shared" si="2321"/>
        <v>#N/A</v>
      </c>
      <c r="BB330" s="19" t="e">
        <f t="shared" si="2322"/>
        <v>#N/A</v>
      </c>
      <c r="BC330" s="19" t="e">
        <f t="shared" si="2323"/>
        <v>#N/A</v>
      </c>
      <c r="BD330" s="19" t="e">
        <f t="shared" si="2324"/>
        <v>#N/A</v>
      </c>
      <c r="BE330" s="19" t="e">
        <f t="shared" si="2325"/>
        <v>#N/A</v>
      </c>
      <c r="BF330" s="19" t="e">
        <f t="shared" si="2326"/>
        <v>#N/A</v>
      </c>
      <c r="BG330" s="19" t="e">
        <f t="shared" si="2327"/>
        <v>#N/A</v>
      </c>
      <c r="BH330" s="19" t="e">
        <f t="shared" si="2328"/>
        <v>#N/A</v>
      </c>
      <c r="BI330" s="19" t="e">
        <f t="shared" si="2329"/>
        <v>#N/A</v>
      </c>
    </row>
    <row r="334" spans="1:61" s="19" customFormat="1" ht="12.75" x14ac:dyDescent="0.2">
      <c r="A334" s="48" t="s">
        <v>469</v>
      </c>
    </row>
    <row r="335" spans="1:61" s="19" customFormat="1" ht="12.75" x14ac:dyDescent="0.2">
      <c r="A335" s="19" t="s">
        <v>470</v>
      </c>
      <c r="B335" s="19">
        <f>Inputs!L116</f>
        <v>276749029.40980726</v>
      </c>
      <c r="D335" s="19">
        <f>B336</f>
        <v>20</v>
      </c>
      <c r="E335" s="19">
        <f>IF(D335&gt;0,D335-1,0)</f>
        <v>19</v>
      </c>
      <c r="F335" s="19">
        <f>IF(E335&gt;0,E335-1,0)</f>
        <v>18</v>
      </c>
      <c r="G335" s="19">
        <f>IF(F335&gt;0,F335-1,0)</f>
        <v>17</v>
      </c>
      <c r="H335" s="19">
        <f t="shared" ref="H335" si="2330">IF(G335&gt;0,G335-1,0)</f>
        <v>16</v>
      </c>
      <c r="I335" s="19">
        <f t="shared" ref="I335" si="2331">IF(H335&gt;0,H335-1,0)</f>
        <v>15</v>
      </c>
      <c r="J335" s="19">
        <f t="shared" ref="J335" si="2332">IF(I335&gt;0,I335-1,0)</f>
        <v>14</v>
      </c>
      <c r="K335" s="19">
        <f t="shared" ref="K335" si="2333">IF(J335&gt;0,J335-1,0)</f>
        <v>13</v>
      </c>
      <c r="L335" s="19">
        <f t="shared" ref="L335" si="2334">IF(K335&gt;0,K335-1,0)</f>
        <v>12</v>
      </c>
      <c r="M335" s="19">
        <f t="shared" ref="M335" si="2335">IF(L335&gt;0,L335-1,0)</f>
        <v>11</v>
      </c>
      <c r="N335" s="19">
        <f t="shared" ref="N335" si="2336">IF(M335&gt;0,M335-1,0)</f>
        <v>10</v>
      </c>
      <c r="O335" s="19">
        <f t="shared" ref="O335" si="2337">IF(N335&gt;0,N335-1,0)</f>
        <v>9</v>
      </c>
      <c r="P335" s="19">
        <f t="shared" ref="P335" si="2338">IF(O335&gt;0,O335-1,0)</f>
        <v>8</v>
      </c>
      <c r="Q335" s="19">
        <f t="shared" ref="Q335" si="2339">IF(P335&gt;0,P335-1,0)</f>
        <v>7</v>
      </c>
      <c r="R335" s="19">
        <f t="shared" ref="R335" si="2340">IF(Q335&gt;0,Q335-1,0)</f>
        <v>6</v>
      </c>
      <c r="S335" s="19">
        <f t="shared" ref="S335" si="2341">IF(R335&gt;0,R335-1,0)</f>
        <v>5</v>
      </c>
      <c r="T335" s="19">
        <f t="shared" ref="T335" si="2342">IF(S335&gt;0,S335-1,0)</f>
        <v>4</v>
      </c>
      <c r="U335" s="19">
        <f t="shared" ref="U335" si="2343">IF(T335&gt;0,T335-1,0)</f>
        <v>3</v>
      </c>
      <c r="V335" s="19">
        <f t="shared" ref="V335" si="2344">IF(U335&gt;0,U335-1,0)</f>
        <v>2</v>
      </c>
      <c r="W335" s="19">
        <f t="shared" ref="W335" si="2345">IF(V335&gt;0,V335-1,0)</f>
        <v>1</v>
      </c>
      <c r="X335" s="19">
        <f t="shared" ref="X335" si="2346">IF(W335&gt;0,W335-1,0)</f>
        <v>0</v>
      </c>
      <c r="Y335" s="19">
        <f t="shared" ref="Y335" si="2347">IF(X335&gt;0,X335-1,0)</f>
        <v>0</v>
      </c>
      <c r="Z335" s="19">
        <f t="shared" ref="Z335" si="2348">IF(Y335&gt;0,Y335-1,0)</f>
        <v>0</v>
      </c>
      <c r="AA335" s="19">
        <f t="shared" ref="AA335" si="2349">IF(Z335&gt;0,Z335-1,0)</f>
        <v>0</v>
      </c>
      <c r="AB335" s="19">
        <f t="shared" ref="AB335" si="2350">IF(AA335&gt;0,AA335-1,0)</f>
        <v>0</v>
      </c>
      <c r="AC335" s="19">
        <f t="shared" ref="AC335" si="2351">IF(AB335&gt;0,AB335-1,0)</f>
        <v>0</v>
      </c>
      <c r="AD335" s="19">
        <f t="shared" ref="AD335" si="2352">IF(AC335&gt;0,AC335-1,0)</f>
        <v>0</v>
      </c>
      <c r="AE335" s="19">
        <f t="shared" ref="AE335" si="2353">IF(AD335&gt;0,AD335-1,0)</f>
        <v>0</v>
      </c>
      <c r="AF335" s="19">
        <f t="shared" ref="AF335" si="2354">IF(AE335&gt;0,AE335-1,0)</f>
        <v>0</v>
      </c>
      <c r="AG335" s="19">
        <f t="shared" ref="AG335" si="2355">IF(AF335&gt;0,AF335-1,0)</f>
        <v>0</v>
      </c>
      <c r="AH335" s="19">
        <f t="shared" ref="AH335" si="2356">IF(AG335&gt;0,AG335-1,0)</f>
        <v>0</v>
      </c>
      <c r="AI335" s="19">
        <f t="shared" ref="AI335" si="2357">IF(AH335&gt;0,AH335-1,0)</f>
        <v>0</v>
      </c>
      <c r="AJ335" s="19">
        <f t="shared" ref="AJ335" si="2358">IF(AI335&gt;0,AI335-1,0)</f>
        <v>0</v>
      </c>
      <c r="AK335" s="19">
        <f t="shared" ref="AK335" si="2359">IF(AJ335&gt;0,AJ335-1,0)</f>
        <v>0</v>
      </c>
      <c r="AL335" s="19">
        <f t="shared" ref="AL335" si="2360">IF(AK335&gt;0,AK335-1,0)</f>
        <v>0</v>
      </c>
      <c r="AM335" s="19">
        <f t="shared" ref="AM335" si="2361">IF(AL335&gt;0,AL335-1,0)</f>
        <v>0</v>
      </c>
      <c r="AN335" s="19">
        <f t="shared" ref="AN335" si="2362">IF(AM335&gt;0,AM335-1,0)</f>
        <v>0</v>
      </c>
      <c r="AO335" s="19">
        <f t="shared" ref="AO335" si="2363">IF(AN335&gt;0,AN335-1,0)</f>
        <v>0</v>
      </c>
      <c r="AP335" s="19">
        <f t="shared" ref="AP335" si="2364">IF(AO335&gt;0,AO335-1,0)</f>
        <v>0</v>
      </c>
      <c r="AQ335" s="19">
        <f t="shared" ref="AQ335" si="2365">IF(AP335&gt;0,AP335-1,0)</f>
        <v>0</v>
      </c>
      <c r="AR335" s="19">
        <f t="shared" ref="AR335" si="2366">IF(AQ335&gt;0,AQ335-1,0)</f>
        <v>0</v>
      </c>
      <c r="AS335" s="19">
        <f t="shared" ref="AS335" si="2367">IF(AR335&gt;0,AR335-1,0)</f>
        <v>0</v>
      </c>
      <c r="AT335" s="19">
        <f t="shared" ref="AT335" si="2368">IF(AS335&gt;0,AS335-1,0)</f>
        <v>0</v>
      </c>
      <c r="AU335" s="19">
        <f t="shared" ref="AU335" si="2369">IF(AT335&gt;0,AT335-1,0)</f>
        <v>0</v>
      </c>
      <c r="AV335" s="19">
        <f t="shared" ref="AV335" si="2370">IF(AU335&gt;0,AU335-1,0)</f>
        <v>0</v>
      </c>
      <c r="AW335" s="19">
        <f t="shared" ref="AW335" si="2371">IF(AV335&gt;0,AV335-1,0)</f>
        <v>0</v>
      </c>
      <c r="AX335" s="19">
        <f t="shared" ref="AX335" si="2372">IF(AW335&gt;0,AW335-1,0)</f>
        <v>0</v>
      </c>
      <c r="AY335" s="19">
        <f t="shared" ref="AY335" si="2373">IF(AX335&gt;0,AX335-1,0)</f>
        <v>0</v>
      </c>
      <c r="AZ335" s="19">
        <f t="shared" ref="AZ335" si="2374">IF(AY335&gt;0,AY335-1,0)</f>
        <v>0</v>
      </c>
      <c r="BA335" s="19">
        <f t="shared" ref="BA335" si="2375">IF(AZ335&gt;0,AZ335-1,0)</f>
        <v>0</v>
      </c>
      <c r="BB335" s="19">
        <f t="shared" ref="BB335" si="2376">IF(BA335&gt;0,BA335-1,0)</f>
        <v>0</v>
      </c>
      <c r="BC335" s="19">
        <f t="shared" ref="BC335" si="2377">IF(BB335&gt;0,BB335-1,0)</f>
        <v>0</v>
      </c>
      <c r="BD335" s="19">
        <f t="shared" ref="BD335" si="2378">IF(BC335&gt;0,BC335-1,0)</f>
        <v>0</v>
      </c>
      <c r="BE335" s="19">
        <f t="shared" ref="BE335" si="2379">IF(BD335&gt;0,BD335-1,0)</f>
        <v>0</v>
      </c>
      <c r="BF335" s="19">
        <f t="shared" ref="BF335" si="2380">IF(BE335&gt;0,BE335-1,0)</f>
        <v>0</v>
      </c>
      <c r="BG335" s="19">
        <f t="shared" ref="BG335" si="2381">IF(BF335&gt;0,BF335-1,0)</f>
        <v>0</v>
      </c>
      <c r="BH335" s="19">
        <f t="shared" ref="BH335" si="2382">IF(BG335&gt;0,BG335-1,0)</f>
        <v>0</v>
      </c>
      <c r="BI335" s="19">
        <f t="shared" ref="BI335" si="2383">IF(BH335&gt;0,BH335-1,0)</f>
        <v>0</v>
      </c>
    </row>
    <row r="336" spans="1:61" s="19" customFormat="1" x14ac:dyDescent="0.25">
      <c r="A336" s="15" t="s">
        <v>72</v>
      </c>
      <c r="B336" s="48">
        <v>20</v>
      </c>
      <c r="C336" s="19" t="s">
        <v>454</v>
      </c>
      <c r="D336" s="19">
        <f>IFERROR(D348,0)+IFERROR(D354,0)+IFERROR(D360,0)+IFERROR(D366,0)+IFERROR(D372,0)</f>
        <v>55349805.88196145</v>
      </c>
      <c r="E336" s="19">
        <f t="shared" ref="E336:BI340" si="2384">IFERROR(E348,0)+IFERROR(E354,0)+IFERROR(E360,0)+IFERROR(E366,0)+IFERROR(E372,0)</f>
        <v>108854562.71964005</v>
      </c>
      <c r="F336" s="19">
        <f t="shared" si="2384"/>
        <v>160439154.49154007</v>
      </c>
      <c r="G336" s="19">
        <f t="shared" si="2384"/>
        <v>210025407.03703243</v>
      </c>
      <c r="H336" s="19">
        <f t="shared" si="2384"/>
        <v>257531963.55275637</v>
      </c>
      <c r="I336" s="19">
        <f t="shared" si="2384"/>
        <v>247524349.13824347</v>
      </c>
      <c r="J336" s="19">
        <f t="shared" si="2384"/>
        <v>237109302.638491</v>
      </c>
      <c r="K336" s="19">
        <f t="shared" si="2384"/>
        <v>226270236.59347028</v>
      </c>
      <c r="L336" s="19">
        <f t="shared" si="2384"/>
        <v>214989888.23102054</v>
      </c>
      <c r="M336" s="19">
        <f t="shared" si="2384"/>
        <v>203250291.97340041</v>
      </c>
      <c r="N336" s="19">
        <f t="shared" si="2384"/>
        <v>191032750.82452059</v>
      </c>
      <c r="O336" s="19">
        <f t="shared" si="2384"/>
        <v>178317806.5922876</v>
      </c>
      <c r="P336" s="19">
        <f t="shared" si="2384"/>
        <v>165085208.89863312</v>
      </c>
      <c r="Q336" s="19">
        <f t="shared" si="2384"/>
        <v>151313882.92787361</v>
      </c>
      <c r="R336" s="19">
        <f t="shared" si="2384"/>
        <v>136981895.86203393</v>
      </c>
      <c r="S336" s="19">
        <f t="shared" si="2384"/>
        <v>122066421.94967927</v>
      </c>
      <c r="T336" s="19">
        <f t="shared" si="2384"/>
        <v>106543706.15262184</v>
      </c>
      <c r="U336" s="19">
        <f t="shared" si="2384"/>
        <v>90389026.312604785</v>
      </c>
      <c r="V336" s="19">
        <f t="shared" si="2384"/>
        <v>73576653.777708203</v>
      </c>
      <c r="W336" s="19">
        <f t="shared" si="2384"/>
        <v>56079812.42576924</v>
      </c>
      <c r="X336" s="19">
        <f t="shared" si="2384"/>
        <v>37870636.019555129</v>
      </c>
      <c r="Y336" s="19">
        <f t="shared" si="2384"/>
        <v>23018585.710919444</v>
      </c>
      <c r="Z336" s="19">
        <f t="shared" si="2384"/>
        <v>11660337.517711647</v>
      </c>
      <c r="AA336" s="19">
        <f t="shared" si="2384"/>
        <v>3938131.840325159</v>
      </c>
      <c r="AB336" s="19">
        <f t="shared" si="2384"/>
        <v>-9.7788870334625244E-9</v>
      </c>
      <c r="AC336" s="19">
        <f t="shared" si="2384"/>
        <v>0</v>
      </c>
      <c r="AD336" s="19">
        <f t="shared" si="2384"/>
        <v>0</v>
      </c>
      <c r="AE336" s="19">
        <f t="shared" si="2384"/>
        <v>0</v>
      </c>
      <c r="AF336" s="19">
        <f t="shared" si="2384"/>
        <v>0</v>
      </c>
      <c r="AG336" s="19">
        <f t="shared" si="2384"/>
        <v>0</v>
      </c>
      <c r="AH336" s="19">
        <f t="shared" si="2384"/>
        <v>0</v>
      </c>
      <c r="AI336" s="19">
        <f t="shared" si="2384"/>
        <v>0</v>
      </c>
      <c r="AJ336" s="19">
        <f t="shared" si="2384"/>
        <v>0</v>
      </c>
      <c r="AK336" s="19">
        <f t="shared" si="2384"/>
        <v>0</v>
      </c>
      <c r="AL336" s="19">
        <f t="shared" si="2384"/>
        <v>0</v>
      </c>
      <c r="AM336" s="19">
        <f t="shared" si="2384"/>
        <v>0</v>
      </c>
      <c r="AN336" s="19">
        <f t="shared" si="2384"/>
        <v>0</v>
      </c>
      <c r="AO336" s="19">
        <f t="shared" si="2384"/>
        <v>0</v>
      </c>
      <c r="AP336" s="19">
        <f t="shared" si="2384"/>
        <v>0</v>
      </c>
      <c r="AQ336" s="19">
        <f t="shared" si="2384"/>
        <v>0</v>
      </c>
      <c r="AR336" s="19">
        <f t="shared" si="2384"/>
        <v>0</v>
      </c>
      <c r="AS336" s="19">
        <f t="shared" si="2384"/>
        <v>0</v>
      </c>
      <c r="AT336" s="19">
        <f t="shared" si="2384"/>
        <v>0</v>
      </c>
      <c r="AU336" s="19">
        <f t="shared" si="2384"/>
        <v>0</v>
      </c>
      <c r="AV336" s="19">
        <f t="shared" si="2384"/>
        <v>0</v>
      </c>
      <c r="AW336" s="19">
        <f t="shared" si="2384"/>
        <v>0</v>
      </c>
      <c r="AX336" s="19">
        <f t="shared" si="2384"/>
        <v>0</v>
      </c>
      <c r="AY336" s="19">
        <f t="shared" si="2384"/>
        <v>0</v>
      </c>
      <c r="AZ336" s="19">
        <f t="shared" si="2384"/>
        <v>0</v>
      </c>
      <c r="BA336" s="19">
        <f t="shared" si="2384"/>
        <v>0</v>
      </c>
      <c r="BB336" s="19">
        <f t="shared" si="2384"/>
        <v>0</v>
      </c>
      <c r="BC336" s="19">
        <f t="shared" si="2384"/>
        <v>0</v>
      </c>
      <c r="BD336" s="19">
        <f t="shared" si="2384"/>
        <v>0</v>
      </c>
      <c r="BE336" s="19">
        <f t="shared" si="2384"/>
        <v>0</v>
      </c>
      <c r="BF336" s="19">
        <f t="shared" si="2384"/>
        <v>0</v>
      </c>
      <c r="BG336" s="19">
        <f t="shared" si="2384"/>
        <v>0</v>
      </c>
      <c r="BH336" s="19">
        <f t="shared" si="2384"/>
        <v>0</v>
      </c>
      <c r="BI336" s="19">
        <f t="shared" si="2384"/>
        <v>0</v>
      </c>
    </row>
    <row r="337" spans="1:61" s="19" customFormat="1" ht="12.75" x14ac:dyDescent="0.2">
      <c r="C337" s="19" t="s">
        <v>471</v>
      </c>
      <c r="D337" s="19">
        <f>IFERROR(D349,0)+IFERROR(D355,0)+IFERROR(D361,0)+IFERROR(D367,0)+IFERROR(D373,0)</f>
        <v>1845049.0442828471</v>
      </c>
      <c r="E337" s="19">
        <f t="shared" si="2384"/>
        <v>3765214.1100614197</v>
      </c>
      <c r="F337" s="19">
        <f t="shared" si="2384"/>
        <v>5763553.3364691082</v>
      </c>
      <c r="G337" s="19">
        <f t="shared" si="2384"/>
        <v>7843249.3662375091</v>
      </c>
      <c r="H337" s="19">
        <f t="shared" si="2384"/>
        <v>10007614.414512884</v>
      </c>
      <c r="I337" s="19">
        <f t="shared" si="2384"/>
        <v>10415046.499752479</v>
      </c>
      <c r="J337" s="19">
        <f t="shared" si="2384"/>
        <v>10839066.045020703</v>
      </c>
      <c r="K337" s="19">
        <f t="shared" si="2384"/>
        <v>11280348.362449737</v>
      </c>
      <c r="L337" s="19">
        <f t="shared" si="2384"/>
        <v>11739596.257620133</v>
      </c>
      <c r="M337" s="19">
        <f t="shared" si="2384"/>
        <v>12217541.148879806</v>
      </c>
      <c r="N337" s="19">
        <f t="shared" si="2384"/>
        <v>12714944.232233007</v>
      </c>
      <c r="O337" s="19">
        <f t="shared" si="2384"/>
        <v>13232597.693654463</v>
      </c>
      <c r="P337" s="19">
        <f t="shared" si="2384"/>
        <v>13771325.97075952</v>
      </c>
      <c r="Q337" s="19">
        <f t="shared" si="2384"/>
        <v>14331987.065839674</v>
      </c>
      <c r="R337" s="19">
        <f t="shared" si="2384"/>
        <v>14915473.912354654</v>
      </c>
      <c r="S337" s="19">
        <f t="shared" si="2384"/>
        <v>15522715.797057426</v>
      </c>
      <c r="T337" s="19">
        <f t="shared" si="2384"/>
        <v>16154679.840017058</v>
      </c>
      <c r="U337" s="19">
        <f t="shared" si="2384"/>
        <v>16812372.534896586</v>
      </c>
      <c r="V337" s="19">
        <f t="shared" si="2384"/>
        <v>17496841.351938955</v>
      </c>
      <c r="W337" s="19">
        <f t="shared" si="2384"/>
        <v>18209176.406214107</v>
      </c>
      <c r="X337" s="19">
        <f t="shared" si="2384"/>
        <v>14852050.308635693</v>
      </c>
      <c r="Y337" s="19">
        <f t="shared" si="2384"/>
        <v>11358248.193207806</v>
      </c>
      <c r="Z337" s="19">
        <f t="shared" si="2384"/>
        <v>7722205.6773864962</v>
      </c>
      <c r="AA337" s="19">
        <f t="shared" si="2384"/>
        <v>3938131.8403251786</v>
      </c>
      <c r="AB337" s="19">
        <f t="shared" si="2384"/>
        <v>0</v>
      </c>
      <c r="AC337" s="19">
        <f t="shared" si="2384"/>
        <v>0</v>
      </c>
      <c r="AD337" s="19">
        <f t="shared" si="2384"/>
        <v>0</v>
      </c>
      <c r="AE337" s="19">
        <f t="shared" si="2384"/>
        <v>0</v>
      </c>
      <c r="AF337" s="19">
        <f t="shared" si="2384"/>
        <v>0</v>
      </c>
      <c r="AG337" s="19">
        <f t="shared" si="2384"/>
        <v>0</v>
      </c>
      <c r="AH337" s="19">
        <f t="shared" si="2384"/>
        <v>0</v>
      </c>
      <c r="AI337" s="19">
        <f t="shared" si="2384"/>
        <v>0</v>
      </c>
      <c r="AJ337" s="19">
        <f t="shared" si="2384"/>
        <v>0</v>
      </c>
      <c r="AK337" s="19">
        <f t="shared" si="2384"/>
        <v>0</v>
      </c>
      <c r="AL337" s="19">
        <f t="shared" si="2384"/>
        <v>0</v>
      </c>
      <c r="AM337" s="19">
        <f t="shared" si="2384"/>
        <v>0</v>
      </c>
      <c r="AN337" s="19">
        <f t="shared" si="2384"/>
        <v>0</v>
      </c>
      <c r="AO337" s="19">
        <f t="shared" si="2384"/>
        <v>0</v>
      </c>
      <c r="AP337" s="19">
        <f t="shared" si="2384"/>
        <v>0</v>
      </c>
      <c r="AQ337" s="19">
        <f t="shared" si="2384"/>
        <v>0</v>
      </c>
      <c r="AR337" s="19">
        <f t="shared" si="2384"/>
        <v>0</v>
      </c>
      <c r="AS337" s="19">
        <f t="shared" si="2384"/>
        <v>0</v>
      </c>
      <c r="AT337" s="19">
        <f t="shared" si="2384"/>
        <v>0</v>
      </c>
      <c r="AU337" s="19">
        <f t="shared" si="2384"/>
        <v>0</v>
      </c>
      <c r="AV337" s="19">
        <f t="shared" si="2384"/>
        <v>0</v>
      </c>
      <c r="AW337" s="19">
        <f t="shared" si="2384"/>
        <v>0</v>
      </c>
      <c r="AX337" s="19">
        <f t="shared" si="2384"/>
        <v>0</v>
      </c>
      <c r="AY337" s="19">
        <f t="shared" si="2384"/>
        <v>0</v>
      </c>
      <c r="AZ337" s="19">
        <f t="shared" si="2384"/>
        <v>0</v>
      </c>
      <c r="BA337" s="19">
        <f t="shared" si="2384"/>
        <v>0</v>
      </c>
      <c r="BB337" s="19">
        <f t="shared" si="2384"/>
        <v>0</v>
      </c>
      <c r="BC337" s="19">
        <f t="shared" si="2384"/>
        <v>0</v>
      </c>
      <c r="BD337" s="19">
        <f t="shared" si="2384"/>
        <v>0</v>
      </c>
      <c r="BE337" s="19">
        <f t="shared" si="2384"/>
        <v>0</v>
      </c>
      <c r="BF337" s="19">
        <f t="shared" si="2384"/>
        <v>0</v>
      </c>
      <c r="BG337" s="19">
        <f t="shared" si="2384"/>
        <v>0</v>
      </c>
      <c r="BH337" s="19">
        <f t="shared" si="2384"/>
        <v>0</v>
      </c>
      <c r="BI337" s="19">
        <f t="shared" si="2384"/>
        <v>0</v>
      </c>
    </row>
    <row r="338" spans="1:61" s="19" customFormat="1" ht="12.75" x14ac:dyDescent="0.2">
      <c r="C338" s="19" t="s">
        <v>456</v>
      </c>
      <c r="D338" s="19">
        <f>IFERROR(D350,0)+IFERROR(D356,0)+IFERROR(D362,0)+IFERROR(D368,0)+IFERROR(D374,0)</f>
        <v>2171648.5262568188</v>
      </c>
      <c r="E338" s="19">
        <f t="shared" si="2384"/>
        <v>4268181.0310179126</v>
      </c>
      <c r="F338" s="19">
        <f t="shared" si="2384"/>
        <v>6286539.3751498889</v>
      </c>
      <c r="G338" s="19">
        <f t="shared" si="2384"/>
        <v>8223540.9159211535</v>
      </c>
      <c r="H338" s="19">
        <f t="shared" si="2384"/>
        <v>10075873.438185444</v>
      </c>
      <c r="I338" s="19">
        <f t="shared" si="2384"/>
        <v>9668441.3529458512</v>
      </c>
      <c r="J338" s="19">
        <f t="shared" si="2384"/>
        <v>9244421.8076776266</v>
      </c>
      <c r="K338" s="19">
        <f t="shared" si="2384"/>
        <v>8803139.4902485907</v>
      </c>
      <c r="L338" s="19">
        <f t="shared" si="2384"/>
        <v>8343891.5950781964</v>
      </c>
      <c r="M338" s="19">
        <f t="shared" si="2384"/>
        <v>7865946.7038185233</v>
      </c>
      <c r="N338" s="19">
        <f t="shared" si="2384"/>
        <v>7368543.6204653215</v>
      </c>
      <c r="O338" s="19">
        <f t="shared" si="2384"/>
        <v>6850890.1590438671</v>
      </c>
      <c r="P338" s="19">
        <f t="shared" si="2384"/>
        <v>6312161.8819388077</v>
      </c>
      <c r="Q338" s="19">
        <f t="shared" si="2384"/>
        <v>5751500.7868586546</v>
      </c>
      <c r="R338" s="19">
        <f t="shared" si="2384"/>
        <v>5168013.9403436771</v>
      </c>
      <c r="S338" s="19">
        <f t="shared" si="2384"/>
        <v>4560772.0556409061</v>
      </c>
      <c r="T338" s="19">
        <f t="shared" si="2384"/>
        <v>3928808.0126812705</v>
      </c>
      <c r="U338" s="19">
        <f t="shared" si="2384"/>
        <v>3271115.3178017433</v>
      </c>
      <c r="V338" s="19">
        <f t="shared" si="2384"/>
        <v>2586646.5007593753</v>
      </c>
      <c r="W338" s="19">
        <f t="shared" si="2384"/>
        <v>1874311.4464842223</v>
      </c>
      <c r="X338" s="19">
        <f t="shared" si="2384"/>
        <v>1214739.9735229693</v>
      </c>
      <c r="Y338" s="19">
        <f t="shared" si="2384"/>
        <v>691844.51841119165</v>
      </c>
      <c r="Z338" s="19">
        <f t="shared" si="2384"/>
        <v>311189.46369283524</v>
      </c>
      <c r="AA338" s="19">
        <f t="shared" si="2384"/>
        <v>78565.730214487296</v>
      </c>
      <c r="AB338" s="19">
        <f t="shared" si="2384"/>
        <v>0</v>
      </c>
      <c r="AC338" s="19">
        <f t="shared" si="2384"/>
        <v>0</v>
      </c>
      <c r="AD338" s="19">
        <f t="shared" si="2384"/>
        <v>0</v>
      </c>
      <c r="AE338" s="19">
        <f t="shared" si="2384"/>
        <v>0</v>
      </c>
      <c r="AF338" s="19">
        <f t="shared" si="2384"/>
        <v>0</v>
      </c>
      <c r="AG338" s="19">
        <f t="shared" si="2384"/>
        <v>0</v>
      </c>
      <c r="AH338" s="19">
        <f t="shared" si="2384"/>
        <v>0</v>
      </c>
      <c r="AI338" s="19">
        <f t="shared" si="2384"/>
        <v>0</v>
      </c>
      <c r="AJ338" s="19">
        <f t="shared" si="2384"/>
        <v>0</v>
      </c>
      <c r="AK338" s="19">
        <f t="shared" si="2384"/>
        <v>0</v>
      </c>
      <c r="AL338" s="19">
        <f t="shared" si="2384"/>
        <v>0</v>
      </c>
      <c r="AM338" s="19">
        <f t="shared" si="2384"/>
        <v>0</v>
      </c>
      <c r="AN338" s="19">
        <f t="shared" si="2384"/>
        <v>0</v>
      </c>
      <c r="AO338" s="19">
        <f t="shared" si="2384"/>
        <v>0</v>
      </c>
      <c r="AP338" s="19">
        <f t="shared" si="2384"/>
        <v>0</v>
      </c>
      <c r="AQ338" s="19">
        <f t="shared" si="2384"/>
        <v>0</v>
      </c>
      <c r="AR338" s="19">
        <f t="shared" si="2384"/>
        <v>0</v>
      </c>
      <c r="AS338" s="19">
        <f t="shared" si="2384"/>
        <v>0</v>
      </c>
      <c r="AT338" s="19">
        <f t="shared" si="2384"/>
        <v>0</v>
      </c>
      <c r="AU338" s="19">
        <f t="shared" si="2384"/>
        <v>0</v>
      </c>
      <c r="AV338" s="19">
        <f t="shared" si="2384"/>
        <v>0</v>
      </c>
      <c r="AW338" s="19">
        <f t="shared" si="2384"/>
        <v>0</v>
      </c>
      <c r="AX338" s="19">
        <f t="shared" si="2384"/>
        <v>0</v>
      </c>
      <c r="AY338" s="19">
        <f t="shared" si="2384"/>
        <v>0</v>
      </c>
      <c r="AZ338" s="19">
        <f t="shared" si="2384"/>
        <v>0</v>
      </c>
      <c r="BA338" s="19">
        <f t="shared" si="2384"/>
        <v>0</v>
      </c>
      <c r="BB338" s="19">
        <f t="shared" si="2384"/>
        <v>0</v>
      </c>
      <c r="BC338" s="19">
        <f t="shared" si="2384"/>
        <v>0</v>
      </c>
      <c r="BD338" s="19">
        <f t="shared" si="2384"/>
        <v>0</v>
      </c>
      <c r="BE338" s="19">
        <f t="shared" si="2384"/>
        <v>0</v>
      </c>
      <c r="BF338" s="19">
        <f t="shared" si="2384"/>
        <v>0</v>
      </c>
      <c r="BG338" s="19">
        <f t="shared" si="2384"/>
        <v>0</v>
      </c>
      <c r="BH338" s="19">
        <f t="shared" si="2384"/>
        <v>0</v>
      </c>
      <c r="BI338" s="19">
        <f t="shared" si="2384"/>
        <v>0</v>
      </c>
    </row>
    <row r="339" spans="1:61" s="19" customFormat="1" ht="12.75" x14ac:dyDescent="0.2">
      <c r="C339" s="19" t="s">
        <v>472</v>
      </c>
      <c r="D339" s="19">
        <f>IFERROR(D351,0)+IFERROR(D357,0)+IFERROR(D363,0)+IFERROR(D369,0)+IFERROR(D375,0)</f>
        <v>4016697.5705396659</v>
      </c>
      <c r="E339" s="19">
        <f t="shared" si="2384"/>
        <v>8033395.1410793317</v>
      </c>
      <c r="F339" s="19">
        <f t="shared" si="2384"/>
        <v>12050092.711618997</v>
      </c>
      <c r="G339" s="19">
        <f t="shared" si="2384"/>
        <v>16066790.282158663</v>
      </c>
      <c r="H339" s="19">
        <f t="shared" si="2384"/>
        <v>20083487.85269833</v>
      </c>
      <c r="I339" s="19">
        <f t="shared" si="2384"/>
        <v>20083487.85269833</v>
      </c>
      <c r="J339" s="19">
        <f t="shared" si="2384"/>
        <v>20083487.85269833</v>
      </c>
      <c r="K339" s="19">
        <f t="shared" si="2384"/>
        <v>20083487.85269833</v>
      </c>
      <c r="L339" s="19">
        <f t="shared" si="2384"/>
        <v>20083487.85269833</v>
      </c>
      <c r="M339" s="19">
        <f t="shared" si="2384"/>
        <v>20083487.85269833</v>
      </c>
      <c r="N339" s="19">
        <f t="shared" si="2384"/>
        <v>20083487.85269833</v>
      </c>
      <c r="O339" s="19">
        <f t="shared" si="2384"/>
        <v>20083487.85269833</v>
      </c>
      <c r="P339" s="19">
        <f t="shared" si="2384"/>
        <v>20083487.85269833</v>
      </c>
      <c r="Q339" s="19">
        <f t="shared" si="2384"/>
        <v>20083487.85269833</v>
      </c>
      <c r="R339" s="19">
        <f t="shared" si="2384"/>
        <v>20083487.85269833</v>
      </c>
      <c r="S339" s="19">
        <f t="shared" si="2384"/>
        <v>20083487.85269833</v>
      </c>
      <c r="T339" s="19">
        <f t="shared" si="2384"/>
        <v>20083487.85269833</v>
      </c>
      <c r="U339" s="19">
        <f t="shared" si="2384"/>
        <v>20083487.85269833</v>
      </c>
      <c r="V339" s="19">
        <f t="shared" si="2384"/>
        <v>20083487.85269833</v>
      </c>
      <c r="W339" s="19">
        <f t="shared" si="2384"/>
        <v>20083487.85269833</v>
      </c>
      <c r="X339" s="19">
        <f t="shared" si="2384"/>
        <v>16066790.282158663</v>
      </c>
      <c r="Y339" s="19">
        <f t="shared" si="2384"/>
        <v>12050092.711618997</v>
      </c>
      <c r="Z339" s="19">
        <f t="shared" si="2384"/>
        <v>8033395.1410793317</v>
      </c>
      <c r="AA339" s="19">
        <f t="shared" si="2384"/>
        <v>4016697.5705396659</v>
      </c>
      <c r="AB339" s="19">
        <f t="shared" si="2384"/>
        <v>0</v>
      </c>
      <c r="AC339" s="19">
        <f t="shared" si="2384"/>
        <v>0</v>
      </c>
      <c r="AD339" s="19">
        <f t="shared" si="2384"/>
        <v>0</v>
      </c>
      <c r="AE339" s="19">
        <f t="shared" si="2384"/>
        <v>0</v>
      </c>
      <c r="AF339" s="19">
        <f t="shared" si="2384"/>
        <v>0</v>
      </c>
      <c r="AG339" s="19">
        <f t="shared" si="2384"/>
        <v>0</v>
      </c>
      <c r="AH339" s="19">
        <f t="shared" si="2384"/>
        <v>0</v>
      </c>
      <c r="AI339" s="19">
        <f t="shared" si="2384"/>
        <v>0</v>
      </c>
      <c r="AJ339" s="19">
        <f t="shared" si="2384"/>
        <v>0</v>
      </c>
      <c r="AK339" s="19">
        <f t="shared" si="2384"/>
        <v>0</v>
      </c>
      <c r="AL339" s="19">
        <f t="shared" si="2384"/>
        <v>0</v>
      </c>
      <c r="AM339" s="19">
        <f t="shared" si="2384"/>
        <v>0</v>
      </c>
      <c r="AN339" s="19">
        <f t="shared" si="2384"/>
        <v>0</v>
      </c>
      <c r="AO339" s="19">
        <f t="shared" si="2384"/>
        <v>0</v>
      </c>
      <c r="AP339" s="19">
        <f t="shared" si="2384"/>
        <v>0</v>
      </c>
      <c r="AQ339" s="19">
        <f t="shared" si="2384"/>
        <v>0</v>
      </c>
      <c r="AR339" s="19">
        <f t="shared" si="2384"/>
        <v>0</v>
      </c>
      <c r="AS339" s="19">
        <f t="shared" si="2384"/>
        <v>0</v>
      </c>
      <c r="AT339" s="19">
        <f t="shared" si="2384"/>
        <v>0</v>
      </c>
      <c r="AU339" s="19">
        <f t="shared" si="2384"/>
        <v>0</v>
      </c>
      <c r="AV339" s="19">
        <f t="shared" si="2384"/>
        <v>0</v>
      </c>
      <c r="AW339" s="19">
        <f t="shared" si="2384"/>
        <v>0</v>
      </c>
      <c r="AX339" s="19">
        <f t="shared" si="2384"/>
        <v>0</v>
      </c>
      <c r="AY339" s="19">
        <f t="shared" si="2384"/>
        <v>0</v>
      </c>
      <c r="AZ339" s="19">
        <f t="shared" si="2384"/>
        <v>0</v>
      </c>
      <c r="BA339" s="19">
        <f t="shared" si="2384"/>
        <v>0</v>
      </c>
      <c r="BB339" s="19">
        <f t="shared" si="2384"/>
        <v>0</v>
      </c>
      <c r="BC339" s="19">
        <f t="shared" si="2384"/>
        <v>0</v>
      </c>
      <c r="BD339" s="19">
        <f t="shared" si="2384"/>
        <v>0</v>
      </c>
      <c r="BE339" s="19">
        <f t="shared" si="2384"/>
        <v>0</v>
      </c>
      <c r="BF339" s="19">
        <f t="shared" si="2384"/>
        <v>0</v>
      </c>
      <c r="BG339" s="19">
        <f t="shared" si="2384"/>
        <v>0</v>
      </c>
      <c r="BH339" s="19">
        <f t="shared" si="2384"/>
        <v>0</v>
      </c>
      <c r="BI339" s="19">
        <f t="shared" si="2384"/>
        <v>0</v>
      </c>
    </row>
    <row r="340" spans="1:61" s="19" customFormat="1" ht="12.75" x14ac:dyDescent="0.2">
      <c r="C340" s="19" t="s">
        <v>457</v>
      </c>
      <c r="D340" s="19">
        <f>IFERROR(D352,0)+IFERROR(D358,0)+IFERROR(D364,0)+IFERROR(D370,0)+IFERROR(D376,0)</f>
        <v>53504756.837678604</v>
      </c>
      <c r="E340" s="19">
        <f t="shared" si="2384"/>
        <v>105089348.60957864</v>
      </c>
      <c r="F340" s="19">
        <f t="shared" si="2384"/>
        <v>154675601.15507096</v>
      </c>
      <c r="G340" s="19">
        <f t="shared" si="2384"/>
        <v>202182157.6707949</v>
      </c>
      <c r="H340" s="19">
        <f t="shared" si="2384"/>
        <v>247524349.13824347</v>
      </c>
      <c r="I340" s="19">
        <f t="shared" si="2384"/>
        <v>237109302.638491</v>
      </c>
      <c r="J340" s="19">
        <f t="shared" si="2384"/>
        <v>226270236.59347028</v>
      </c>
      <c r="K340" s="19">
        <f t="shared" si="2384"/>
        <v>214989888.23102054</v>
      </c>
      <c r="L340" s="19">
        <f t="shared" si="2384"/>
        <v>203250291.97340041</v>
      </c>
      <c r="M340" s="19">
        <f t="shared" si="2384"/>
        <v>191032750.82452059</v>
      </c>
      <c r="N340" s="19">
        <f t="shared" si="2384"/>
        <v>178317806.5922876</v>
      </c>
      <c r="O340" s="19">
        <f t="shared" si="2384"/>
        <v>165085208.89863312</v>
      </c>
      <c r="P340" s="19">
        <f t="shared" si="2384"/>
        <v>151313882.92787361</v>
      </c>
      <c r="Q340" s="19">
        <f t="shared" si="2384"/>
        <v>136981895.86203393</v>
      </c>
      <c r="R340" s="19">
        <f t="shared" si="2384"/>
        <v>122066421.94967927</v>
      </c>
      <c r="S340" s="19">
        <f t="shared" si="2384"/>
        <v>106543706.15262184</v>
      </c>
      <c r="T340" s="19">
        <f t="shared" si="2384"/>
        <v>90389026.312604785</v>
      </c>
      <c r="U340" s="19">
        <f t="shared" si="2384"/>
        <v>73576653.777708203</v>
      </c>
      <c r="V340" s="19">
        <f t="shared" si="2384"/>
        <v>56079812.42576924</v>
      </c>
      <c r="W340" s="19">
        <f t="shared" si="2384"/>
        <v>37870636.019555129</v>
      </c>
      <c r="X340" s="19">
        <f t="shared" si="2384"/>
        <v>23018585.710919444</v>
      </c>
      <c r="Y340" s="19">
        <f t="shared" si="2384"/>
        <v>11660337.517711647</v>
      </c>
      <c r="Z340" s="19">
        <f t="shared" si="2384"/>
        <v>3938131.840325159</v>
      </c>
      <c r="AA340" s="19">
        <f t="shared" si="2384"/>
        <v>-9.7788870334625244E-9</v>
      </c>
      <c r="AB340" s="19">
        <f t="shared" si="2384"/>
        <v>0</v>
      </c>
      <c r="AC340" s="19">
        <f t="shared" si="2384"/>
        <v>0</v>
      </c>
      <c r="AD340" s="19">
        <f t="shared" si="2384"/>
        <v>0</v>
      </c>
      <c r="AE340" s="19">
        <f t="shared" si="2384"/>
        <v>0</v>
      </c>
      <c r="AF340" s="19">
        <f t="shared" ref="AF340:BI340" si="2385">IFERROR(AF352,0)+IFERROR(AF358,0)+IFERROR(AF364,0)+IFERROR(AF370,0)+IFERROR(AF376,0)</f>
        <v>0</v>
      </c>
      <c r="AG340" s="19">
        <f t="shared" si="2385"/>
        <v>0</v>
      </c>
      <c r="AH340" s="19">
        <f t="shared" si="2385"/>
        <v>0</v>
      </c>
      <c r="AI340" s="19">
        <f t="shared" si="2385"/>
        <v>0</v>
      </c>
      <c r="AJ340" s="19">
        <f t="shared" si="2385"/>
        <v>0</v>
      </c>
      <c r="AK340" s="19">
        <f t="shared" si="2385"/>
        <v>0</v>
      </c>
      <c r="AL340" s="19">
        <f t="shared" si="2385"/>
        <v>0</v>
      </c>
      <c r="AM340" s="19">
        <f t="shared" si="2385"/>
        <v>0</v>
      </c>
      <c r="AN340" s="19">
        <f t="shared" si="2385"/>
        <v>0</v>
      </c>
      <c r="AO340" s="19">
        <f t="shared" si="2385"/>
        <v>0</v>
      </c>
      <c r="AP340" s="19">
        <f t="shared" si="2385"/>
        <v>0</v>
      </c>
      <c r="AQ340" s="19">
        <f t="shared" si="2385"/>
        <v>0</v>
      </c>
      <c r="AR340" s="19">
        <f t="shared" si="2385"/>
        <v>0</v>
      </c>
      <c r="AS340" s="19">
        <f t="shared" si="2385"/>
        <v>0</v>
      </c>
      <c r="AT340" s="19">
        <f t="shared" si="2385"/>
        <v>0</v>
      </c>
      <c r="AU340" s="19">
        <f t="shared" si="2385"/>
        <v>0</v>
      </c>
      <c r="AV340" s="19">
        <f t="shared" si="2385"/>
        <v>0</v>
      </c>
      <c r="AW340" s="19">
        <f t="shared" si="2385"/>
        <v>0</v>
      </c>
      <c r="AX340" s="19">
        <f t="shared" si="2385"/>
        <v>0</v>
      </c>
      <c r="AY340" s="19">
        <f t="shared" si="2385"/>
        <v>0</v>
      </c>
      <c r="AZ340" s="19">
        <f t="shared" si="2385"/>
        <v>0</v>
      </c>
      <c r="BA340" s="19">
        <f t="shared" si="2385"/>
        <v>0</v>
      </c>
      <c r="BB340" s="19">
        <f t="shared" si="2385"/>
        <v>0</v>
      </c>
      <c r="BC340" s="19">
        <f t="shared" si="2385"/>
        <v>0</v>
      </c>
      <c r="BD340" s="19">
        <f t="shared" si="2385"/>
        <v>0</v>
      </c>
      <c r="BE340" s="19">
        <f t="shared" si="2385"/>
        <v>0</v>
      </c>
      <c r="BF340" s="19">
        <f t="shared" si="2385"/>
        <v>0</v>
      </c>
      <c r="BG340" s="19">
        <f t="shared" si="2385"/>
        <v>0</v>
      </c>
      <c r="BH340" s="19">
        <f t="shared" si="2385"/>
        <v>0</v>
      </c>
      <c r="BI340" s="19">
        <f t="shared" si="2385"/>
        <v>0</v>
      </c>
    </row>
    <row r="341" spans="1:61" s="19" customFormat="1" ht="12.75" x14ac:dyDescent="0.2"/>
    <row r="342" spans="1:61" s="19" customFormat="1" ht="12.75" x14ac:dyDescent="0.2"/>
    <row r="343" spans="1:61" s="19" customFormat="1" ht="12.75" x14ac:dyDescent="0.2"/>
    <row r="344" spans="1:61" s="19" customFormat="1" ht="12.75" x14ac:dyDescent="0.2"/>
    <row r="345" spans="1:61" s="19" customFormat="1" ht="12.75" x14ac:dyDescent="0.2"/>
    <row r="346" spans="1:61" s="19" customFormat="1" ht="12.75" x14ac:dyDescent="0.2">
      <c r="A346" s="19" t="s">
        <v>458</v>
      </c>
      <c r="B346" s="19">
        <f>B335/5</f>
        <v>55349805.88196145</v>
      </c>
      <c r="D346" s="19">
        <v>2020</v>
      </c>
      <c r="E346" s="19">
        <v>2021</v>
      </c>
      <c r="F346" s="19">
        <v>2022</v>
      </c>
      <c r="G346" s="19">
        <v>2023</v>
      </c>
      <c r="H346" s="19">
        <v>2024</v>
      </c>
      <c r="I346" s="19">
        <v>2025</v>
      </c>
      <c r="J346" s="19">
        <v>2026</v>
      </c>
      <c r="K346" s="19">
        <v>2027</v>
      </c>
      <c r="L346" s="19">
        <v>2028</v>
      </c>
      <c r="M346" s="19">
        <v>2029</v>
      </c>
      <c r="N346" s="19">
        <v>2030</v>
      </c>
      <c r="O346" s="19">
        <v>2031</v>
      </c>
      <c r="P346" s="19">
        <v>2032</v>
      </c>
      <c r="Q346" s="19">
        <v>2033</v>
      </c>
      <c r="R346" s="19">
        <v>2034</v>
      </c>
      <c r="S346" s="19">
        <v>2035</v>
      </c>
      <c r="T346" s="19">
        <v>2036</v>
      </c>
      <c r="U346" s="19">
        <v>2037</v>
      </c>
      <c r="V346" s="19">
        <v>2038</v>
      </c>
      <c r="W346" s="19">
        <v>2039</v>
      </c>
      <c r="X346" s="19">
        <v>2040</v>
      </c>
      <c r="Y346" s="19">
        <v>2041</v>
      </c>
      <c r="Z346" s="19">
        <v>2042</v>
      </c>
      <c r="AA346" s="19">
        <v>2043</v>
      </c>
      <c r="AB346" s="19">
        <v>2044</v>
      </c>
      <c r="AC346" s="19">
        <v>2045</v>
      </c>
      <c r="AD346" s="19">
        <v>2046</v>
      </c>
      <c r="AE346" s="19">
        <v>2047</v>
      </c>
      <c r="AF346" s="19">
        <v>2048</v>
      </c>
      <c r="AG346" s="19">
        <v>2049</v>
      </c>
      <c r="AH346" s="19">
        <v>2050</v>
      </c>
      <c r="AI346" s="19">
        <v>2051</v>
      </c>
      <c r="AJ346" s="19">
        <v>2052</v>
      </c>
      <c r="AK346" s="19">
        <v>2053</v>
      </c>
      <c r="AL346" s="19">
        <v>2054</v>
      </c>
      <c r="AM346" s="19">
        <v>2055</v>
      </c>
      <c r="AN346" s="19">
        <v>2056</v>
      </c>
      <c r="AO346" s="19">
        <v>2057</v>
      </c>
      <c r="AP346" s="19">
        <v>2058</v>
      </c>
      <c r="AQ346" s="19">
        <v>2059</v>
      </c>
      <c r="AR346" s="19">
        <v>2060</v>
      </c>
      <c r="AS346" s="19">
        <v>2061</v>
      </c>
      <c r="AT346" s="19">
        <v>2062</v>
      </c>
      <c r="AU346" s="19">
        <v>2063</v>
      </c>
      <c r="AV346" s="19">
        <v>2064</v>
      </c>
      <c r="AW346" s="19">
        <v>2065</v>
      </c>
      <c r="AX346" s="19">
        <v>2066</v>
      </c>
      <c r="AY346" s="19">
        <v>2067</v>
      </c>
      <c r="AZ346" s="19">
        <v>2068</v>
      </c>
      <c r="BA346" s="19">
        <v>2069</v>
      </c>
      <c r="BB346" s="19">
        <v>2070</v>
      </c>
      <c r="BC346" s="19">
        <v>2071</v>
      </c>
      <c r="BD346" s="19">
        <v>2072</v>
      </c>
      <c r="BE346" s="19">
        <v>2073</v>
      </c>
      <c r="BF346" s="19">
        <v>2074</v>
      </c>
      <c r="BG346" s="19">
        <v>2075</v>
      </c>
      <c r="BH346" s="19">
        <v>2076</v>
      </c>
      <c r="BI346" s="19">
        <v>2077</v>
      </c>
    </row>
    <row r="347" spans="1:61" s="19" customFormat="1" ht="12.75" x14ac:dyDescent="0.2">
      <c r="A347" s="19" t="s">
        <v>72</v>
      </c>
      <c r="B347" s="19">
        <f>B336</f>
        <v>20</v>
      </c>
      <c r="D347" s="19">
        <f>B347</f>
        <v>20</v>
      </c>
      <c r="E347" s="19">
        <f>IF(D347&gt;0,D347-1,0)</f>
        <v>19</v>
      </c>
      <c r="F347" s="19">
        <f t="shared" ref="F347" si="2386">IF(E347&gt;0,E347-1,0)</f>
        <v>18</v>
      </c>
      <c r="G347" s="19">
        <f t="shared" ref="G347" si="2387">IF(F347&gt;0,F347-1,0)</f>
        <v>17</v>
      </c>
      <c r="H347" s="19">
        <f t="shared" ref="H347" si="2388">IF(G347&gt;0,G347-1,0)</f>
        <v>16</v>
      </c>
      <c r="I347" s="19">
        <f t="shared" ref="I347" si="2389">IF(H347&gt;0,H347-1,0)</f>
        <v>15</v>
      </c>
      <c r="J347" s="19">
        <f t="shared" ref="J347" si="2390">IF(I347&gt;0,I347-1,0)</f>
        <v>14</v>
      </c>
      <c r="K347" s="19">
        <f t="shared" ref="K347" si="2391">IF(J347&gt;0,J347-1,0)</f>
        <v>13</v>
      </c>
      <c r="L347" s="19">
        <f t="shared" ref="L347" si="2392">IF(K347&gt;0,K347-1,0)</f>
        <v>12</v>
      </c>
      <c r="M347" s="19">
        <f t="shared" ref="M347" si="2393">IF(L347&gt;0,L347-1,0)</f>
        <v>11</v>
      </c>
      <c r="N347" s="19">
        <f t="shared" ref="N347" si="2394">IF(M347&gt;0,M347-1,0)</f>
        <v>10</v>
      </c>
      <c r="O347" s="19">
        <f t="shared" ref="O347" si="2395">IF(N347&gt;0,N347-1,0)</f>
        <v>9</v>
      </c>
      <c r="P347" s="19">
        <f t="shared" ref="P347" si="2396">IF(O347&gt;0,O347-1,0)</f>
        <v>8</v>
      </c>
      <c r="Q347" s="19">
        <f t="shared" ref="Q347" si="2397">IF(P347&gt;0,P347-1,0)</f>
        <v>7</v>
      </c>
      <c r="R347" s="19">
        <f t="shared" ref="R347" si="2398">IF(Q347&gt;0,Q347-1,0)</f>
        <v>6</v>
      </c>
      <c r="S347" s="19">
        <f t="shared" ref="S347" si="2399">IF(R347&gt;0,R347-1,0)</f>
        <v>5</v>
      </c>
      <c r="T347" s="19">
        <f t="shared" ref="T347" si="2400">IF(S347&gt;0,S347-1,0)</f>
        <v>4</v>
      </c>
      <c r="U347" s="19">
        <f t="shared" ref="U347" si="2401">IF(T347&gt;0,T347-1,0)</f>
        <v>3</v>
      </c>
      <c r="V347" s="19">
        <f t="shared" ref="V347" si="2402">IF(U347&gt;0,U347-1,0)</f>
        <v>2</v>
      </c>
      <c r="W347" s="19">
        <f t="shared" ref="W347" si="2403">IF(V347&gt;0,V347-1,0)</f>
        <v>1</v>
      </c>
      <c r="X347" s="19">
        <f t="shared" ref="X347" si="2404">IF(W347&gt;0,W347-1,0)</f>
        <v>0</v>
      </c>
      <c r="Y347" s="19">
        <f t="shared" ref="Y347" si="2405">IF(X347&gt;0,X347-1,0)</f>
        <v>0</v>
      </c>
      <c r="Z347" s="19">
        <f t="shared" ref="Z347" si="2406">IF(Y347&gt;0,Y347-1,0)</f>
        <v>0</v>
      </c>
      <c r="AA347" s="19">
        <f t="shared" ref="AA347" si="2407">IF(Z347&gt;0,Z347-1,0)</f>
        <v>0</v>
      </c>
      <c r="AB347" s="19">
        <f t="shared" ref="AB347" si="2408">IF(AA347&gt;0,AA347-1,0)</f>
        <v>0</v>
      </c>
      <c r="AC347" s="19">
        <f t="shared" ref="AC347" si="2409">IF(AB347&gt;0,AB347-1,0)</f>
        <v>0</v>
      </c>
      <c r="AD347" s="19">
        <f t="shared" ref="AD347" si="2410">IF(AC347&gt;0,AC347-1,0)</f>
        <v>0</v>
      </c>
      <c r="AE347" s="19">
        <f t="shared" ref="AE347" si="2411">IF(AD347&gt;0,AD347-1,0)</f>
        <v>0</v>
      </c>
      <c r="AF347" s="19">
        <f t="shared" ref="AF347" si="2412">IF(AE347&gt;0,AE347-1,0)</f>
        <v>0</v>
      </c>
      <c r="AG347" s="19">
        <f t="shared" ref="AG347" si="2413">IF(AF347&gt;0,AF347-1,0)</f>
        <v>0</v>
      </c>
      <c r="AH347" s="19">
        <f t="shared" ref="AH347" si="2414">IF(AG347&gt;0,AG347-1,0)</f>
        <v>0</v>
      </c>
      <c r="AI347" s="19">
        <f t="shared" ref="AI347" si="2415">IF(AH347&gt;0,AH347-1,0)</f>
        <v>0</v>
      </c>
      <c r="AJ347" s="19">
        <f t="shared" ref="AJ347" si="2416">IF(AI347&gt;0,AI347-1,0)</f>
        <v>0</v>
      </c>
      <c r="AK347" s="19">
        <f t="shared" ref="AK347" si="2417">IF(AJ347&gt;0,AJ347-1,0)</f>
        <v>0</v>
      </c>
      <c r="AL347" s="19">
        <f t="shared" ref="AL347" si="2418">IF(AK347&gt;0,AK347-1,0)</f>
        <v>0</v>
      </c>
      <c r="AM347" s="19">
        <f t="shared" ref="AM347" si="2419">IF(AL347&gt;0,AL347-1,0)</f>
        <v>0</v>
      </c>
      <c r="AN347" s="19">
        <f t="shared" ref="AN347" si="2420">IF(AM347&gt;0,AM347-1,0)</f>
        <v>0</v>
      </c>
      <c r="AO347" s="19">
        <f t="shared" ref="AO347" si="2421">IF(AN347&gt;0,AN347-1,0)</f>
        <v>0</v>
      </c>
      <c r="AP347" s="19">
        <f t="shared" ref="AP347" si="2422">IF(AO347&gt;0,AO347-1,0)</f>
        <v>0</v>
      </c>
      <c r="AQ347" s="19">
        <f t="shared" ref="AQ347" si="2423">IF(AP347&gt;0,AP347-1,0)</f>
        <v>0</v>
      </c>
      <c r="AR347" s="19">
        <f t="shared" ref="AR347" si="2424">IF(AQ347&gt;0,AQ347-1,0)</f>
        <v>0</v>
      </c>
      <c r="AS347" s="19">
        <f t="shared" ref="AS347" si="2425">IF(AR347&gt;0,AR347-1,0)</f>
        <v>0</v>
      </c>
      <c r="AT347" s="19">
        <f t="shared" ref="AT347" si="2426">IF(AS347&gt;0,AS347-1,0)</f>
        <v>0</v>
      </c>
      <c r="AU347" s="19">
        <f t="shared" ref="AU347" si="2427">IF(AT347&gt;0,AT347-1,0)</f>
        <v>0</v>
      </c>
      <c r="AV347" s="19">
        <f t="shared" ref="AV347" si="2428">IF(AU347&gt;0,AU347-1,0)</f>
        <v>0</v>
      </c>
      <c r="AW347" s="19">
        <f t="shared" ref="AW347" si="2429">IF(AV347&gt;0,AV347-1,0)</f>
        <v>0</v>
      </c>
      <c r="AX347" s="19">
        <f t="shared" ref="AX347" si="2430">IF(AW347&gt;0,AW347-1,0)</f>
        <v>0</v>
      </c>
      <c r="AY347" s="19">
        <f t="shared" ref="AY347" si="2431">IF(AX347&gt;0,AX347-1,0)</f>
        <v>0</v>
      </c>
      <c r="AZ347" s="19">
        <f t="shared" ref="AZ347" si="2432">IF(AY347&gt;0,AY347-1,0)</f>
        <v>0</v>
      </c>
      <c r="BA347" s="19">
        <f t="shared" ref="BA347" si="2433">IF(AZ347&gt;0,AZ347-1,0)</f>
        <v>0</v>
      </c>
      <c r="BB347" s="19">
        <f t="shared" ref="BB347" si="2434">IF(BA347&gt;0,BA347-1,0)</f>
        <v>0</v>
      </c>
      <c r="BC347" s="19">
        <f t="shared" ref="BC347" si="2435">IF(BB347&gt;0,BB347-1,0)</f>
        <v>0</v>
      </c>
      <c r="BD347" s="19">
        <f t="shared" ref="BD347" si="2436">IF(BC347&gt;0,BC347-1,0)</f>
        <v>0</v>
      </c>
      <c r="BE347" s="19">
        <f t="shared" ref="BE347" si="2437">IF(BD347&gt;0,BD347-1,0)</f>
        <v>0</v>
      </c>
      <c r="BF347" s="19">
        <f t="shared" ref="BF347" si="2438">IF(BE347&gt;0,BE347-1,0)</f>
        <v>0</v>
      </c>
      <c r="BG347" s="19">
        <f t="shared" ref="BG347" si="2439">IF(BF347&gt;0,BF347-1,0)</f>
        <v>0</v>
      </c>
      <c r="BH347" s="19">
        <f t="shared" ref="BH347" si="2440">IF(BG347&gt;0,BG347-1,0)</f>
        <v>0</v>
      </c>
      <c r="BI347" s="19">
        <f t="shared" ref="BI347" si="2441">IF(BH347&gt;0,BH347-1,0)</f>
        <v>0</v>
      </c>
    </row>
    <row r="348" spans="1:61" s="19" customFormat="1" ht="12.75" x14ac:dyDescent="0.2">
      <c r="D348" s="19">
        <f>B346</f>
        <v>55349805.88196145</v>
      </c>
      <c r="E348" s="19">
        <f>D352</f>
        <v>53504756.837678604</v>
      </c>
      <c r="F348" s="19">
        <f>E352</f>
        <v>51584591.771900028</v>
      </c>
      <c r="G348" s="19">
        <f t="shared" ref="G348" si="2442">F352</f>
        <v>49586252.545492336</v>
      </c>
      <c r="H348" s="19">
        <f t="shared" ref="H348" si="2443">G352</f>
        <v>47506556.515723936</v>
      </c>
      <c r="I348" s="19">
        <f t="shared" ref="I348" si="2444">H352</f>
        <v>45342191.467448562</v>
      </c>
      <c r="J348" s="19">
        <f t="shared" ref="J348" si="2445">I352</f>
        <v>43089710.33792612</v>
      </c>
      <c r="K348" s="19">
        <f t="shared" ref="K348" si="2446">J352</f>
        <v>40745525.726879321</v>
      </c>
      <c r="L348" s="19">
        <f t="shared" ref="L348" si="2447">K352</f>
        <v>38305904.183042601</v>
      </c>
      <c r="M348" s="19">
        <f t="shared" ref="M348" si="2448">L352</f>
        <v>35766960.258103803</v>
      </c>
      <c r="N348" s="19">
        <f t="shared" ref="N348" si="2449">M352</f>
        <v>33124650.318568755</v>
      </c>
      <c r="O348" s="19">
        <f t="shared" ref="O348" si="2450">N352</f>
        <v>30374766.105693113</v>
      </c>
      <c r="P348" s="19">
        <f t="shared" ref="P348" si="2451">O352</f>
        <v>27512928.033224858</v>
      </c>
      <c r="Q348" s="19">
        <f t="shared" ref="Q348" si="2452">P352</f>
        <v>24534578.212283075</v>
      </c>
      <c r="R348" s="19">
        <f t="shared" ref="R348" si="2453">Q352</f>
        <v>21434973.192264125</v>
      </c>
      <c r="S348" s="19">
        <f t="shared" ref="S348" si="2454">R352</f>
        <v>18209176.406214099</v>
      </c>
      <c r="T348" s="19">
        <f t="shared" ref="T348" si="2455">S352</f>
        <v>14852050.308635686</v>
      </c>
      <c r="U348" s="19">
        <f t="shared" ref="U348" si="2456">T352</f>
        <v>11358248.193207797</v>
      </c>
      <c r="V348" s="19">
        <f t="shared" ref="V348" si="2457">U352</f>
        <v>7722205.6773864869</v>
      </c>
      <c r="W348" s="19">
        <f t="shared" ref="W348" si="2458">V352</f>
        <v>3938131.8403251688</v>
      </c>
      <c r="X348" s="19">
        <f t="shared" ref="X348" si="2459">W352</f>
        <v>-9.7788870334625244E-9</v>
      </c>
      <c r="Y348" s="19" t="e">
        <f t="shared" ref="Y348" si="2460">X352</f>
        <v>#N/A</v>
      </c>
      <c r="Z348" s="19" t="e">
        <f t="shared" ref="Z348" si="2461">Y352</f>
        <v>#N/A</v>
      </c>
      <c r="AA348" s="19" t="e">
        <f t="shared" ref="AA348" si="2462">Z352</f>
        <v>#N/A</v>
      </c>
      <c r="AB348" s="19" t="e">
        <f t="shared" ref="AB348" si="2463">AA352</f>
        <v>#N/A</v>
      </c>
      <c r="AC348" s="19" t="e">
        <f t="shared" ref="AC348" si="2464">AB352</f>
        <v>#N/A</v>
      </c>
      <c r="AD348" s="19" t="e">
        <f t="shared" ref="AD348" si="2465">AC352</f>
        <v>#N/A</v>
      </c>
      <c r="AE348" s="19" t="e">
        <f t="shared" ref="AE348" si="2466">AD352</f>
        <v>#N/A</v>
      </c>
      <c r="AF348" s="19" t="e">
        <f t="shared" ref="AF348" si="2467">AE352</f>
        <v>#N/A</v>
      </c>
      <c r="AG348" s="19" t="e">
        <f t="shared" ref="AG348" si="2468">AF352</f>
        <v>#N/A</v>
      </c>
      <c r="AH348" s="19" t="e">
        <f t="shared" ref="AH348" si="2469">AG352</f>
        <v>#N/A</v>
      </c>
      <c r="AI348" s="19" t="e">
        <f t="shared" ref="AI348" si="2470">AH352</f>
        <v>#N/A</v>
      </c>
      <c r="AJ348" s="19" t="e">
        <f t="shared" ref="AJ348" si="2471">AI352</f>
        <v>#N/A</v>
      </c>
      <c r="AK348" s="19" t="e">
        <f t="shared" ref="AK348" si="2472">AJ352</f>
        <v>#N/A</v>
      </c>
      <c r="AL348" s="19" t="e">
        <f t="shared" ref="AL348" si="2473">AK352</f>
        <v>#N/A</v>
      </c>
      <c r="AM348" s="19" t="e">
        <f t="shared" ref="AM348" si="2474">AL352</f>
        <v>#N/A</v>
      </c>
      <c r="AN348" s="19" t="e">
        <f t="shared" ref="AN348" si="2475">AM352</f>
        <v>#N/A</v>
      </c>
      <c r="AO348" s="19" t="e">
        <f t="shared" ref="AO348" si="2476">AN352</f>
        <v>#N/A</v>
      </c>
      <c r="AP348" s="19" t="e">
        <f t="shared" ref="AP348" si="2477">AO352</f>
        <v>#N/A</v>
      </c>
      <c r="AQ348" s="19" t="e">
        <f t="shared" ref="AQ348" si="2478">AP352</f>
        <v>#N/A</v>
      </c>
      <c r="AR348" s="19" t="e">
        <f t="shared" ref="AR348" si="2479">AQ352</f>
        <v>#N/A</v>
      </c>
      <c r="AS348" s="19" t="e">
        <f t="shared" ref="AS348" si="2480">AR352</f>
        <v>#N/A</v>
      </c>
      <c r="AT348" s="19" t="e">
        <f t="shared" ref="AT348" si="2481">AS352</f>
        <v>#N/A</v>
      </c>
      <c r="AU348" s="19" t="e">
        <f t="shared" ref="AU348" si="2482">AT352</f>
        <v>#N/A</v>
      </c>
      <c r="AV348" s="19" t="e">
        <f t="shared" ref="AV348" si="2483">AU352</f>
        <v>#N/A</v>
      </c>
      <c r="AW348" s="19" t="e">
        <f t="shared" ref="AW348" si="2484">AV352</f>
        <v>#N/A</v>
      </c>
      <c r="AX348" s="19" t="e">
        <f t="shared" ref="AX348" si="2485">AW352</f>
        <v>#N/A</v>
      </c>
      <c r="AY348" s="19" t="e">
        <f t="shared" ref="AY348" si="2486">AX352</f>
        <v>#N/A</v>
      </c>
      <c r="AZ348" s="19" t="e">
        <f t="shared" ref="AZ348" si="2487">AY352</f>
        <v>#N/A</v>
      </c>
      <c r="BA348" s="19" t="e">
        <f t="shared" ref="BA348" si="2488">AZ352</f>
        <v>#N/A</v>
      </c>
      <c r="BB348" s="19" t="e">
        <f t="shared" ref="BB348" si="2489">BA352</f>
        <v>#N/A</v>
      </c>
      <c r="BC348" s="19" t="e">
        <f t="shared" ref="BC348" si="2490">BB352</f>
        <v>#N/A</v>
      </c>
      <c r="BD348" s="19" t="e">
        <f t="shared" ref="BD348" si="2491">BC352</f>
        <v>#N/A</v>
      </c>
      <c r="BE348" s="19" t="e">
        <f t="shared" ref="BE348" si="2492">BD352</f>
        <v>#N/A</v>
      </c>
      <c r="BF348" s="19" t="e">
        <f t="shared" ref="BF348" si="2493">BE352</f>
        <v>#N/A</v>
      </c>
      <c r="BG348" s="19" t="e">
        <f t="shared" ref="BG348" si="2494">BF352</f>
        <v>#N/A</v>
      </c>
      <c r="BH348" s="19" t="e">
        <f t="shared" ref="BH348" si="2495">BG352</f>
        <v>#N/A</v>
      </c>
      <c r="BI348" s="19" t="e">
        <f t="shared" ref="BI348" si="2496">BH352</f>
        <v>#N/A</v>
      </c>
    </row>
    <row r="349" spans="1:61" s="19" customFormat="1" ht="12.75" x14ac:dyDescent="0.2">
      <c r="C349" s="19" t="s">
        <v>455</v>
      </c>
      <c r="D349" s="163">
        <f>IF($D347&gt;=1,($B346/HLOOKUP($D347,'Annuity Calc'!$H$7:$BE$11,2,FALSE))*HLOOKUP(D347,'Annuity Calc'!$H$7:$BE$11,3,FALSE),(IF(D347&lt;=(-1),D347,0)))</f>
        <v>1845049.0442828471</v>
      </c>
      <c r="E349" s="163">
        <f>IF($D347&gt;=1,($B346/HLOOKUP($D347,'Annuity Calc'!$H$7:$BE$11,2,FALSE))*HLOOKUP(E347,'Annuity Calc'!$H$7:$BE$11,3,FALSE),(IF(E347&lt;=(-1),E347,0)))</f>
        <v>1920165.0657785726</v>
      </c>
      <c r="F349" s="163">
        <f>IF($D347&gt;=1,($B346/HLOOKUP($D347,'Annuity Calc'!$H$7:$BE$11,2,FALSE))*HLOOKUP(F347,'Annuity Calc'!$H$7:$BE$11,3,FALSE),(IF(F347&lt;=(-1),F347,0)))</f>
        <v>1998339.2264076883</v>
      </c>
      <c r="G349" s="163">
        <f>IF($D347&gt;=1,($B346/HLOOKUP($D347,'Annuity Calc'!$H$7:$BE$11,2,FALSE))*HLOOKUP(G347,'Annuity Calc'!$H$7:$BE$11,3,FALSE),(IF(G347&lt;=(-1),G347,0)))</f>
        <v>2079696.0297684015</v>
      </c>
      <c r="H349" s="163">
        <f>IF($D347&gt;=1,($B346/HLOOKUP($D347,'Annuity Calc'!$H$7:$BE$11,2,FALSE))*HLOOKUP(H347,'Annuity Calc'!$H$7:$BE$11,3,FALSE),(IF(H347&lt;=(-1),H347,0)))</f>
        <v>2164365.0482753748</v>
      </c>
      <c r="I349" s="163">
        <f>IF($D347&gt;=1,($B346/HLOOKUP($D347,'Annuity Calc'!$H$7:$BE$11,2,FALSE))*HLOOKUP(I347,'Annuity Calc'!$H$7:$BE$11,3,FALSE),(IF(I347&lt;=(-1),I347,0)))</f>
        <v>2252481.129522441</v>
      </c>
      <c r="J349" s="163">
        <f>IF($D347&gt;=1,($B346/HLOOKUP($D347,'Annuity Calc'!$H$7:$BE$11,2,FALSE))*HLOOKUP(J347,'Annuity Calc'!$H$7:$BE$11,3,FALSE),(IF(J347&lt;=(-1),J347,0)))</f>
        <v>2344184.6110467976</v>
      </c>
      <c r="K349" s="163">
        <f>IF($D347&gt;=1,($B346/HLOOKUP($D347,'Annuity Calc'!$H$7:$BE$11,2,FALSE))*HLOOKUP(K347,'Annuity Calc'!$H$7:$BE$11,3,FALSE),(IF(K347&lt;=(-1),K347,0)))</f>
        <v>2439621.5438367235</v>
      </c>
      <c r="L349" s="163">
        <f>IF($D347&gt;=1,($B346/HLOOKUP($D347,'Annuity Calc'!$H$7:$BE$11,2,FALSE))*HLOOKUP(L347,'Annuity Calc'!$H$7:$BE$11,3,FALSE),(IF(L347&lt;=(-1),L347,0)))</f>
        <v>2538943.9249387956</v>
      </c>
      <c r="M349" s="163">
        <f>IF($D347&gt;=1,($B346/HLOOKUP($D347,'Annuity Calc'!$H$7:$BE$11,2,FALSE))*HLOOKUP(M347,'Annuity Calc'!$H$7:$BE$11,3,FALSE),(IF(M347&lt;=(-1),M347,0)))</f>
        <v>2642309.9395350483</v>
      </c>
      <c r="N349" s="163">
        <f>IF($D347&gt;=1,($B346/HLOOKUP($D347,'Annuity Calc'!$H$7:$BE$11,2,FALSE))*HLOOKUP(N347,'Annuity Calc'!$H$7:$BE$11,3,FALSE),(IF(N347&lt;=(-1),N347,0)))</f>
        <v>2749884.2128756419</v>
      </c>
      <c r="O349" s="163">
        <f>IF($D347&gt;=1,($B346/HLOOKUP($D347,'Annuity Calc'!$H$7:$BE$11,2,FALSE))*HLOOKUP(O347,'Annuity Calc'!$H$7:$BE$11,3,FALSE),(IF(O347&lt;=(-1),O347,0)))</f>
        <v>2861838.0724682529</v>
      </c>
      <c r="P349" s="163">
        <f>IF($D347&gt;=1,($B346/HLOOKUP($D347,'Annuity Calc'!$H$7:$BE$11,2,FALSE))*HLOOKUP(P347,'Annuity Calc'!$H$7:$BE$11,3,FALSE),(IF(P347&lt;=(-1),P347,0)))</f>
        <v>2978349.8209417826</v>
      </c>
      <c r="Q349" s="163">
        <f>IF($D347&gt;=1,($B346/HLOOKUP($D347,'Annuity Calc'!$H$7:$BE$11,2,FALSE))*HLOOKUP(Q347,'Annuity Calc'!$H$7:$BE$11,3,FALSE),(IF(Q347&lt;=(-1),Q347,0)))</f>
        <v>3099605.0200189496</v>
      </c>
      <c r="R349" s="163">
        <f>IF($D347&gt;=1,($B346/HLOOKUP($D347,'Annuity Calc'!$H$7:$BE$11,2,FALSE))*HLOOKUP(R347,'Annuity Calc'!$H$7:$BE$11,3,FALSE),(IF(R347&lt;=(-1),R347,0)))</f>
        <v>3225796.7860500258</v>
      </c>
      <c r="S349" s="163">
        <f>IF($D347&gt;=1,($B346/HLOOKUP($D347,'Annuity Calc'!$H$7:$BE$11,2,FALSE))*HLOOKUP(S347,'Annuity Calc'!$H$7:$BE$11,3,FALSE),(IF(S347&lt;=(-1),S347,0)))</f>
        <v>3357126.0975784129</v>
      </c>
      <c r="T349" s="163">
        <f>IF($D347&gt;=1,($B346/HLOOKUP($D347,'Annuity Calc'!$H$7:$BE$11,2,FALSE))*HLOOKUP(T347,'Annuity Calc'!$H$7:$BE$11,3,FALSE),(IF(T347&lt;=(-1),T347,0)))</f>
        <v>3493802.115427888</v>
      </c>
      <c r="U349" s="163">
        <f>IF($D347&gt;=1,($B346/HLOOKUP($D347,'Annuity Calc'!$H$7:$BE$11,2,FALSE))*HLOOKUP(U347,'Annuity Calc'!$H$7:$BE$11,3,FALSE),(IF(U347&lt;=(-1),U347,0)))</f>
        <v>3636042.5158213093</v>
      </c>
      <c r="V349" s="163">
        <f>IF($D347&gt;=1,($B346/HLOOKUP($D347,'Annuity Calc'!$H$7:$BE$11,2,FALSE))*HLOOKUP(V347,'Annuity Calc'!$H$7:$BE$11,3,FALSE),(IF(V347&lt;=(-1),V347,0)))</f>
        <v>3784073.8370613181</v>
      </c>
      <c r="W349" s="163">
        <f>IF($D347&gt;=1,($B346/HLOOKUP($D347,'Annuity Calc'!$H$7:$BE$11,2,FALSE))*HLOOKUP(W347,'Annuity Calc'!$H$7:$BE$11,3,FALSE),(IF(W347&lt;=(-1),W347,0)))</f>
        <v>3938131.8403251786</v>
      </c>
      <c r="X349" s="163" t="e">
        <f>IF($D347&gt;=1,($B346/HLOOKUP($D347,'Annuity Calc'!$H$7:$BE$11,2,FALSE))*HLOOKUP(X347,'Annuity Calc'!$H$7:$BE$11,3,FALSE),(IF(X347&lt;=(-1),X347,0)))</f>
        <v>#N/A</v>
      </c>
      <c r="Y349" s="163" t="e">
        <f>IF($D347&gt;=1,($B346/HLOOKUP($D347,'Annuity Calc'!$H$7:$BE$11,2,FALSE))*HLOOKUP(Y347,'Annuity Calc'!$H$7:$BE$11,3,FALSE),(IF(Y347&lt;=(-1),Y347,0)))</f>
        <v>#N/A</v>
      </c>
      <c r="Z349" s="163" t="e">
        <f>IF($D347&gt;=1,($B346/HLOOKUP($D347,'Annuity Calc'!$H$7:$BE$11,2,FALSE))*HLOOKUP(Z347,'Annuity Calc'!$H$7:$BE$11,3,FALSE),(IF(Z347&lt;=(-1),Z347,0)))</f>
        <v>#N/A</v>
      </c>
      <c r="AA349" s="163" t="e">
        <f>IF($D347&gt;=1,($B346/HLOOKUP($D347,'Annuity Calc'!$H$7:$BE$11,2,FALSE))*HLOOKUP(AA347,'Annuity Calc'!$H$7:$BE$11,3,FALSE),(IF(AA347&lt;=(-1),AA347,0)))</f>
        <v>#N/A</v>
      </c>
      <c r="AB349" s="163" t="e">
        <f>IF($D347&gt;=1,($B346/HLOOKUP($D347,'Annuity Calc'!$H$7:$BE$11,2,FALSE))*HLOOKUP(AB347,'Annuity Calc'!$H$7:$BE$11,3,FALSE),(IF(AB347&lt;=(-1),AB347,0)))</f>
        <v>#N/A</v>
      </c>
      <c r="AC349" s="163" t="e">
        <f>IF($D347&gt;=1,($B346/HLOOKUP($D347,'Annuity Calc'!$H$7:$BE$11,2,FALSE))*HLOOKUP(AC347,'Annuity Calc'!$H$7:$BE$11,3,FALSE),(IF(AC347&lt;=(-1),AC347,0)))</f>
        <v>#N/A</v>
      </c>
      <c r="AD349" s="163" t="e">
        <f>IF($D347&gt;=1,($B346/HLOOKUP($D347,'Annuity Calc'!$H$7:$BE$11,2,FALSE))*HLOOKUP(AD347,'Annuity Calc'!$H$7:$BE$11,3,FALSE),(IF(AD347&lt;=(-1),AD347,0)))</f>
        <v>#N/A</v>
      </c>
      <c r="AE349" s="163" t="e">
        <f>IF($D347&gt;=1,($B346/HLOOKUP($D347,'Annuity Calc'!$H$7:$BE$11,2,FALSE))*HLOOKUP(AE347,'Annuity Calc'!$H$7:$BE$11,3,FALSE),(IF(AE347&lt;=(-1),AE347,0)))</f>
        <v>#N/A</v>
      </c>
      <c r="AF349" s="163" t="e">
        <f>IF($D347&gt;=1,($B346/HLOOKUP($D347,'Annuity Calc'!$H$7:$BE$11,2,FALSE))*HLOOKUP(AF347,'Annuity Calc'!$H$7:$BE$11,3,FALSE),(IF(AF347&lt;=(-1),AF347,0)))</f>
        <v>#N/A</v>
      </c>
      <c r="AG349" s="163" t="e">
        <f>IF($D347&gt;=1,($B346/HLOOKUP($D347,'Annuity Calc'!$H$7:$BE$11,2,FALSE))*HLOOKUP(AG347,'Annuity Calc'!$H$7:$BE$11,3,FALSE),(IF(AG347&lt;=(-1),AG347,0)))</f>
        <v>#N/A</v>
      </c>
      <c r="AH349" s="163" t="e">
        <f>IF($D347&gt;=1,($B346/HLOOKUP($D347,'Annuity Calc'!$H$7:$BE$11,2,FALSE))*HLOOKUP(AH347,'Annuity Calc'!$H$7:$BE$11,3,FALSE),(IF(AH347&lt;=(-1),AH347,0)))</f>
        <v>#N/A</v>
      </c>
      <c r="AI349" s="163" t="e">
        <f>IF($D347&gt;=1,($B346/HLOOKUP($D347,'Annuity Calc'!$H$7:$BE$11,2,FALSE))*HLOOKUP(AI347,'Annuity Calc'!$H$7:$BE$11,3,FALSE),(IF(AI347&lt;=(-1),AI347,0)))</f>
        <v>#N/A</v>
      </c>
      <c r="AJ349" s="163" t="e">
        <f>IF($D347&gt;=1,($B346/HLOOKUP($D347,'Annuity Calc'!$H$7:$BE$11,2,FALSE))*HLOOKUP(AJ347,'Annuity Calc'!$H$7:$BE$11,3,FALSE),(IF(AJ347&lt;=(-1),AJ347,0)))</f>
        <v>#N/A</v>
      </c>
      <c r="AK349" s="163" t="e">
        <f>IF($D347&gt;=1,($B346/HLOOKUP($D347,'Annuity Calc'!$H$7:$BE$11,2,FALSE))*HLOOKUP(AK347,'Annuity Calc'!$H$7:$BE$11,3,FALSE),(IF(AK347&lt;=(-1),AK347,0)))</f>
        <v>#N/A</v>
      </c>
      <c r="AL349" s="163" t="e">
        <f>IF($D347&gt;=1,($B346/HLOOKUP($D347,'Annuity Calc'!$H$7:$BE$11,2,FALSE))*HLOOKUP(AL347,'Annuity Calc'!$H$7:$BE$11,3,FALSE),(IF(AL347&lt;=(-1),AL347,0)))</f>
        <v>#N/A</v>
      </c>
      <c r="AM349" s="163" t="e">
        <f>IF($D347&gt;=1,($B346/HLOOKUP($D347,'Annuity Calc'!$H$7:$BE$11,2,FALSE))*HLOOKUP(AM347,'Annuity Calc'!$H$7:$BE$11,3,FALSE),(IF(AM347&lt;=(-1),AM347,0)))</f>
        <v>#N/A</v>
      </c>
      <c r="AN349" s="163" t="e">
        <f>IF($D347&gt;=1,($B346/HLOOKUP($D347,'Annuity Calc'!$H$7:$BE$11,2,FALSE))*HLOOKUP(AN347,'Annuity Calc'!$H$7:$BE$11,3,FALSE),(IF(AN347&lt;=(-1),AN347,0)))</f>
        <v>#N/A</v>
      </c>
      <c r="AO349" s="163" t="e">
        <f>IF($D347&gt;=1,($B346/HLOOKUP($D347,'Annuity Calc'!$H$7:$BE$11,2,FALSE))*HLOOKUP(AO347,'Annuity Calc'!$H$7:$BE$11,3,FALSE),(IF(AO347&lt;=(-1),AO347,0)))</f>
        <v>#N/A</v>
      </c>
      <c r="AP349" s="163" t="e">
        <f>IF($D347&gt;=1,($B346/HLOOKUP($D347,'Annuity Calc'!$H$7:$BE$11,2,FALSE))*HLOOKUP(AP347,'Annuity Calc'!$H$7:$BE$11,3,FALSE),(IF(AP347&lt;=(-1),AP347,0)))</f>
        <v>#N/A</v>
      </c>
      <c r="AQ349" s="163" t="e">
        <f>IF($D347&gt;=1,($B346/HLOOKUP($D347,'Annuity Calc'!$H$7:$BE$11,2,FALSE))*HLOOKUP(AQ347,'Annuity Calc'!$H$7:$BE$11,3,FALSE),(IF(AQ347&lt;=(-1),AQ347,0)))</f>
        <v>#N/A</v>
      </c>
      <c r="AR349" s="163" t="e">
        <f>IF($D347&gt;=1,($B346/HLOOKUP($D347,'Annuity Calc'!$H$7:$BE$11,2,FALSE))*HLOOKUP(AR347,'Annuity Calc'!$H$7:$BE$11,3,FALSE),(IF(AR347&lt;=(-1),AR347,0)))</f>
        <v>#N/A</v>
      </c>
      <c r="AS349" s="163" t="e">
        <f>IF($D347&gt;=1,($B346/HLOOKUP($D347,'Annuity Calc'!$H$7:$BE$11,2,FALSE))*HLOOKUP(AS347,'Annuity Calc'!$H$7:$BE$11,3,FALSE),(IF(AS347&lt;=(-1),AS347,0)))</f>
        <v>#N/A</v>
      </c>
      <c r="AT349" s="163" t="e">
        <f>IF($D347&gt;=1,($B346/HLOOKUP($D347,'Annuity Calc'!$H$7:$BE$11,2,FALSE))*HLOOKUP(AT347,'Annuity Calc'!$H$7:$BE$11,3,FALSE),(IF(AT347&lt;=(-1),AT347,0)))</f>
        <v>#N/A</v>
      </c>
      <c r="AU349" s="163" t="e">
        <f>IF($D347&gt;=1,($B346/HLOOKUP($D347,'Annuity Calc'!$H$7:$BE$11,2,FALSE))*HLOOKUP(AU347,'Annuity Calc'!$H$7:$BE$11,3,FALSE),(IF(AU347&lt;=(-1),AU347,0)))</f>
        <v>#N/A</v>
      </c>
      <c r="AV349" s="163" t="e">
        <f>IF($D347&gt;=1,($B346/HLOOKUP($D347,'Annuity Calc'!$H$7:$BE$11,2,FALSE))*HLOOKUP(AV347,'Annuity Calc'!$H$7:$BE$11,3,FALSE),(IF(AV347&lt;=(-1),AV347,0)))</f>
        <v>#N/A</v>
      </c>
      <c r="AW349" s="163" t="e">
        <f>IF($D347&gt;=1,($B346/HLOOKUP($D347,'Annuity Calc'!$H$7:$BE$11,2,FALSE))*HLOOKUP(AW347,'Annuity Calc'!$H$7:$BE$11,3,FALSE),(IF(AW347&lt;=(-1),AW347,0)))</f>
        <v>#N/A</v>
      </c>
      <c r="AX349" s="163" t="e">
        <f>IF($D347&gt;=1,($B346/HLOOKUP($D347,'Annuity Calc'!$H$7:$BE$11,2,FALSE))*HLOOKUP(AX347,'Annuity Calc'!$H$7:$BE$11,3,FALSE),(IF(AX347&lt;=(-1),AX347,0)))</f>
        <v>#N/A</v>
      </c>
      <c r="AY349" s="163" t="e">
        <f>IF($D347&gt;=1,($B346/HLOOKUP($D347,'Annuity Calc'!$H$7:$BE$11,2,FALSE))*HLOOKUP(AY347,'Annuity Calc'!$H$7:$BE$11,3,FALSE),(IF(AY347&lt;=(-1),AY347,0)))</f>
        <v>#N/A</v>
      </c>
      <c r="AZ349" s="163" t="e">
        <f>IF($D347&gt;=1,($B346/HLOOKUP($D347,'Annuity Calc'!$H$7:$BE$11,2,FALSE))*HLOOKUP(AZ347,'Annuity Calc'!$H$7:$BE$11,3,FALSE),(IF(AZ347&lt;=(-1),AZ347,0)))</f>
        <v>#N/A</v>
      </c>
      <c r="BA349" s="163" t="e">
        <f>IF($D347&gt;=1,($B346/HLOOKUP($D347,'Annuity Calc'!$H$7:$BE$11,2,FALSE))*HLOOKUP(BA347,'Annuity Calc'!$H$7:$BE$11,3,FALSE),(IF(BA347&lt;=(-1),BA347,0)))</f>
        <v>#N/A</v>
      </c>
      <c r="BB349" s="163" t="e">
        <f>IF($D347&gt;=1,($B346/HLOOKUP($D347,'Annuity Calc'!$H$7:$BE$11,2,FALSE))*HLOOKUP(BB347,'Annuity Calc'!$H$7:$BE$11,3,FALSE),(IF(BB347&lt;=(-1),BB347,0)))</f>
        <v>#N/A</v>
      </c>
      <c r="BC349" s="163" t="e">
        <f>IF($D347&gt;=1,($B346/HLOOKUP($D347,'Annuity Calc'!$H$7:$BE$11,2,FALSE))*HLOOKUP(BC347,'Annuity Calc'!$H$7:$BE$11,3,FALSE),(IF(BC347&lt;=(-1),BC347,0)))</f>
        <v>#N/A</v>
      </c>
      <c r="BD349" s="163" t="e">
        <f>IF($D347&gt;=1,($B346/HLOOKUP($D347,'Annuity Calc'!$H$7:$BE$11,2,FALSE))*HLOOKUP(BD347,'Annuity Calc'!$H$7:$BE$11,3,FALSE),(IF(BD347&lt;=(-1),BD347,0)))</f>
        <v>#N/A</v>
      </c>
      <c r="BE349" s="163" t="e">
        <f>IF($D347&gt;=1,($B346/HLOOKUP($D347,'Annuity Calc'!$H$7:$BE$11,2,FALSE))*HLOOKUP(BE347,'Annuity Calc'!$H$7:$BE$11,3,FALSE),(IF(BE347&lt;=(-1),BE347,0)))</f>
        <v>#N/A</v>
      </c>
      <c r="BF349" s="163" t="e">
        <f>IF($D347&gt;=1,($B346/HLOOKUP($D347,'Annuity Calc'!$H$7:$BE$11,2,FALSE))*HLOOKUP(BF347,'Annuity Calc'!$H$7:$BE$11,3,FALSE),(IF(BF347&lt;=(-1),BF347,0)))</f>
        <v>#N/A</v>
      </c>
      <c r="BG349" s="163" t="e">
        <f>IF($D347&gt;=1,($B346/HLOOKUP($D347,'Annuity Calc'!$H$7:$BE$11,2,FALSE))*HLOOKUP(BG347,'Annuity Calc'!$H$7:$BE$11,3,FALSE),(IF(BG347&lt;=(-1),BG347,0)))</f>
        <v>#N/A</v>
      </c>
      <c r="BH349" s="163" t="e">
        <f>IF($D347&gt;=1,($B346/HLOOKUP($D347,'Annuity Calc'!$H$7:$BE$11,2,FALSE))*HLOOKUP(BH347,'Annuity Calc'!$H$7:$BE$11,3,FALSE),(IF(BH347&lt;=(-1),BH347,0)))</f>
        <v>#N/A</v>
      </c>
      <c r="BI349" s="163" t="e">
        <f>IF($D347&gt;=1,($B346/HLOOKUP($D347,'Annuity Calc'!$H$7:$BE$11,2,FALSE))*HLOOKUP(BI347,'Annuity Calc'!$H$7:$BE$11,3,FALSE),(IF(BI347&lt;=(-1),BI347,0)))</f>
        <v>#N/A</v>
      </c>
    </row>
    <row r="350" spans="1:61" s="19" customFormat="1" ht="12.75" x14ac:dyDescent="0.2">
      <c r="C350" s="19" t="s">
        <v>456</v>
      </c>
      <c r="D350" s="163">
        <f>IF($D347&gt;=1,($B346/HLOOKUP($D347,'Annuity Calc'!$H$7:$BE$11,2,FALSE))*HLOOKUP(D347,'Annuity Calc'!$H$7:$BE$11,4,FALSE),(IF(D347&lt;=(-1),D347,0)))</f>
        <v>2171648.5262568188</v>
      </c>
      <c r="E350" s="163">
        <f>IF($D347&gt;=1,($B346/HLOOKUP($D347,'Annuity Calc'!$H$7:$BE$11,2,FALSE))*HLOOKUP(E347,'Annuity Calc'!$H$7:$BE$11,4,FALSE),(IF(E347&lt;=(-1),E347,0)))</f>
        <v>2096532.5047610933</v>
      </c>
      <c r="F350" s="163">
        <f>IF($D347&gt;=1,($B346/HLOOKUP($D347,'Annuity Calc'!$H$7:$BE$11,2,FALSE))*HLOOKUP(F347,'Annuity Calc'!$H$7:$BE$11,4,FALSE),(IF(F347&lt;=(-1),F347,0)))</f>
        <v>2018358.3441319775</v>
      </c>
      <c r="G350" s="163">
        <f>IF($D347&gt;=1,($B346/HLOOKUP($D347,'Annuity Calc'!$H$7:$BE$11,2,FALSE))*HLOOKUP(G347,'Annuity Calc'!$H$7:$BE$11,4,FALSE),(IF(G347&lt;=(-1),G347,0)))</f>
        <v>1937001.5407712644</v>
      </c>
      <c r="H350" s="163">
        <f>IF($D347&gt;=1,($B346/HLOOKUP($D347,'Annuity Calc'!$H$7:$BE$11,2,FALSE))*HLOOKUP(H347,'Annuity Calc'!$H$7:$BE$11,4,FALSE),(IF(H347&lt;=(-1),H347,0)))</f>
        <v>1852332.5222642911</v>
      </c>
      <c r="I350" s="163">
        <f>IF($D347&gt;=1,($B346/HLOOKUP($D347,'Annuity Calc'!$H$7:$BE$11,2,FALSE))*HLOOKUP(I347,'Annuity Calc'!$H$7:$BE$11,4,FALSE),(IF(I347&lt;=(-1),I347,0)))</f>
        <v>1764216.4410172247</v>
      </c>
      <c r="J350" s="163">
        <f>IF($D347&gt;=1,($B346/HLOOKUP($D347,'Annuity Calc'!$H$7:$BE$11,2,FALSE))*HLOOKUP(J347,'Annuity Calc'!$H$7:$BE$11,4,FALSE),(IF(J347&lt;=(-1),J347,0)))</f>
        <v>1672512.9594928683</v>
      </c>
      <c r="K350" s="163">
        <f>IF($D347&gt;=1,($B346/HLOOKUP($D347,'Annuity Calc'!$H$7:$BE$11,2,FALSE))*HLOOKUP(K347,'Annuity Calc'!$H$7:$BE$11,4,FALSE),(IF(K347&lt;=(-1),K347,0)))</f>
        <v>1577076.0267029421</v>
      </c>
      <c r="L350" s="163">
        <f>IF($D347&gt;=1,($B346/HLOOKUP($D347,'Annuity Calc'!$H$7:$BE$11,2,FALSE))*HLOOKUP(L347,'Annuity Calc'!$H$7:$BE$11,4,FALSE),(IF(L347&lt;=(-1),L347,0)))</f>
        <v>1477753.6456008703</v>
      </c>
      <c r="M350" s="163">
        <f>IF($D347&gt;=1,($B346/HLOOKUP($D347,'Annuity Calc'!$H$7:$BE$11,2,FALSE))*HLOOKUP(M347,'Annuity Calc'!$H$7:$BE$11,4,FALSE),(IF(M347&lt;=(-1),M347,0)))</f>
        <v>1374387.6310046173</v>
      </c>
      <c r="N350" s="163">
        <f>IF($D347&gt;=1,($B346/HLOOKUP($D347,'Annuity Calc'!$H$7:$BE$11,2,FALSE))*HLOOKUP(N347,'Annuity Calc'!$H$7:$BE$11,4,FALSE),(IF(N347&lt;=(-1),N347,0)))</f>
        <v>1266813.357664024</v>
      </c>
      <c r="O350" s="163">
        <f>IF($D347&gt;=1,($B346/HLOOKUP($D347,'Annuity Calc'!$H$7:$BE$11,2,FALSE))*HLOOKUP(O347,'Annuity Calc'!$H$7:$BE$11,4,FALSE),(IF(O347&lt;=(-1),O347,0)))</f>
        <v>1154859.498071413</v>
      </c>
      <c r="P350" s="163">
        <f>IF($D347&gt;=1,($B346/HLOOKUP($D347,'Annuity Calc'!$H$7:$BE$11,2,FALSE))*HLOOKUP(P347,'Annuity Calc'!$H$7:$BE$11,4,FALSE),(IF(P347&lt;=(-1),P347,0)))</f>
        <v>1038347.7495978834</v>
      </c>
      <c r="Q350" s="163">
        <f>IF($D347&gt;=1,($B346/HLOOKUP($D347,'Annuity Calc'!$H$7:$BE$11,2,FALSE))*HLOOKUP(Q347,'Annuity Calc'!$H$7:$BE$11,4,FALSE),(IF(Q347&lt;=(-1),Q347,0)))</f>
        <v>917092.55052071635</v>
      </c>
      <c r="R350" s="163">
        <f>IF($D347&gt;=1,($B346/HLOOKUP($D347,'Annuity Calc'!$H$7:$BE$11,2,FALSE))*HLOOKUP(R347,'Annuity Calc'!$H$7:$BE$11,4,FALSE),(IF(R347&lt;=(-1),R347,0)))</f>
        <v>790900.78448964015</v>
      </c>
      <c r="S350" s="163">
        <f>IF($D347&gt;=1,($B346/HLOOKUP($D347,'Annuity Calc'!$H$7:$BE$11,2,FALSE))*HLOOKUP(S347,'Annuity Calc'!$H$7:$BE$11,4,FALSE),(IF(S347&lt;=(-1),S347,0)))</f>
        <v>659571.47296125302</v>
      </c>
      <c r="T350" s="163">
        <f>IF($D347&gt;=1,($B346/HLOOKUP($D347,'Annuity Calc'!$H$7:$BE$11,2,FALSE))*HLOOKUP(T347,'Annuity Calc'!$H$7:$BE$11,4,FALSE),(IF(T347&lt;=(-1),T347,0)))</f>
        <v>522895.4551117777</v>
      </c>
      <c r="U350" s="163">
        <f>IF($D347&gt;=1,($B346/HLOOKUP($D347,'Annuity Calc'!$H$7:$BE$11,2,FALSE))*HLOOKUP(U347,'Annuity Calc'!$H$7:$BE$11,4,FALSE),(IF(U347&lt;=(-1),U347,0)))</f>
        <v>380655.0547183564</v>
      </c>
      <c r="V350" s="163">
        <f>IF($D347&gt;=1,($B346/HLOOKUP($D347,'Annuity Calc'!$H$7:$BE$11,2,FALSE))*HLOOKUP(V347,'Annuity Calc'!$H$7:$BE$11,4,FALSE),(IF(V347&lt;=(-1),V347,0)))</f>
        <v>232623.73347834795</v>
      </c>
      <c r="W350" s="163">
        <f>IF($D347&gt;=1,($B346/HLOOKUP($D347,'Annuity Calc'!$H$7:$BE$11,2,FALSE))*HLOOKUP(W347,'Annuity Calc'!$H$7:$BE$11,4,FALSE),(IF(W347&lt;=(-1),W347,0)))</f>
        <v>78565.730214487296</v>
      </c>
      <c r="X350" s="163" t="e">
        <f>IF($D347&gt;=1,($B346/HLOOKUP($D347,'Annuity Calc'!$H$7:$BE$11,2,FALSE))*HLOOKUP(X347,'Annuity Calc'!$H$7:$BE$11,4,FALSE),(IF(X347&lt;=(-1),X347,0)))</f>
        <v>#N/A</v>
      </c>
      <c r="Y350" s="163" t="e">
        <f>IF($D347&gt;=1,($B346/HLOOKUP($D347,'Annuity Calc'!$H$7:$BE$11,2,FALSE))*HLOOKUP(Y347,'Annuity Calc'!$H$7:$BE$11,4,FALSE),(IF(Y347&lt;=(-1),Y347,0)))</f>
        <v>#N/A</v>
      </c>
      <c r="Z350" s="163" t="e">
        <f>IF($D347&gt;=1,($B346/HLOOKUP($D347,'Annuity Calc'!$H$7:$BE$11,2,FALSE))*HLOOKUP(Z347,'Annuity Calc'!$H$7:$BE$11,4,FALSE),(IF(Z347&lt;=(-1),Z347,0)))</f>
        <v>#N/A</v>
      </c>
      <c r="AA350" s="163" t="e">
        <f>IF($D347&gt;=1,($B346/HLOOKUP($D347,'Annuity Calc'!$H$7:$BE$11,2,FALSE))*HLOOKUP(AA347,'Annuity Calc'!$H$7:$BE$11,4,FALSE),(IF(AA347&lt;=(-1),AA347,0)))</f>
        <v>#N/A</v>
      </c>
      <c r="AB350" s="163" t="e">
        <f>IF($D347&gt;=1,($B346/HLOOKUP($D347,'Annuity Calc'!$H$7:$BE$11,2,FALSE))*HLOOKUP(AB347,'Annuity Calc'!$H$7:$BE$11,4,FALSE),(IF(AB347&lt;=(-1),AB347,0)))</f>
        <v>#N/A</v>
      </c>
      <c r="AC350" s="163" t="e">
        <f>IF($D347&gt;=1,($B346/HLOOKUP($D347,'Annuity Calc'!$H$7:$BE$11,2,FALSE))*HLOOKUP(AC347,'Annuity Calc'!$H$7:$BE$11,4,FALSE),(IF(AC347&lt;=(-1),AC347,0)))</f>
        <v>#N/A</v>
      </c>
      <c r="AD350" s="163" t="e">
        <f>IF($D347&gt;=1,($B346/HLOOKUP($D347,'Annuity Calc'!$H$7:$BE$11,2,FALSE))*HLOOKUP(AD347,'Annuity Calc'!$H$7:$BE$11,4,FALSE),(IF(AD347&lt;=(-1),AD347,0)))</f>
        <v>#N/A</v>
      </c>
      <c r="AE350" s="163" t="e">
        <f>IF($D347&gt;=1,($B346/HLOOKUP($D347,'Annuity Calc'!$H$7:$BE$11,2,FALSE))*HLOOKUP(AE347,'Annuity Calc'!$H$7:$BE$11,4,FALSE),(IF(AE347&lt;=(-1),AE347,0)))</f>
        <v>#N/A</v>
      </c>
      <c r="AF350" s="163" t="e">
        <f>IF($D347&gt;=1,($B346/HLOOKUP($D347,'Annuity Calc'!$H$7:$BE$11,2,FALSE))*HLOOKUP(AF347,'Annuity Calc'!$H$7:$BE$11,4,FALSE),(IF(AF347&lt;=(-1),AF347,0)))</f>
        <v>#N/A</v>
      </c>
      <c r="AG350" s="163" t="e">
        <f>IF($D347&gt;=1,($B346/HLOOKUP($D347,'Annuity Calc'!$H$7:$BE$11,2,FALSE))*HLOOKUP(AG347,'Annuity Calc'!$H$7:$BE$11,4,FALSE),(IF(AG347&lt;=(-1),AG347,0)))</f>
        <v>#N/A</v>
      </c>
      <c r="AH350" s="163" t="e">
        <f>IF($D347&gt;=1,($B346/HLOOKUP($D347,'Annuity Calc'!$H$7:$BE$11,2,FALSE))*HLOOKUP(AH347,'Annuity Calc'!$H$7:$BE$11,4,FALSE),(IF(AH347&lt;=(-1),AH347,0)))</f>
        <v>#N/A</v>
      </c>
      <c r="AI350" s="163" t="e">
        <f>IF($D347&gt;=1,($B346/HLOOKUP($D347,'Annuity Calc'!$H$7:$BE$11,2,FALSE))*HLOOKUP(AI347,'Annuity Calc'!$H$7:$BE$11,4,FALSE),(IF(AI347&lt;=(-1),AI347,0)))</f>
        <v>#N/A</v>
      </c>
      <c r="AJ350" s="163" t="e">
        <f>IF($D347&gt;=1,($B346/HLOOKUP($D347,'Annuity Calc'!$H$7:$BE$11,2,FALSE))*HLOOKUP(AJ347,'Annuity Calc'!$H$7:$BE$11,4,FALSE),(IF(AJ347&lt;=(-1),AJ347,0)))</f>
        <v>#N/A</v>
      </c>
      <c r="AK350" s="163" t="e">
        <f>IF($D347&gt;=1,($B346/HLOOKUP($D347,'Annuity Calc'!$H$7:$BE$11,2,FALSE))*HLOOKUP(AK347,'Annuity Calc'!$H$7:$BE$11,4,FALSE),(IF(AK347&lt;=(-1),AK347,0)))</f>
        <v>#N/A</v>
      </c>
      <c r="AL350" s="163" t="e">
        <f>IF($D347&gt;=1,($B346/HLOOKUP($D347,'Annuity Calc'!$H$7:$BE$11,2,FALSE))*HLOOKUP(AL347,'Annuity Calc'!$H$7:$BE$11,4,FALSE),(IF(AL347&lt;=(-1),AL347,0)))</f>
        <v>#N/A</v>
      </c>
      <c r="AM350" s="163" t="e">
        <f>IF($D347&gt;=1,($B346/HLOOKUP($D347,'Annuity Calc'!$H$7:$BE$11,2,FALSE))*HLOOKUP(AM347,'Annuity Calc'!$H$7:$BE$11,4,FALSE),(IF(AM347&lt;=(-1),AM347,0)))</f>
        <v>#N/A</v>
      </c>
      <c r="AN350" s="163" t="e">
        <f>IF($D347&gt;=1,($B346/HLOOKUP($D347,'Annuity Calc'!$H$7:$BE$11,2,FALSE))*HLOOKUP(AN347,'Annuity Calc'!$H$7:$BE$11,4,FALSE),(IF(AN347&lt;=(-1),AN347,0)))</f>
        <v>#N/A</v>
      </c>
      <c r="AO350" s="163" t="e">
        <f>IF($D347&gt;=1,($B346/HLOOKUP($D347,'Annuity Calc'!$H$7:$BE$11,2,FALSE))*HLOOKUP(AO347,'Annuity Calc'!$H$7:$BE$11,4,FALSE),(IF(AO347&lt;=(-1),AO347,0)))</f>
        <v>#N/A</v>
      </c>
      <c r="AP350" s="163" t="e">
        <f>IF($D347&gt;=1,($B346/HLOOKUP($D347,'Annuity Calc'!$H$7:$BE$11,2,FALSE))*HLOOKUP(AP347,'Annuity Calc'!$H$7:$BE$11,4,FALSE),(IF(AP347&lt;=(-1),AP347,0)))</f>
        <v>#N/A</v>
      </c>
      <c r="AQ350" s="163" t="e">
        <f>IF($D347&gt;=1,($B346/HLOOKUP($D347,'Annuity Calc'!$H$7:$BE$11,2,FALSE))*HLOOKUP(AQ347,'Annuity Calc'!$H$7:$BE$11,4,FALSE),(IF(AQ347&lt;=(-1),AQ347,0)))</f>
        <v>#N/A</v>
      </c>
      <c r="AR350" s="163" t="e">
        <f>IF($D347&gt;=1,($B346/HLOOKUP($D347,'Annuity Calc'!$H$7:$BE$11,2,FALSE))*HLOOKUP(AR347,'Annuity Calc'!$H$7:$BE$11,4,FALSE),(IF(AR347&lt;=(-1),AR347,0)))</f>
        <v>#N/A</v>
      </c>
      <c r="AS350" s="163" t="e">
        <f>IF($D347&gt;=1,($B346/HLOOKUP($D347,'Annuity Calc'!$H$7:$BE$11,2,FALSE))*HLOOKUP(AS347,'Annuity Calc'!$H$7:$BE$11,4,FALSE),(IF(AS347&lt;=(-1),AS347,0)))</f>
        <v>#N/A</v>
      </c>
      <c r="AT350" s="163" t="e">
        <f>IF($D347&gt;=1,($B346/HLOOKUP($D347,'Annuity Calc'!$H$7:$BE$11,2,FALSE))*HLOOKUP(AT347,'Annuity Calc'!$H$7:$BE$11,4,FALSE),(IF(AT347&lt;=(-1),AT347,0)))</f>
        <v>#N/A</v>
      </c>
      <c r="AU350" s="163" t="e">
        <f>IF($D347&gt;=1,($B346/HLOOKUP($D347,'Annuity Calc'!$H$7:$BE$11,2,FALSE))*HLOOKUP(AU347,'Annuity Calc'!$H$7:$BE$11,4,FALSE),(IF(AU347&lt;=(-1),AU347,0)))</f>
        <v>#N/A</v>
      </c>
      <c r="AV350" s="163" t="e">
        <f>IF($D347&gt;=1,($B346/HLOOKUP($D347,'Annuity Calc'!$H$7:$BE$11,2,FALSE))*HLOOKUP(AV347,'Annuity Calc'!$H$7:$BE$11,4,FALSE),(IF(AV347&lt;=(-1),AV347,0)))</f>
        <v>#N/A</v>
      </c>
      <c r="AW350" s="163" t="e">
        <f>IF($D347&gt;=1,($B346/HLOOKUP($D347,'Annuity Calc'!$H$7:$BE$11,2,FALSE))*HLOOKUP(AW347,'Annuity Calc'!$H$7:$BE$11,4,FALSE),(IF(AW347&lt;=(-1),AW347,0)))</f>
        <v>#N/A</v>
      </c>
      <c r="AX350" s="163" t="e">
        <f>IF($D347&gt;=1,($B346/HLOOKUP($D347,'Annuity Calc'!$H$7:$BE$11,2,FALSE))*HLOOKUP(AX347,'Annuity Calc'!$H$7:$BE$11,4,FALSE),(IF(AX347&lt;=(-1),AX347,0)))</f>
        <v>#N/A</v>
      </c>
      <c r="AY350" s="163" t="e">
        <f>IF($D347&gt;=1,($B346/HLOOKUP($D347,'Annuity Calc'!$H$7:$BE$11,2,FALSE))*HLOOKUP(AY347,'Annuity Calc'!$H$7:$BE$11,4,FALSE),(IF(AY347&lt;=(-1),AY347,0)))</f>
        <v>#N/A</v>
      </c>
      <c r="AZ350" s="163" t="e">
        <f>IF($D347&gt;=1,($B346/HLOOKUP($D347,'Annuity Calc'!$H$7:$BE$11,2,FALSE))*HLOOKUP(AZ347,'Annuity Calc'!$H$7:$BE$11,4,FALSE),(IF(AZ347&lt;=(-1),AZ347,0)))</f>
        <v>#N/A</v>
      </c>
      <c r="BA350" s="163" t="e">
        <f>IF($D347&gt;=1,($B346/HLOOKUP($D347,'Annuity Calc'!$H$7:$BE$11,2,FALSE))*HLOOKUP(BA347,'Annuity Calc'!$H$7:$BE$11,4,FALSE),(IF(BA347&lt;=(-1),BA347,0)))</f>
        <v>#N/A</v>
      </c>
      <c r="BB350" s="163" t="e">
        <f>IF($D347&gt;=1,($B346/HLOOKUP($D347,'Annuity Calc'!$H$7:$BE$11,2,FALSE))*HLOOKUP(BB347,'Annuity Calc'!$H$7:$BE$11,4,FALSE),(IF(BB347&lt;=(-1),BB347,0)))</f>
        <v>#N/A</v>
      </c>
      <c r="BC350" s="163" t="e">
        <f>IF($D347&gt;=1,($B346/HLOOKUP($D347,'Annuity Calc'!$H$7:$BE$11,2,FALSE))*HLOOKUP(BC347,'Annuity Calc'!$H$7:$BE$11,4,FALSE),(IF(BC347&lt;=(-1),BC347,0)))</f>
        <v>#N/A</v>
      </c>
      <c r="BD350" s="163" t="e">
        <f>IF($D347&gt;=1,($B346/HLOOKUP($D347,'Annuity Calc'!$H$7:$BE$11,2,FALSE))*HLOOKUP(BD347,'Annuity Calc'!$H$7:$BE$11,4,FALSE),(IF(BD347&lt;=(-1),BD347,0)))</f>
        <v>#N/A</v>
      </c>
      <c r="BE350" s="163" t="e">
        <f>IF($D347&gt;=1,($B346/HLOOKUP($D347,'Annuity Calc'!$H$7:$BE$11,2,FALSE))*HLOOKUP(BE347,'Annuity Calc'!$H$7:$BE$11,4,FALSE),(IF(BE347&lt;=(-1),BE347,0)))</f>
        <v>#N/A</v>
      </c>
      <c r="BF350" s="163" t="e">
        <f>IF($D347&gt;=1,($B346/HLOOKUP($D347,'Annuity Calc'!$H$7:$BE$11,2,FALSE))*HLOOKUP(BF347,'Annuity Calc'!$H$7:$BE$11,4,FALSE),(IF(BF347&lt;=(-1),BF347,0)))</f>
        <v>#N/A</v>
      </c>
      <c r="BG350" s="163" t="e">
        <f>IF($D347&gt;=1,($B346/HLOOKUP($D347,'Annuity Calc'!$H$7:$BE$11,2,FALSE))*HLOOKUP(BG347,'Annuity Calc'!$H$7:$BE$11,4,FALSE),(IF(BG347&lt;=(-1),BG347,0)))</f>
        <v>#N/A</v>
      </c>
      <c r="BH350" s="163" t="e">
        <f>IF($D347&gt;=1,($B346/HLOOKUP($D347,'Annuity Calc'!$H$7:$BE$11,2,FALSE))*HLOOKUP(BH347,'Annuity Calc'!$H$7:$BE$11,4,FALSE),(IF(BH347&lt;=(-1),BH347,0)))</f>
        <v>#N/A</v>
      </c>
      <c r="BI350" s="163" t="e">
        <f>IF($D347&gt;=1,($B346/HLOOKUP($D347,'Annuity Calc'!$H$7:$BE$11,2,FALSE))*HLOOKUP(BI347,'Annuity Calc'!$H$7:$BE$11,4,FALSE),(IF(BI347&lt;=(-1),BI347,0)))</f>
        <v>#N/A</v>
      </c>
    </row>
    <row r="351" spans="1:61" s="19" customFormat="1" ht="12.75" x14ac:dyDescent="0.2">
      <c r="C351" s="19" t="s">
        <v>161</v>
      </c>
      <c r="D351" s="163">
        <f>IF($D347&gt;=1,($B346/HLOOKUP($D347,'Annuity Calc'!$H$7:$BE$11,2,FALSE))*HLOOKUP(D347,'Annuity Calc'!$H$7:$BE$11,5,FALSE),(IF(D347&lt;=(-1),D347,0)))</f>
        <v>4016697.5705396659</v>
      </c>
      <c r="E351" s="163">
        <f>IF($D347&gt;=1,($B346/HLOOKUP($D347,'Annuity Calc'!$H$7:$BE$11,2,FALSE))*HLOOKUP(E347,'Annuity Calc'!$H$7:$BE$11,5,FALSE),(IF(E347&lt;=(-1),E347,0)))</f>
        <v>4016697.5705396659</v>
      </c>
      <c r="F351" s="163">
        <f>IF($D347&gt;=1,($B346/HLOOKUP($D347,'Annuity Calc'!$H$7:$BE$11,2,FALSE))*HLOOKUP(F347,'Annuity Calc'!$H$7:$BE$11,5,FALSE),(IF(F347&lt;=(-1),F347,0)))</f>
        <v>4016697.5705396659</v>
      </c>
      <c r="G351" s="163">
        <f>IF($D347&gt;=1,($B346/HLOOKUP($D347,'Annuity Calc'!$H$7:$BE$11,2,FALSE))*HLOOKUP(G347,'Annuity Calc'!$H$7:$BE$11,5,FALSE),(IF(G347&lt;=(-1),G347,0)))</f>
        <v>4016697.5705396659</v>
      </c>
      <c r="H351" s="163">
        <f>IF($D347&gt;=1,($B346/HLOOKUP($D347,'Annuity Calc'!$H$7:$BE$11,2,FALSE))*HLOOKUP(H347,'Annuity Calc'!$H$7:$BE$11,5,FALSE),(IF(H347&lt;=(-1),H347,0)))</f>
        <v>4016697.5705396659</v>
      </c>
      <c r="I351" s="163">
        <f>IF($D347&gt;=1,($B346/HLOOKUP($D347,'Annuity Calc'!$H$7:$BE$11,2,FALSE))*HLOOKUP(I347,'Annuity Calc'!$H$7:$BE$11,5,FALSE),(IF(I347&lt;=(-1),I347,0)))</f>
        <v>4016697.5705396659</v>
      </c>
      <c r="J351" s="163">
        <f>IF($D347&gt;=1,($B346/HLOOKUP($D347,'Annuity Calc'!$H$7:$BE$11,2,FALSE))*HLOOKUP(J347,'Annuity Calc'!$H$7:$BE$11,5,FALSE),(IF(J347&lt;=(-1),J347,0)))</f>
        <v>4016697.5705396659</v>
      </c>
      <c r="K351" s="163">
        <f>IF($D347&gt;=1,($B346/HLOOKUP($D347,'Annuity Calc'!$H$7:$BE$11,2,FALSE))*HLOOKUP(K347,'Annuity Calc'!$H$7:$BE$11,5,FALSE),(IF(K347&lt;=(-1),K347,0)))</f>
        <v>4016697.5705396659</v>
      </c>
      <c r="L351" s="163">
        <f>IF($D347&gt;=1,($B346/HLOOKUP($D347,'Annuity Calc'!$H$7:$BE$11,2,FALSE))*HLOOKUP(L347,'Annuity Calc'!$H$7:$BE$11,5,FALSE),(IF(L347&lt;=(-1),L347,0)))</f>
        <v>4016697.5705396659</v>
      </c>
      <c r="M351" s="163">
        <f>IF($D347&gt;=1,($B346/HLOOKUP($D347,'Annuity Calc'!$H$7:$BE$11,2,FALSE))*HLOOKUP(M347,'Annuity Calc'!$H$7:$BE$11,5,FALSE),(IF(M347&lt;=(-1),M347,0)))</f>
        <v>4016697.5705396659</v>
      </c>
      <c r="N351" s="163">
        <f>IF($D347&gt;=1,($B346/HLOOKUP($D347,'Annuity Calc'!$H$7:$BE$11,2,FALSE))*HLOOKUP(N347,'Annuity Calc'!$H$7:$BE$11,5,FALSE),(IF(N347&lt;=(-1),N347,0)))</f>
        <v>4016697.5705396659</v>
      </c>
      <c r="O351" s="163">
        <f>IF($D347&gt;=1,($B346/HLOOKUP($D347,'Annuity Calc'!$H$7:$BE$11,2,FALSE))*HLOOKUP(O347,'Annuity Calc'!$H$7:$BE$11,5,FALSE),(IF(O347&lt;=(-1),O347,0)))</f>
        <v>4016697.5705396659</v>
      </c>
      <c r="P351" s="163">
        <f>IF($D347&gt;=1,($B346/HLOOKUP($D347,'Annuity Calc'!$H$7:$BE$11,2,FALSE))*HLOOKUP(P347,'Annuity Calc'!$H$7:$BE$11,5,FALSE),(IF(P347&lt;=(-1),P347,0)))</f>
        <v>4016697.5705396659</v>
      </c>
      <c r="Q351" s="163">
        <f>IF($D347&gt;=1,($B346/HLOOKUP($D347,'Annuity Calc'!$H$7:$BE$11,2,FALSE))*HLOOKUP(Q347,'Annuity Calc'!$H$7:$BE$11,5,FALSE),(IF(Q347&lt;=(-1),Q347,0)))</f>
        <v>4016697.5705396659</v>
      </c>
      <c r="R351" s="163">
        <f>IF($D347&gt;=1,($B346/HLOOKUP($D347,'Annuity Calc'!$H$7:$BE$11,2,FALSE))*HLOOKUP(R347,'Annuity Calc'!$H$7:$BE$11,5,FALSE),(IF(R347&lt;=(-1),R347,0)))</f>
        <v>4016697.5705396659</v>
      </c>
      <c r="S351" s="163">
        <f>IF($D347&gt;=1,($B346/HLOOKUP($D347,'Annuity Calc'!$H$7:$BE$11,2,FALSE))*HLOOKUP(S347,'Annuity Calc'!$H$7:$BE$11,5,FALSE),(IF(S347&lt;=(-1),S347,0)))</f>
        <v>4016697.5705396659</v>
      </c>
      <c r="T351" s="163">
        <f>IF($D347&gt;=1,($B346/HLOOKUP($D347,'Annuity Calc'!$H$7:$BE$11,2,FALSE))*HLOOKUP(T347,'Annuity Calc'!$H$7:$BE$11,5,FALSE),(IF(T347&lt;=(-1),T347,0)))</f>
        <v>4016697.5705396659</v>
      </c>
      <c r="U351" s="163">
        <f>IF($D347&gt;=1,($B346/HLOOKUP($D347,'Annuity Calc'!$H$7:$BE$11,2,FALSE))*HLOOKUP(U347,'Annuity Calc'!$H$7:$BE$11,5,FALSE),(IF(U347&lt;=(-1),U347,0)))</f>
        <v>4016697.5705396659</v>
      </c>
      <c r="V351" s="163">
        <f>IF($D347&gt;=1,($B346/HLOOKUP($D347,'Annuity Calc'!$H$7:$BE$11,2,FALSE))*HLOOKUP(V347,'Annuity Calc'!$H$7:$BE$11,5,FALSE),(IF(V347&lt;=(-1),V347,0)))</f>
        <v>4016697.5705396659</v>
      </c>
      <c r="W351" s="163">
        <f>IF($D347&gt;=1,($B346/HLOOKUP($D347,'Annuity Calc'!$H$7:$BE$11,2,FALSE))*HLOOKUP(W347,'Annuity Calc'!$H$7:$BE$11,5,FALSE),(IF(W347&lt;=(-1),W347,0)))</f>
        <v>4016697.5705396659</v>
      </c>
      <c r="X351" s="163" t="e">
        <f>IF($D347&gt;=1,($B346/HLOOKUP($D347,'Annuity Calc'!$H$7:$BE$11,2,FALSE))*HLOOKUP(X347,'Annuity Calc'!$H$7:$BE$11,5,FALSE),(IF(X347&lt;=(-1),X347,0)))</f>
        <v>#N/A</v>
      </c>
      <c r="Y351" s="163" t="e">
        <f>IF($D347&gt;=1,($B346/HLOOKUP($D347,'Annuity Calc'!$H$7:$BE$11,2,FALSE))*HLOOKUP(Y347,'Annuity Calc'!$H$7:$BE$11,5,FALSE),(IF(Y347&lt;=(-1),Y347,0)))</f>
        <v>#N/A</v>
      </c>
      <c r="Z351" s="163" t="e">
        <f>IF($D347&gt;=1,($B346/HLOOKUP($D347,'Annuity Calc'!$H$7:$BE$11,2,FALSE))*HLOOKUP(Z347,'Annuity Calc'!$H$7:$BE$11,5,FALSE),(IF(Z347&lt;=(-1),Z347,0)))</f>
        <v>#N/A</v>
      </c>
      <c r="AA351" s="163" t="e">
        <f>IF($D347&gt;=1,($B346/HLOOKUP($D347,'Annuity Calc'!$H$7:$BE$11,2,FALSE))*HLOOKUP(AA347,'Annuity Calc'!$H$7:$BE$11,5,FALSE),(IF(AA347&lt;=(-1),AA347,0)))</f>
        <v>#N/A</v>
      </c>
      <c r="AB351" s="163" t="e">
        <f>IF($D347&gt;=1,($B346/HLOOKUP($D347,'Annuity Calc'!$H$7:$BE$11,2,FALSE))*HLOOKUP(AB347,'Annuity Calc'!$H$7:$BE$11,5,FALSE),(IF(AB347&lt;=(-1),AB347,0)))</f>
        <v>#N/A</v>
      </c>
      <c r="AC351" s="163" t="e">
        <f>IF($D347&gt;=1,($B346/HLOOKUP($D347,'Annuity Calc'!$H$7:$BE$11,2,FALSE))*HLOOKUP(AC347,'Annuity Calc'!$H$7:$BE$11,5,FALSE),(IF(AC347&lt;=(-1),AC347,0)))</f>
        <v>#N/A</v>
      </c>
      <c r="AD351" s="163" t="e">
        <f>IF($D347&gt;=1,($B346/HLOOKUP($D347,'Annuity Calc'!$H$7:$BE$11,2,FALSE))*HLOOKUP(AD347,'Annuity Calc'!$H$7:$BE$11,5,FALSE),(IF(AD347&lt;=(-1),AD347,0)))</f>
        <v>#N/A</v>
      </c>
      <c r="AE351" s="163" t="e">
        <f>IF($D347&gt;=1,($B346/HLOOKUP($D347,'Annuity Calc'!$H$7:$BE$11,2,FALSE))*HLOOKUP(AE347,'Annuity Calc'!$H$7:$BE$11,5,FALSE),(IF(AE347&lt;=(-1),AE347,0)))</f>
        <v>#N/A</v>
      </c>
      <c r="AF351" s="163" t="e">
        <f>IF($D347&gt;=1,($B346/HLOOKUP($D347,'Annuity Calc'!$H$7:$BE$11,2,FALSE))*HLOOKUP(AF347,'Annuity Calc'!$H$7:$BE$11,5,FALSE),(IF(AF347&lt;=(-1),AF347,0)))</f>
        <v>#N/A</v>
      </c>
      <c r="AG351" s="163" t="e">
        <f>IF($D347&gt;=1,($B346/HLOOKUP($D347,'Annuity Calc'!$H$7:$BE$11,2,FALSE))*HLOOKUP(AG347,'Annuity Calc'!$H$7:$BE$11,5,FALSE),(IF(AG347&lt;=(-1),AG347,0)))</f>
        <v>#N/A</v>
      </c>
      <c r="AH351" s="163" t="e">
        <f>IF($D347&gt;=1,($B346/HLOOKUP($D347,'Annuity Calc'!$H$7:$BE$11,2,FALSE))*HLOOKUP(AH347,'Annuity Calc'!$H$7:$BE$11,5,FALSE),(IF(AH347&lt;=(-1),AH347,0)))</f>
        <v>#N/A</v>
      </c>
      <c r="AI351" s="163" t="e">
        <f>IF($D347&gt;=1,($B346/HLOOKUP($D347,'Annuity Calc'!$H$7:$BE$11,2,FALSE))*HLOOKUP(AI347,'Annuity Calc'!$H$7:$BE$11,5,FALSE),(IF(AI347&lt;=(-1),AI347,0)))</f>
        <v>#N/A</v>
      </c>
      <c r="AJ351" s="163" t="e">
        <f>IF($D347&gt;=1,($B346/HLOOKUP($D347,'Annuity Calc'!$H$7:$BE$11,2,FALSE))*HLOOKUP(AJ347,'Annuity Calc'!$H$7:$BE$11,5,FALSE),(IF(AJ347&lt;=(-1),AJ347,0)))</f>
        <v>#N/A</v>
      </c>
      <c r="AK351" s="163" t="e">
        <f>IF($D347&gt;=1,($B346/HLOOKUP($D347,'Annuity Calc'!$H$7:$BE$11,2,FALSE))*HLOOKUP(AK347,'Annuity Calc'!$H$7:$BE$11,5,FALSE),(IF(AK347&lt;=(-1),AK347,0)))</f>
        <v>#N/A</v>
      </c>
      <c r="AL351" s="163" t="e">
        <f>IF($D347&gt;=1,($B346/HLOOKUP($D347,'Annuity Calc'!$H$7:$BE$11,2,FALSE))*HLOOKUP(AL347,'Annuity Calc'!$H$7:$BE$11,5,FALSE),(IF(AL347&lt;=(-1),AL347,0)))</f>
        <v>#N/A</v>
      </c>
      <c r="AM351" s="163" t="e">
        <f>IF($D347&gt;=1,($B346/HLOOKUP($D347,'Annuity Calc'!$H$7:$BE$11,2,FALSE))*HLOOKUP(AM347,'Annuity Calc'!$H$7:$BE$11,5,FALSE),(IF(AM347&lt;=(-1),AM347,0)))</f>
        <v>#N/A</v>
      </c>
      <c r="AN351" s="163" t="e">
        <f>IF($D347&gt;=1,($B346/HLOOKUP($D347,'Annuity Calc'!$H$7:$BE$11,2,FALSE))*HLOOKUP(AN347,'Annuity Calc'!$H$7:$BE$11,5,FALSE),(IF(AN347&lt;=(-1),AN347,0)))</f>
        <v>#N/A</v>
      </c>
      <c r="AO351" s="163" t="e">
        <f>IF($D347&gt;=1,($B346/HLOOKUP($D347,'Annuity Calc'!$H$7:$BE$11,2,FALSE))*HLOOKUP(AO347,'Annuity Calc'!$H$7:$BE$11,5,FALSE),(IF(AO347&lt;=(-1),AO347,0)))</f>
        <v>#N/A</v>
      </c>
      <c r="AP351" s="163" t="e">
        <f>IF($D347&gt;=1,($B346/HLOOKUP($D347,'Annuity Calc'!$H$7:$BE$11,2,FALSE))*HLOOKUP(AP347,'Annuity Calc'!$H$7:$BE$11,5,FALSE),(IF(AP347&lt;=(-1),AP347,0)))</f>
        <v>#N/A</v>
      </c>
      <c r="AQ351" s="163" t="e">
        <f>IF($D347&gt;=1,($B346/HLOOKUP($D347,'Annuity Calc'!$H$7:$BE$11,2,FALSE))*HLOOKUP(AQ347,'Annuity Calc'!$H$7:$BE$11,5,FALSE),(IF(AQ347&lt;=(-1),AQ347,0)))</f>
        <v>#N/A</v>
      </c>
      <c r="AR351" s="163" t="e">
        <f>IF($D347&gt;=1,($B346/HLOOKUP($D347,'Annuity Calc'!$H$7:$BE$11,2,FALSE))*HLOOKUP(AR347,'Annuity Calc'!$H$7:$BE$11,5,FALSE),(IF(AR347&lt;=(-1),AR347,0)))</f>
        <v>#N/A</v>
      </c>
      <c r="AS351" s="163" t="e">
        <f>IF($D347&gt;=1,($B346/HLOOKUP($D347,'Annuity Calc'!$H$7:$BE$11,2,FALSE))*HLOOKUP(AS347,'Annuity Calc'!$H$7:$BE$11,5,FALSE),(IF(AS347&lt;=(-1),AS347,0)))</f>
        <v>#N/A</v>
      </c>
      <c r="AT351" s="163" t="e">
        <f>IF($D347&gt;=1,($B346/HLOOKUP($D347,'Annuity Calc'!$H$7:$BE$11,2,FALSE))*HLOOKUP(AT347,'Annuity Calc'!$H$7:$BE$11,5,FALSE),(IF(AT347&lt;=(-1),AT347,0)))</f>
        <v>#N/A</v>
      </c>
      <c r="AU351" s="163" t="e">
        <f>IF($D347&gt;=1,($B346/HLOOKUP($D347,'Annuity Calc'!$H$7:$BE$11,2,FALSE))*HLOOKUP(AU347,'Annuity Calc'!$H$7:$BE$11,5,FALSE),(IF(AU347&lt;=(-1),AU347,0)))</f>
        <v>#N/A</v>
      </c>
      <c r="AV351" s="163" t="e">
        <f>IF($D347&gt;=1,($B346/HLOOKUP($D347,'Annuity Calc'!$H$7:$BE$11,2,FALSE))*HLOOKUP(AV347,'Annuity Calc'!$H$7:$BE$11,5,FALSE),(IF(AV347&lt;=(-1),AV347,0)))</f>
        <v>#N/A</v>
      </c>
      <c r="AW351" s="163" t="e">
        <f>IF($D347&gt;=1,($B346/HLOOKUP($D347,'Annuity Calc'!$H$7:$BE$11,2,FALSE))*HLOOKUP(AW347,'Annuity Calc'!$H$7:$BE$11,5,FALSE),(IF(AW347&lt;=(-1),AW347,0)))</f>
        <v>#N/A</v>
      </c>
      <c r="AX351" s="163" t="e">
        <f>IF($D347&gt;=1,($B346/HLOOKUP($D347,'Annuity Calc'!$H$7:$BE$11,2,FALSE))*HLOOKUP(AX347,'Annuity Calc'!$H$7:$BE$11,5,FALSE),(IF(AX347&lt;=(-1),AX347,0)))</f>
        <v>#N/A</v>
      </c>
      <c r="AY351" s="163" t="e">
        <f>IF($D347&gt;=1,($B346/HLOOKUP($D347,'Annuity Calc'!$H$7:$BE$11,2,FALSE))*HLOOKUP(AY347,'Annuity Calc'!$H$7:$BE$11,5,FALSE),(IF(AY347&lt;=(-1),AY347,0)))</f>
        <v>#N/A</v>
      </c>
      <c r="AZ351" s="163" t="e">
        <f>IF($D347&gt;=1,($B346/HLOOKUP($D347,'Annuity Calc'!$H$7:$BE$11,2,FALSE))*HLOOKUP(AZ347,'Annuity Calc'!$H$7:$BE$11,5,FALSE),(IF(AZ347&lt;=(-1),AZ347,0)))</f>
        <v>#N/A</v>
      </c>
      <c r="BA351" s="163" t="e">
        <f>IF($D347&gt;=1,($B346/HLOOKUP($D347,'Annuity Calc'!$H$7:$BE$11,2,FALSE))*HLOOKUP(BA347,'Annuity Calc'!$H$7:$BE$11,5,FALSE),(IF(BA347&lt;=(-1),BA347,0)))</f>
        <v>#N/A</v>
      </c>
      <c r="BB351" s="163" t="e">
        <f>IF($D347&gt;=1,($B346/HLOOKUP($D347,'Annuity Calc'!$H$7:$BE$11,2,FALSE))*HLOOKUP(BB347,'Annuity Calc'!$H$7:$BE$11,5,FALSE),(IF(BB347&lt;=(-1),BB347,0)))</f>
        <v>#N/A</v>
      </c>
      <c r="BC351" s="163" t="e">
        <f>IF($D347&gt;=1,($B346/HLOOKUP($D347,'Annuity Calc'!$H$7:$BE$11,2,FALSE))*HLOOKUP(BC347,'Annuity Calc'!$H$7:$BE$11,5,FALSE),(IF(BC347&lt;=(-1),BC347,0)))</f>
        <v>#N/A</v>
      </c>
      <c r="BD351" s="163" t="e">
        <f>IF($D347&gt;=1,($B346/HLOOKUP($D347,'Annuity Calc'!$H$7:$BE$11,2,FALSE))*HLOOKUP(BD347,'Annuity Calc'!$H$7:$BE$11,5,FALSE),(IF(BD347&lt;=(-1),BD347,0)))</f>
        <v>#N/A</v>
      </c>
      <c r="BE351" s="163" t="e">
        <f>IF($D347&gt;=1,($B346/HLOOKUP($D347,'Annuity Calc'!$H$7:$BE$11,2,FALSE))*HLOOKUP(BE347,'Annuity Calc'!$H$7:$BE$11,5,FALSE),(IF(BE347&lt;=(-1),BE347,0)))</f>
        <v>#N/A</v>
      </c>
      <c r="BF351" s="163" t="e">
        <f>IF($D347&gt;=1,($B346/HLOOKUP($D347,'Annuity Calc'!$H$7:$BE$11,2,FALSE))*HLOOKUP(BF347,'Annuity Calc'!$H$7:$BE$11,5,FALSE),(IF(BF347&lt;=(-1),BF347,0)))</f>
        <v>#N/A</v>
      </c>
      <c r="BG351" s="163" t="e">
        <f>IF($D347&gt;=1,($B346/HLOOKUP($D347,'Annuity Calc'!$H$7:$BE$11,2,FALSE))*HLOOKUP(BG347,'Annuity Calc'!$H$7:$BE$11,5,FALSE),(IF(BG347&lt;=(-1),BG347,0)))</f>
        <v>#N/A</v>
      </c>
      <c r="BH351" s="163" t="e">
        <f>IF($D347&gt;=1,($B346/HLOOKUP($D347,'Annuity Calc'!$H$7:$BE$11,2,FALSE))*HLOOKUP(BH347,'Annuity Calc'!$H$7:$BE$11,5,FALSE),(IF(BH347&lt;=(-1),BH347,0)))</f>
        <v>#N/A</v>
      </c>
      <c r="BI351" s="163" t="e">
        <f>IF($D347&gt;=1,($B346/HLOOKUP($D347,'Annuity Calc'!$H$7:$BE$11,2,FALSE))*HLOOKUP(BI347,'Annuity Calc'!$H$7:$BE$11,5,FALSE),(IF(BI347&lt;=(-1),BI347,0)))</f>
        <v>#N/A</v>
      </c>
    </row>
    <row r="352" spans="1:61" s="19" customFormat="1" ht="12.75" x14ac:dyDescent="0.2">
      <c r="D352" s="19">
        <f>D348-D349</f>
        <v>53504756.837678604</v>
      </c>
      <c r="E352" s="19">
        <f t="shared" ref="E352:BI352" si="2497">E348-E349</f>
        <v>51584591.771900028</v>
      </c>
      <c r="F352" s="19">
        <f t="shared" si="2497"/>
        <v>49586252.545492336</v>
      </c>
      <c r="G352" s="19">
        <f t="shared" si="2497"/>
        <v>47506556.515723936</v>
      </c>
      <c r="H352" s="19">
        <f t="shared" si="2497"/>
        <v>45342191.467448562</v>
      </c>
      <c r="I352" s="19">
        <f t="shared" si="2497"/>
        <v>43089710.33792612</v>
      </c>
      <c r="J352" s="19">
        <f t="shared" si="2497"/>
        <v>40745525.726879321</v>
      </c>
      <c r="K352" s="19">
        <f t="shared" si="2497"/>
        <v>38305904.183042601</v>
      </c>
      <c r="L352" s="19">
        <f t="shared" si="2497"/>
        <v>35766960.258103803</v>
      </c>
      <c r="M352" s="19">
        <f t="shared" si="2497"/>
        <v>33124650.318568755</v>
      </c>
      <c r="N352" s="19">
        <f t="shared" si="2497"/>
        <v>30374766.105693113</v>
      </c>
      <c r="O352" s="19">
        <f t="shared" si="2497"/>
        <v>27512928.033224858</v>
      </c>
      <c r="P352" s="19">
        <f t="shared" si="2497"/>
        <v>24534578.212283075</v>
      </c>
      <c r="Q352" s="19">
        <f t="shared" si="2497"/>
        <v>21434973.192264125</v>
      </c>
      <c r="R352" s="19">
        <f t="shared" si="2497"/>
        <v>18209176.406214099</v>
      </c>
      <c r="S352" s="19">
        <f t="shared" si="2497"/>
        <v>14852050.308635686</v>
      </c>
      <c r="T352" s="19">
        <f t="shared" si="2497"/>
        <v>11358248.193207797</v>
      </c>
      <c r="U352" s="19">
        <f t="shared" si="2497"/>
        <v>7722205.6773864869</v>
      </c>
      <c r="V352" s="19">
        <f t="shared" si="2497"/>
        <v>3938131.8403251688</v>
      </c>
      <c r="W352" s="19">
        <f t="shared" si="2497"/>
        <v>-9.7788870334625244E-9</v>
      </c>
      <c r="X352" s="19" t="e">
        <f t="shared" si="2497"/>
        <v>#N/A</v>
      </c>
      <c r="Y352" s="19" t="e">
        <f t="shared" si="2497"/>
        <v>#N/A</v>
      </c>
      <c r="Z352" s="19" t="e">
        <f t="shared" si="2497"/>
        <v>#N/A</v>
      </c>
      <c r="AA352" s="19" t="e">
        <f t="shared" si="2497"/>
        <v>#N/A</v>
      </c>
      <c r="AB352" s="19" t="e">
        <f t="shared" si="2497"/>
        <v>#N/A</v>
      </c>
      <c r="AC352" s="19" t="e">
        <f t="shared" si="2497"/>
        <v>#N/A</v>
      </c>
      <c r="AD352" s="19" t="e">
        <f t="shared" si="2497"/>
        <v>#N/A</v>
      </c>
      <c r="AE352" s="19" t="e">
        <f t="shared" si="2497"/>
        <v>#N/A</v>
      </c>
      <c r="AF352" s="19" t="e">
        <f t="shared" si="2497"/>
        <v>#N/A</v>
      </c>
      <c r="AG352" s="19" t="e">
        <f t="shared" si="2497"/>
        <v>#N/A</v>
      </c>
      <c r="AH352" s="19" t="e">
        <f t="shared" si="2497"/>
        <v>#N/A</v>
      </c>
      <c r="AI352" s="19" t="e">
        <f t="shared" si="2497"/>
        <v>#N/A</v>
      </c>
      <c r="AJ352" s="19" t="e">
        <f t="shared" si="2497"/>
        <v>#N/A</v>
      </c>
      <c r="AK352" s="19" t="e">
        <f t="shared" si="2497"/>
        <v>#N/A</v>
      </c>
      <c r="AL352" s="19" t="e">
        <f t="shared" si="2497"/>
        <v>#N/A</v>
      </c>
      <c r="AM352" s="19" t="e">
        <f t="shared" si="2497"/>
        <v>#N/A</v>
      </c>
      <c r="AN352" s="19" t="e">
        <f t="shared" si="2497"/>
        <v>#N/A</v>
      </c>
      <c r="AO352" s="19" t="e">
        <f t="shared" si="2497"/>
        <v>#N/A</v>
      </c>
      <c r="AP352" s="19" t="e">
        <f t="shared" si="2497"/>
        <v>#N/A</v>
      </c>
      <c r="AQ352" s="19" t="e">
        <f t="shared" si="2497"/>
        <v>#N/A</v>
      </c>
      <c r="AR352" s="19" t="e">
        <f t="shared" si="2497"/>
        <v>#N/A</v>
      </c>
      <c r="AS352" s="19" t="e">
        <f t="shared" si="2497"/>
        <v>#N/A</v>
      </c>
      <c r="AT352" s="19" t="e">
        <f t="shared" si="2497"/>
        <v>#N/A</v>
      </c>
      <c r="AU352" s="19" t="e">
        <f t="shared" si="2497"/>
        <v>#N/A</v>
      </c>
      <c r="AV352" s="19" t="e">
        <f t="shared" si="2497"/>
        <v>#N/A</v>
      </c>
      <c r="AW352" s="19" t="e">
        <f t="shared" si="2497"/>
        <v>#N/A</v>
      </c>
      <c r="AX352" s="19" t="e">
        <f t="shared" si="2497"/>
        <v>#N/A</v>
      </c>
      <c r="AY352" s="19" t="e">
        <f t="shared" si="2497"/>
        <v>#N/A</v>
      </c>
      <c r="AZ352" s="19" t="e">
        <f t="shared" si="2497"/>
        <v>#N/A</v>
      </c>
      <c r="BA352" s="19" t="e">
        <f t="shared" si="2497"/>
        <v>#N/A</v>
      </c>
      <c r="BB352" s="19" t="e">
        <f t="shared" si="2497"/>
        <v>#N/A</v>
      </c>
      <c r="BC352" s="19" t="e">
        <f t="shared" si="2497"/>
        <v>#N/A</v>
      </c>
      <c r="BD352" s="19" t="e">
        <f t="shared" si="2497"/>
        <v>#N/A</v>
      </c>
      <c r="BE352" s="19" t="e">
        <f t="shared" si="2497"/>
        <v>#N/A</v>
      </c>
      <c r="BF352" s="19" t="e">
        <f t="shared" si="2497"/>
        <v>#N/A</v>
      </c>
      <c r="BG352" s="19" t="e">
        <f t="shared" si="2497"/>
        <v>#N/A</v>
      </c>
      <c r="BH352" s="19" t="e">
        <f t="shared" si="2497"/>
        <v>#N/A</v>
      </c>
      <c r="BI352" s="19" t="e">
        <f t="shared" si="2497"/>
        <v>#N/A</v>
      </c>
    </row>
    <row r="353" spans="3:61" s="19" customFormat="1" ht="12.75" x14ac:dyDescent="0.2"/>
    <row r="354" spans="3:61" s="19" customFormat="1" ht="12.75" x14ac:dyDescent="0.2">
      <c r="C354" s="19" t="s">
        <v>473</v>
      </c>
      <c r="E354" s="19">
        <f>D348</f>
        <v>55349805.88196145</v>
      </c>
      <c r="F354" s="19">
        <f t="shared" ref="F354:F358" si="2498">E348</f>
        <v>53504756.837678604</v>
      </c>
      <c r="G354" s="19">
        <f t="shared" ref="G354:G358" si="2499">F348</f>
        <v>51584591.771900028</v>
      </c>
      <c r="H354" s="19">
        <f t="shared" ref="H354:H358" si="2500">G348</f>
        <v>49586252.545492336</v>
      </c>
      <c r="I354" s="19">
        <f t="shared" ref="I354:I358" si="2501">H348</f>
        <v>47506556.515723936</v>
      </c>
      <c r="J354" s="19">
        <f t="shared" ref="J354:J358" si="2502">I348</f>
        <v>45342191.467448562</v>
      </c>
      <c r="K354" s="19">
        <f t="shared" ref="K354:K358" si="2503">J348</f>
        <v>43089710.33792612</v>
      </c>
      <c r="L354" s="19">
        <f t="shared" ref="L354:L358" si="2504">K348</f>
        <v>40745525.726879321</v>
      </c>
      <c r="M354" s="19">
        <f t="shared" ref="M354:M358" si="2505">L348</f>
        <v>38305904.183042601</v>
      </c>
      <c r="N354" s="19">
        <f t="shared" ref="N354:N358" si="2506">M348</f>
        <v>35766960.258103803</v>
      </c>
      <c r="O354" s="19">
        <f t="shared" ref="O354:O358" si="2507">N348</f>
        <v>33124650.318568755</v>
      </c>
      <c r="P354" s="19">
        <f t="shared" ref="P354:P358" si="2508">O348</f>
        <v>30374766.105693113</v>
      </c>
      <c r="Q354" s="19">
        <f t="shared" ref="Q354:Q358" si="2509">P348</f>
        <v>27512928.033224858</v>
      </c>
      <c r="R354" s="19">
        <f t="shared" ref="R354:R358" si="2510">Q348</f>
        <v>24534578.212283075</v>
      </c>
      <c r="S354" s="19">
        <f t="shared" ref="S354:S358" si="2511">R348</f>
        <v>21434973.192264125</v>
      </c>
      <c r="T354" s="19">
        <f t="shared" ref="T354:T358" si="2512">S348</f>
        <v>18209176.406214099</v>
      </c>
      <c r="U354" s="19">
        <f t="shared" ref="U354:U358" si="2513">T348</f>
        <v>14852050.308635686</v>
      </c>
      <c r="V354" s="19">
        <f t="shared" ref="V354:V358" si="2514">U348</f>
        <v>11358248.193207797</v>
      </c>
      <c r="W354" s="19">
        <f t="shared" ref="W354:W358" si="2515">V348</f>
        <v>7722205.6773864869</v>
      </c>
      <c r="X354" s="19">
        <f t="shared" ref="X354:X358" si="2516">W348</f>
        <v>3938131.8403251688</v>
      </c>
      <c r="Y354" s="19">
        <f t="shared" ref="Y354:Y358" si="2517">X348</f>
        <v>-9.7788870334625244E-9</v>
      </c>
      <c r="Z354" s="19" t="e">
        <f t="shared" ref="Z354:Z358" si="2518">Y348</f>
        <v>#N/A</v>
      </c>
      <c r="AA354" s="19" t="e">
        <f t="shared" ref="AA354:AA358" si="2519">Z348</f>
        <v>#N/A</v>
      </c>
      <c r="AB354" s="19" t="e">
        <f t="shared" ref="AB354:AB358" si="2520">AA348</f>
        <v>#N/A</v>
      </c>
      <c r="AC354" s="19" t="e">
        <f t="shared" ref="AC354:AC358" si="2521">AB348</f>
        <v>#N/A</v>
      </c>
      <c r="AD354" s="19" t="e">
        <f t="shared" ref="AD354:AD358" si="2522">AC348</f>
        <v>#N/A</v>
      </c>
      <c r="AE354" s="19" t="e">
        <f t="shared" ref="AE354:AE358" si="2523">AD348</f>
        <v>#N/A</v>
      </c>
      <c r="AF354" s="19" t="e">
        <f t="shared" ref="AF354:AF358" si="2524">AE348</f>
        <v>#N/A</v>
      </c>
      <c r="AG354" s="19" t="e">
        <f t="shared" ref="AG354:AG358" si="2525">AF348</f>
        <v>#N/A</v>
      </c>
      <c r="AH354" s="19" t="e">
        <f t="shared" ref="AH354:AH358" si="2526">AG348</f>
        <v>#N/A</v>
      </c>
      <c r="AI354" s="19" t="e">
        <f t="shared" ref="AI354:AI358" si="2527">AH348</f>
        <v>#N/A</v>
      </c>
      <c r="AJ354" s="19" t="e">
        <f t="shared" ref="AJ354:AJ358" si="2528">AI348</f>
        <v>#N/A</v>
      </c>
      <c r="AK354" s="19" t="e">
        <f t="shared" ref="AK354:AK358" si="2529">AJ348</f>
        <v>#N/A</v>
      </c>
      <c r="AL354" s="19" t="e">
        <f t="shared" ref="AL354:AL358" si="2530">AK348</f>
        <v>#N/A</v>
      </c>
      <c r="AM354" s="19" t="e">
        <f t="shared" ref="AM354:AM358" si="2531">AL348</f>
        <v>#N/A</v>
      </c>
      <c r="AN354" s="19" t="e">
        <f t="shared" ref="AN354:AN358" si="2532">AM348</f>
        <v>#N/A</v>
      </c>
      <c r="AO354" s="19" t="e">
        <f t="shared" ref="AO354:AO358" si="2533">AN348</f>
        <v>#N/A</v>
      </c>
      <c r="AP354" s="19" t="e">
        <f t="shared" ref="AP354:AP358" si="2534">AO348</f>
        <v>#N/A</v>
      </c>
      <c r="AQ354" s="19" t="e">
        <f t="shared" ref="AQ354:AQ358" si="2535">AP348</f>
        <v>#N/A</v>
      </c>
      <c r="AR354" s="19" t="e">
        <f t="shared" ref="AR354:AR358" si="2536">AQ348</f>
        <v>#N/A</v>
      </c>
      <c r="AS354" s="19" t="e">
        <f t="shared" ref="AS354:AS358" si="2537">AR348</f>
        <v>#N/A</v>
      </c>
      <c r="AT354" s="19" t="e">
        <f t="shared" ref="AT354:AT358" si="2538">AS348</f>
        <v>#N/A</v>
      </c>
      <c r="AU354" s="19" t="e">
        <f t="shared" ref="AU354:AU358" si="2539">AT348</f>
        <v>#N/A</v>
      </c>
      <c r="AV354" s="19" t="e">
        <f t="shared" ref="AV354:AV358" si="2540">AU348</f>
        <v>#N/A</v>
      </c>
      <c r="AW354" s="19" t="e">
        <f t="shared" ref="AW354:AW358" si="2541">AV348</f>
        <v>#N/A</v>
      </c>
      <c r="AX354" s="19" t="e">
        <f t="shared" ref="AX354:AX358" si="2542">AW348</f>
        <v>#N/A</v>
      </c>
      <c r="AY354" s="19" t="e">
        <f t="shared" ref="AY354:AY358" si="2543">AX348</f>
        <v>#N/A</v>
      </c>
      <c r="AZ354" s="19" t="e">
        <f t="shared" ref="AZ354:AZ358" si="2544">AY348</f>
        <v>#N/A</v>
      </c>
      <c r="BA354" s="19" t="e">
        <f t="shared" ref="BA354:BA358" si="2545">AZ348</f>
        <v>#N/A</v>
      </c>
      <c r="BB354" s="19" t="e">
        <f t="shared" ref="BB354:BB358" si="2546">BA348</f>
        <v>#N/A</v>
      </c>
      <c r="BC354" s="19" t="e">
        <f t="shared" ref="BC354:BC358" si="2547">BB348</f>
        <v>#N/A</v>
      </c>
      <c r="BD354" s="19" t="e">
        <f t="shared" ref="BD354:BD358" si="2548">BC348</f>
        <v>#N/A</v>
      </c>
      <c r="BE354" s="19" t="e">
        <f t="shared" ref="BE354:BE358" si="2549">BD348</f>
        <v>#N/A</v>
      </c>
      <c r="BF354" s="19" t="e">
        <f t="shared" ref="BF354:BF358" si="2550">BE348</f>
        <v>#N/A</v>
      </c>
      <c r="BG354" s="19" t="e">
        <f t="shared" ref="BG354:BG358" si="2551">BF348</f>
        <v>#N/A</v>
      </c>
      <c r="BH354" s="19" t="e">
        <f t="shared" ref="BH354:BH358" si="2552">BG348</f>
        <v>#N/A</v>
      </c>
      <c r="BI354" s="19" t="e">
        <f t="shared" ref="BI354:BI358" si="2553">BH348</f>
        <v>#N/A</v>
      </c>
    </row>
    <row r="355" spans="3:61" s="19" customFormat="1" ht="12.75" x14ac:dyDescent="0.2">
      <c r="C355" s="19" t="s">
        <v>455</v>
      </c>
      <c r="E355" s="19">
        <f>D349</f>
        <v>1845049.0442828471</v>
      </c>
      <c r="F355" s="19">
        <f t="shared" si="2498"/>
        <v>1920165.0657785726</v>
      </c>
      <c r="G355" s="19">
        <f t="shared" si="2499"/>
        <v>1998339.2264076883</v>
      </c>
      <c r="H355" s="19">
        <f t="shared" si="2500"/>
        <v>2079696.0297684015</v>
      </c>
      <c r="I355" s="19">
        <f t="shared" si="2501"/>
        <v>2164365.0482753748</v>
      </c>
      <c r="J355" s="19">
        <f t="shared" si="2502"/>
        <v>2252481.129522441</v>
      </c>
      <c r="K355" s="19">
        <f t="shared" si="2503"/>
        <v>2344184.6110467976</v>
      </c>
      <c r="L355" s="19">
        <f t="shared" si="2504"/>
        <v>2439621.5438367235</v>
      </c>
      <c r="M355" s="19">
        <f t="shared" si="2505"/>
        <v>2538943.9249387956</v>
      </c>
      <c r="N355" s="19">
        <f t="shared" si="2506"/>
        <v>2642309.9395350483</v>
      </c>
      <c r="O355" s="19">
        <f t="shared" si="2507"/>
        <v>2749884.2128756419</v>
      </c>
      <c r="P355" s="19">
        <f t="shared" si="2508"/>
        <v>2861838.0724682529</v>
      </c>
      <c r="Q355" s="19">
        <f t="shared" si="2509"/>
        <v>2978349.8209417826</v>
      </c>
      <c r="R355" s="19">
        <f t="shared" si="2510"/>
        <v>3099605.0200189496</v>
      </c>
      <c r="S355" s="19">
        <f t="shared" si="2511"/>
        <v>3225796.7860500258</v>
      </c>
      <c r="T355" s="19">
        <f t="shared" si="2512"/>
        <v>3357126.0975784129</v>
      </c>
      <c r="U355" s="19">
        <f t="shared" si="2513"/>
        <v>3493802.115427888</v>
      </c>
      <c r="V355" s="19">
        <f t="shared" si="2514"/>
        <v>3636042.5158213093</v>
      </c>
      <c r="W355" s="19">
        <f t="shared" si="2515"/>
        <v>3784073.8370613181</v>
      </c>
      <c r="X355" s="19">
        <f t="shared" si="2516"/>
        <v>3938131.8403251786</v>
      </c>
      <c r="Y355" s="19" t="e">
        <f t="shared" si="2517"/>
        <v>#N/A</v>
      </c>
      <c r="Z355" s="19" t="e">
        <f t="shared" si="2518"/>
        <v>#N/A</v>
      </c>
      <c r="AA355" s="19" t="e">
        <f t="shared" si="2519"/>
        <v>#N/A</v>
      </c>
      <c r="AB355" s="19" t="e">
        <f t="shared" si="2520"/>
        <v>#N/A</v>
      </c>
      <c r="AC355" s="19" t="e">
        <f t="shared" si="2521"/>
        <v>#N/A</v>
      </c>
      <c r="AD355" s="19" t="e">
        <f t="shared" si="2522"/>
        <v>#N/A</v>
      </c>
      <c r="AE355" s="19" t="e">
        <f t="shared" si="2523"/>
        <v>#N/A</v>
      </c>
      <c r="AF355" s="19" t="e">
        <f t="shared" si="2524"/>
        <v>#N/A</v>
      </c>
      <c r="AG355" s="19" t="e">
        <f t="shared" si="2525"/>
        <v>#N/A</v>
      </c>
      <c r="AH355" s="19" t="e">
        <f t="shared" si="2526"/>
        <v>#N/A</v>
      </c>
      <c r="AI355" s="19" t="e">
        <f t="shared" si="2527"/>
        <v>#N/A</v>
      </c>
      <c r="AJ355" s="19" t="e">
        <f t="shared" si="2528"/>
        <v>#N/A</v>
      </c>
      <c r="AK355" s="19" t="e">
        <f t="shared" si="2529"/>
        <v>#N/A</v>
      </c>
      <c r="AL355" s="19" t="e">
        <f t="shared" si="2530"/>
        <v>#N/A</v>
      </c>
      <c r="AM355" s="19" t="e">
        <f t="shared" si="2531"/>
        <v>#N/A</v>
      </c>
      <c r="AN355" s="19" t="e">
        <f t="shared" si="2532"/>
        <v>#N/A</v>
      </c>
      <c r="AO355" s="19" t="e">
        <f t="shared" si="2533"/>
        <v>#N/A</v>
      </c>
      <c r="AP355" s="19" t="e">
        <f t="shared" si="2534"/>
        <v>#N/A</v>
      </c>
      <c r="AQ355" s="19" t="e">
        <f t="shared" si="2535"/>
        <v>#N/A</v>
      </c>
      <c r="AR355" s="19" t="e">
        <f t="shared" si="2536"/>
        <v>#N/A</v>
      </c>
      <c r="AS355" s="19" t="e">
        <f t="shared" si="2537"/>
        <v>#N/A</v>
      </c>
      <c r="AT355" s="19" t="e">
        <f t="shared" si="2538"/>
        <v>#N/A</v>
      </c>
      <c r="AU355" s="19" t="e">
        <f t="shared" si="2539"/>
        <v>#N/A</v>
      </c>
      <c r="AV355" s="19" t="e">
        <f t="shared" si="2540"/>
        <v>#N/A</v>
      </c>
      <c r="AW355" s="19" t="e">
        <f t="shared" si="2541"/>
        <v>#N/A</v>
      </c>
      <c r="AX355" s="19" t="e">
        <f t="shared" si="2542"/>
        <v>#N/A</v>
      </c>
      <c r="AY355" s="19" t="e">
        <f t="shared" si="2543"/>
        <v>#N/A</v>
      </c>
      <c r="AZ355" s="19" t="e">
        <f t="shared" si="2544"/>
        <v>#N/A</v>
      </c>
      <c r="BA355" s="19" t="e">
        <f t="shared" si="2545"/>
        <v>#N/A</v>
      </c>
      <c r="BB355" s="19" t="e">
        <f t="shared" si="2546"/>
        <v>#N/A</v>
      </c>
      <c r="BC355" s="19" t="e">
        <f t="shared" si="2547"/>
        <v>#N/A</v>
      </c>
      <c r="BD355" s="19" t="e">
        <f t="shared" si="2548"/>
        <v>#N/A</v>
      </c>
      <c r="BE355" s="19" t="e">
        <f t="shared" si="2549"/>
        <v>#N/A</v>
      </c>
      <c r="BF355" s="19" t="e">
        <f t="shared" si="2550"/>
        <v>#N/A</v>
      </c>
      <c r="BG355" s="19" t="e">
        <f t="shared" si="2551"/>
        <v>#N/A</v>
      </c>
      <c r="BH355" s="19" t="e">
        <f t="shared" si="2552"/>
        <v>#N/A</v>
      </c>
      <c r="BI355" s="19" t="e">
        <f t="shared" si="2553"/>
        <v>#N/A</v>
      </c>
    </row>
    <row r="356" spans="3:61" s="19" customFormat="1" ht="12.75" x14ac:dyDescent="0.2">
      <c r="C356" s="19" t="s">
        <v>456</v>
      </c>
      <c r="E356" s="19">
        <f>D350</f>
        <v>2171648.5262568188</v>
      </c>
      <c r="F356" s="19">
        <f t="shared" si="2498"/>
        <v>2096532.5047610933</v>
      </c>
      <c r="G356" s="19">
        <f t="shared" si="2499"/>
        <v>2018358.3441319775</v>
      </c>
      <c r="H356" s="19">
        <f t="shared" si="2500"/>
        <v>1937001.5407712644</v>
      </c>
      <c r="I356" s="19">
        <f t="shared" si="2501"/>
        <v>1852332.5222642911</v>
      </c>
      <c r="J356" s="19">
        <f t="shared" si="2502"/>
        <v>1764216.4410172247</v>
      </c>
      <c r="K356" s="19">
        <f t="shared" si="2503"/>
        <v>1672512.9594928683</v>
      </c>
      <c r="L356" s="19">
        <f t="shared" si="2504"/>
        <v>1577076.0267029421</v>
      </c>
      <c r="M356" s="19">
        <f t="shared" si="2505"/>
        <v>1477753.6456008703</v>
      </c>
      <c r="N356" s="19">
        <f t="shared" si="2506"/>
        <v>1374387.6310046173</v>
      </c>
      <c r="O356" s="19">
        <f t="shared" si="2507"/>
        <v>1266813.357664024</v>
      </c>
      <c r="P356" s="19">
        <f t="shared" si="2508"/>
        <v>1154859.498071413</v>
      </c>
      <c r="Q356" s="19">
        <f t="shared" si="2509"/>
        <v>1038347.7495978834</v>
      </c>
      <c r="R356" s="19">
        <f t="shared" si="2510"/>
        <v>917092.55052071635</v>
      </c>
      <c r="S356" s="19">
        <f t="shared" si="2511"/>
        <v>790900.78448964015</v>
      </c>
      <c r="T356" s="19">
        <f t="shared" si="2512"/>
        <v>659571.47296125302</v>
      </c>
      <c r="U356" s="19">
        <f t="shared" si="2513"/>
        <v>522895.4551117777</v>
      </c>
      <c r="V356" s="19">
        <f t="shared" si="2514"/>
        <v>380655.0547183564</v>
      </c>
      <c r="W356" s="19">
        <f t="shared" si="2515"/>
        <v>232623.73347834795</v>
      </c>
      <c r="X356" s="19">
        <f t="shared" si="2516"/>
        <v>78565.730214487296</v>
      </c>
      <c r="Y356" s="19" t="e">
        <f t="shared" si="2517"/>
        <v>#N/A</v>
      </c>
      <c r="Z356" s="19" t="e">
        <f t="shared" si="2518"/>
        <v>#N/A</v>
      </c>
      <c r="AA356" s="19" t="e">
        <f t="shared" si="2519"/>
        <v>#N/A</v>
      </c>
      <c r="AB356" s="19" t="e">
        <f t="shared" si="2520"/>
        <v>#N/A</v>
      </c>
      <c r="AC356" s="19" t="e">
        <f t="shared" si="2521"/>
        <v>#N/A</v>
      </c>
      <c r="AD356" s="19" t="e">
        <f t="shared" si="2522"/>
        <v>#N/A</v>
      </c>
      <c r="AE356" s="19" t="e">
        <f t="shared" si="2523"/>
        <v>#N/A</v>
      </c>
      <c r="AF356" s="19" t="e">
        <f t="shared" si="2524"/>
        <v>#N/A</v>
      </c>
      <c r="AG356" s="19" t="e">
        <f t="shared" si="2525"/>
        <v>#N/A</v>
      </c>
      <c r="AH356" s="19" t="e">
        <f t="shared" si="2526"/>
        <v>#N/A</v>
      </c>
      <c r="AI356" s="19" t="e">
        <f t="shared" si="2527"/>
        <v>#N/A</v>
      </c>
      <c r="AJ356" s="19" t="e">
        <f t="shared" si="2528"/>
        <v>#N/A</v>
      </c>
      <c r="AK356" s="19" t="e">
        <f t="shared" si="2529"/>
        <v>#N/A</v>
      </c>
      <c r="AL356" s="19" t="e">
        <f t="shared" si="2530"/>
        <v>#N/A</v>
      </c>
      <c r="AM356" s="19" t="e">
        <f t="shared" si="2531"/>
        <v>#N/A</v>
      </c>
      <c r="AN356" s="19" t="e">
        <f t="shared" si="2532"/>
        <v>#N/A</v>
      </c>
      <c r="AO356" s="19" t="e">
        <f t="shared" si="2533"/>
        <v>#N/A</v>
      </c>
      <c r="AP356" s="19" t="e">
        <f t="shared" si="2534"/>
        <v>#N/A</v>
      </c>
      <c r="AQ356" s="19" t="e">
        <f t="shared" si="2535"/>
        <v>#N/A</v>
      </c>
      <c r="AR356" s="19" t="e">
        <f t="shared" si="2536"/>
        <v>#N/A</v>
      </c>
      <c r="AS356" s="19" t="e">
        <f t="shared" si="2537"/>
        <v>#N/A</v>
      </c>
      <c r="AT356" s="19" t="e">
        <f t="shared" si="2538"/>
        <v>#N/A</v>
      </c>
      <c r="AU356" s="19" t="e">
        <f t="shared" si="2539"/>
        <v>#N/A</v>
      </c>
      <c r="AV356" s="19" t="e">
        <f t="shared" si="2540"/>
        <v>#N/A</v>
      </c>
      <c r="AW356" s="19" t="e">
        <f t="shared" si="2541"/>
        <v>#N/A</v>
      </c>
      <c r="AX356" s="19" t="e">
        <f t="shared" si="2542"/>
        <v>#N/A</v>
      </c>
      <c r="AY356" s="19" t="e">
        <f t="shared" si="2543"/>
        <v>#N/A</v>
      </c>
      <c r="AZ356" s="19" t="e">
        <f t="shared" si="2544"/>
        <v>#N/A</v>
      </c>
      <c r="BA356" s="19" t="e">
        <f t="shared" si="2545"/>
        <v>#N/A</v>
      </c>
      <c r="BB356" s="19" t="e">
        <f t="shared" si="2546"/>
        <v>#N/A</v>
      </c>
      <c r="BC356" s="19" t="e">
        <f t="shared" si="2547"/>
        <v>#N/A</v>
      </c>
      <c r="BD356" s="19" t="e">
        <f t="shared" si="2548"/>
        <v>#N/A</v>
      </c>
      <c r="BE356" s="19" t="e">
        <f t="shared" si="2549"/>
        <v>#N/A</v>
      </c>
      <c r="BF356" s="19" t="e">
        <f t="shared" si="2550"/>
        <v>#N/A</v>
      </c>
      <c r="BG356" s="19" t="e">
        <f t="shared" si="2551"/>
        <v>#N/A</v>
      </c>
      <c r="BH356" s="19" t="e">
        <f t="shared" si="2552"/>
        <v>#N/A</v>
      </c>
      <c r="BI356" s="19" t="e">
        <f t="shared" si="2553"/>
        <v>#N/A</v>
      </c>
    </row>
    <row r="357" spans="3:61" s="19" customFormat="1" ht="12.75" x14ac:dyDescent="0.2">
      <c r="C357" s="19" t="s">
        <v>161</v>
      </c>
      <c r="E357" s="19">
        <f>D351</f>
        <v>4016697.5705396659</v>
      </c>
      <c r="F357" s="19">
        <f t="shared" si="2498"/>
        <v>4016697.5705396659</v>
      </c>
      <c r="G357" s="19">
        <f t="shared" si="2499"/>
        <v>4016697.5705396659</v>
      </c>
      <c r="H357" s="19">
        <f t="shared" si="2500"/>
        <v>4016697.5705396659</v>
      </c>
      <c r="I357" s="19">
        <f t="shared" si="2501"/>
        <v>4016697.5705396659</v>
      </c>
      <c r="J357" s="19">
        <f t="shared" si="2502"/>
        <v>4016697.5705396659</v>
      </c>
      <c r="K357" s="19">
        <f t="shared" si="2503"/>
        <v>4016697.5705396659</v>
      </c>
      <c r="L357" s="19">
        <f t="shared" si="2504"/>
        <v>4016697.5705396659</v>
      </c>
      <c r="M357" s="19">
        <f t="shared" si="2505"/>
        <v>4016697.5705396659</v>
      </c>
      <c r="N357" s="19">
        <f t="shared" si="2506"/>
        <v>4016697.5705396659</v>
      </c>
      <c r="O357" s="19">
        <f t="shared" si="2507"/>
        <v>4016697.5705396659</v>
      </c>
      <c r="P357" s="19">
        <f t="shared" si="2508"/>
        <v>4016697.5705396659</v>
      </c>
      <c r="Q357" s="19">
        <f t="shared" si="2509"/>
        <v>4016697.5705396659</v>
      </c>
      <c r="R357" s="19">
        <f t="shared" si="2510"/>
        <v>4016697.5705396659</v>
      </c>
      <c r="S357" s="19">
        <f t="shared" si="2511"/>
        <v>4016697.5705396659</v>
      </c>
      <c r="T357" s="19">
        <f t="shared" si="2512"/>
        <v>4016697.5705396659</v>
      </c>
      <c r="U357" s="19">
        <f t="shared" si="2513"/>
        <v>4016697.5705396659</v>
      </c>
      <c r="V357" s="19">
        <f t="shared" si="2514"/>
        <v>4016697.5705396659</v>
      </c>
      <c r="W357" s="19">
        <f t="shared" si="2515"/>
        <v>4016697.5705396659</v>
      </c>
      <c r="X357" s="19">
        <f t="shared" si="2516"/>
        <v>4016697.5705396659</v>
      </c>
      <c r="Y357" s="19" t="e">
        <f t="shared" si="2517"/>
        <v>#N/A</v>
      </c>
      <c r="Z357" s="19" t="e">
        <f t="shared" si="2518"/>
        <v>#N/A</v>
      </c>
      <c r="AA357" s="19" t="e">
        <f t="shared" si="2519"/>
        <v>#N/A</v>
      </c>
      <c r="AB357" s="19" t="e">
        <f t="shared" si="2520"/>
        <v>#N/A</v>
      </c>
      <c r="AC357" s="19" t="e">
        <f t="shared" si="2521"/>
        <v>#N/A</v>
      </c>
      <c r="AD357" s="19" t="e">
        <f t="shared" si="2522"/>
        <v>#N/A</v>
      </c>
      <c r="AE357" s="19" t="e">
        <f t="shared" si="2523"/>
        <v>#N/A</v>
      </c>
      <c r="AF357" s="19" t="e">
        <f t="shared" si="2524"/>
        <v>#N/A</v>
      </c>
      <c r="AG357" s="19" t="e">
        <f t="shared" si="2525"/>
        <v>#N/A</v>
      </c>
      <c r="AH357" s="19" t="e">
        <f t="shared" si="2526"/>
        <v>#N/A</v>
      </c>
      <c r="AI357" s="19" t="e">
        <f t="shared" si="2527"/>
        <v>#N/A</v>
      </c>
      <c r="AJ357" s="19" t="e">
        <f t="shared" si="2528"/>
        <v>#N/A</v>
      </c>
      <c r="AK357" s="19" t="e">
        <f t="shared" si="2529"/>
        <v>#N/A</v>
      </c>
      <c r="AL357" s="19" t="e">
        <f t="shared" si="2530"/>
        <v>#N/A</v>
      </c>
      <c r="AM357" s="19" t="e">
        <f t="shared" si="2531"/>
        <v>#N/A</v>
      </c>
      <c r="AN357" s="19" t="e">
        <f t="shared" si="2532"/>
        <v>#N/A</v>
      </c>
      <c r="AO357" s="19" t="e">
        <f t="shared" si="2533"/>
        <v>#N/A</v>
      </c>
      <c r="AP357" s="19" t="e">
        <f t="shared" si="2534"/>
        <v>#N/A</v>
      </c>
      <c r="AQ357" s="19" t="e">
        <f t="shared" si="2535"/>
        <v>#N/A</v>
      </c>
      <c r="AR357" s="19" t="e">
        <f t="shared" si="2536"/>
        <v>#N/A</v>
      </c>
      <c r="AS357" s="19" t="e">
        <f t="shared" si="2537"/>
        <v>#N/A</v>
      </c>
      <c r="AT357" s="19" t="e">
        <f t="shared" si="2538"/>
        <v>#N/A</v>
      </c>
      <c r="AU357" s="19" t="e">
        <f t="shared" si="2539"/>
        <v>#N/A</v>
      </c>
      <c r="AV357" s="19" t="e">
        <f t="shared" si="2540"/>
        <v>#N/A</v>
      </c>
      <c r="AW357" s="19" t="e">
        <f t="shared" si="2541"/>
        <v>#N/A</v>
      </c>
      <c r="AX357" s="19" t="e">
        <f t="shared" si="2542"/>
        <v>#N/A</v>
      </c>
      <c r="AY357" s="19" t="e">
        <f t="shared" si="2543"/>
        <v>#N/A</v>
      </c>
      <c r="AZ357" s="19" t="e">
        <f t="shared" si="2544"/>
        <v>#N/A</v>
      </c>
      <c r="BA357" s="19" t="e">
        <f t="shared" si="2545"/>
        <v>#N/A</v>
      </c>
      <c r="BB357" s="19" t="e">
        <f t="shared" si="2546"/>
        <v>#N/A</v>
      </c>
      <c r="BC357" s="19" t="e">
        <f t="shared" si="2547"/>
        <v>#N/A</v>
      </c>
      <c r="BD357" s="19" t="e">
        <f t="shared" si="2548"/>
        <v>#N/A</v>
      </c>
      <c r="BE357" s="19" t="e">
        <f t="shared" si="2549"/>
        <v>#N/A</v>
      </c>
      <c r="BF357" s="19" t="e">
        <f t="shared" si="2550"/>
        <v>#N/A</v>
      </c>
      <c r="BG357" s="19" t="e">
        <f t="shared" si="2551"/>
        <v>#N/A</v>
      </c>
      <c r="BH357" s="19" t="e">
        <f t="shared" si="2552"/>
        <v>#N/A</v>
      </c>
      <c r="BI357" s="19" t="e">
        <f t="shared" si="2553"/>
        <v>#N/A</v>
      </c>
    </row>
    <row r="358" spans="3:61" s="19" customFormat="1" ht="12.75" x14ac:dyDescent="0.2">
      <c r="C358" s="19" t="s">
        <v>457</v>
      </c>
      <c r="E358" s="19">
        <f>D352</f>
        <v>53504756.837678604</v>
      </c>
      <c r="F358" s="19">
        <f t="shared" si="2498"/>
        <v>51584591.771900028</v>
      </c>
      <c r="G358" s="19">
        <f t="shared" si="2499"/>
        <v>49586252.545492336</v>
      </c>
      <c r="H358" s="19">
        <f t="shared" si="2500"/>
        <v>47506556.515723936</v>
      </c>
      <c r="I358" s="19">
        <f t="shared" si="2501"/>
        <v>45342191.467448562</v>
      </c>
      <c r="J358" s="19">
        <f t="shared" si="2502"/>
        <v>43089710.33792612</v>
      </c>
      <c r="K358" s="19">
        <f t="shared" si="2503"/>
        <v>40745525.726879321</v>
      </c>
      <c r="L358" s="19">
        <f t="shared" si="2504"/>
        <v>38305904.183042601</v>
      </c>
      <c r="M358" s="19">
        <f t="shared" si="2505"/>
        <v>35766960.258103803</v>
      </c>
      <c r="N358" s="19">
        <f t="shared" si="2506"/>
        <v>33124650.318568755</v>
      </c>
      <c r="O358" s="19">
        <f t="shared" si="2507"/>
        <v>30374766.105693113</v>
      </c>
      <c r="P358" s="19">
        <f t="shared" si="2508"/>
        <v>27512928.033224858</v>
      </c>
      <c r="Q358" s="19">
        <f t="shared" si="2509"/>
        <v>24534578.212283075</v>
      </c>
      <c r="R358" s="19">
        <f t="shared" si="2510"/>
        <v>21434973.192264125</v>
      </c>
      <c r="S358" s="19">
        <f t="shared" si="2511"/>
        <v>18209176.406214099</v>
      </c>
      <c r="T358" s="19">
        <f t="shared" si="2512"/>
        <v>14852050.308635686</v>
      </c>
      <c r="U358" s="19">
        <f t="shared" si="2513"/>
        <v>11358248.193207797</v>
      </c>
      <c r="V358" s="19">
        <f t="shared" si="2514"/>
        <v>7722205.6773864869</v>
      </c>
      <c r="W358" s="19">
        <f t="shared" si="2515"/>
        <v>3938131.8403251688</v>
      </c>
      <c r="X358" s="19">
        <f t="shared" si="2516"/>
        <v>-9.7788870334625244E-9</v>
      </c>
      <c r="Y358" s="19" t="e">
        <f t="shared" si="2517"/>
        <v>#N/A</v>
      </c>
      <c r="Z358" s="19" t="e">
        <f t="shared" si="2518"/>
        <v>#N/A</v>
      </c>
      <c r="AA358" s="19" t="e">
        <f t="shared" si="2519"/>
        <v>#N/A</v>
      </c>
      <c r="AB358" s="19" t="e">
        <f t="shared" si="2520"/>
        <v>#N/A</v>
      </c>
      <c r="AC358" s="19" t="e">
        <f t="shared" si="2521"/>
        <v>#N/A</v>
      </c>
      <c r="AD358" s="19" t="e">
        <f t="shared" si="2522"/>
        <v>#N/A</v>
      </c>
      <c r="AE358" s="19" t="e">
        <f t="shared" si="2523"/>
        <v>#N/A</v>
      </c>
      <c r="AF358" s="19" t="e">
        <f t="shared" si="2524"/>
        <v>#N/A</v>
      </c>
      <c r="AG358" s="19" t="e">
        <f t="shared" si="2525"/>
        <v>#N/A</v>
      </c>
      <c r="AH358" s="19" t="e">
        <f t="shared" si="2526"/>
        <v>#N/A</v>
      </c>
      <c r="AI358" s="19" t="e">
        <f t="shared" si="2527"/>
        <v>#N/A</v>
      </c>
      <c r="AJ358" s="19" t="e">
        <f t="shared" si="2528"/>
        <v>#N/A</v>
      </c>
      <c r="AK358" s="19" t="e">
        <f t="shared" si="2529"/>
        <v>#N/A</v>
      </c>
      <c r="AL358" s="19" t="e">
        <f t="shared" si="2530"/>
        <v>#N/A</v>
      </c>
      <c r="AM358" s="19" t="e">
        <f t="shared" si="2531"/>
        <v>#N/A</v>
      </c>
      <c r="AN358" s="19" t="e">
        <f t="shared" si="2532"/>
        <v>#N/A</v>
      </c>
      <c r="AO358" s="19" t="e">
        <f t="shared" si="2533"/>
        <v>#N/A</v>
      </c>
      <c r="AP358" s="19" t="e">
        <f t="shared" si="2534"/>
        <v>#N/A</v>
      </c>
      <c r="AQ358" s="19" t="e">
        <f t="shared" si="2535"/>
        <v>#N/A</v>
      </c>
      <c r="AR358" s="19" t="e">
        <f t="shared" si="2536"/>
        <v>#N/A</v>
      </c>
      <c r="AS358" s="19" t="e">
        <f t="shared" si="2537"/>
        <v>#N/A</v>
      </c>
      <c r="AT358" s="19" t="e">
        <f t="shared" si="2538"/>
        <v>#N/A</v>
      </c>
      <c r="AU358" s="19" t="e">
        <f t="shared" si="2539"/>
        <v>#N/A</v>
      </c>
      <c r="AV358" s="19" t="e">
        <f t="shared" si="2540"/>
        <v>#N/A</v>
      </c>
      <c r="AW358" s="19" t="e">
        <f t="shared" si="2541"/>
        <v>#N/A</v>
      </c>
      <c r="AX358" s="19" t="e">
        <f t="shared" si="2542"/>
        <v>#N/A</v>
      </c>
      <c r="AY358" s="19" t="e">
        <f t="shared" si="2543"/>
        <v>#N/A</v>
      </c>
      <c r="AZ358" s="19" t="e">
        <f t="shared" si="2544"/>
        <v>#N/A</v>
      </c>
      <c r="BA358" s="19" t="e">
        <f t="shared" si="2545"/>
        <v>#N/A</v>
      </c>
      <c r="BB358" s="19" t="e">
        <f t="shared" si="2546"/>
        <v>#N/A</v>
      </c>
      <c r="BC358" s="19" t="e">
        <f t="shared" si="2547"/>
        <v>#N/A</v>
      </c>
      <c r="BD358" s="19" t="e">
        <f t="shared" si="2548"/>
        <v>#N/A</v>
      </c>
      <c r="BE358" s="19" t="e">
        <f t="shared" si="2549"/>
        <v>#N/A</v>
      </c>
      <c r="BF358" s="19" t="e">
        <f t="shared" si="2550"/>
        <v>#N/A</v>
      </c>
      <c r="BG358" s="19" t="e">
        <f t="shared" si="2551"/>
        <v>#N/A</v>
      </c>
      <c r="BH358" s="19" t="e">
        <f t="shared" si="2552"/>
        <v>#N/A</v>
      </c>
      <c r="BI358" s="19" t="e">
        <f t="shared" si="2553"/>
        <v>#N/A</v>
      </c>
    </row>
    <row r="359" spans="3:61" s="19" customFormat="1" ht="12.75" x14ac:dyDescent="0.2"/>
    <row r="360" spans="3:61" s="19" customFormat="1" ht="12.75" x14ac:dyDescent="0.2">
      <c r="C360" s="19" t="s">
        <v>473</v>
      </c>
      <c r="F360" s="19">
        <f>E354</f>
        <v>55349805.88196145</v>
      </c>
      <c r="G360" s="19">
        <f t="shared" ref="G360:G364" si="2554">F354</f>
        <v>53504756.837678604</v>
      </c>
      <c r="H360" s="19">
        <f t="shared" ref="H360:H364" si="2555">G354</f>
        <v>51584591.771900028</v>
      </c>
      <c r="I360" s="19">
        <f t="shared" ref="I360:I364" si="2556">H354</f>
        <v>49586252.545492336</v>
      </c>
      <c r="J360" s="19">
        <f t="shared" ref="J360:J364" si="2557">I354</f>
        <v>47506556.515723936</v>
      </c>
      <c r="K360" s="19">
        <f t="shared" ref="K360:K364" si="2558">J354</f>
        <v>45342191.467448562</v>
      </c>
      <c r="L360" s="19">
        <f t="shared" ref="L360:L364" si="2559">K354</f>
        <v>43089710.33792612</v>
      </c>
      <c r="M360" s="19">
        <f t="shared" ref="M360:M364" si="2560">L354</f>
        <v>40745525.726879321</v>
      </c>
      <c r="N360" s="19">
        <f t="shared" ref="N360:N364" si="2561">M354</f>
        <v>38305904.183042601</v>
      </c>
      <c r="O360" s="19">
        <f t="shared" ref="O360:O364" si="2562">N354</f>
        <v>35766960.258103803</v>
      </c>
      <c r="P360" s="19">
        <f t="shared" ref="P360:P364" si="2563">O354</f>
        <v>33124650.318568755</v>
      </c>
      <c r="Q360" s="19">
        <f t="shared" ref="Q360:Q364" si="2564">P354</f>
        <v>30374766.105693113</v>
      </c>
      <c r="R360" s="19">
        <f t="shared" ref="R360:R364" si="2565">Q354</f>
        <v>27512928.033224858</v>
      </c>
      <c r="S360" s="19">
        <f t="shared" ref="S360:S364" si="2566">R354</f>
        <v>24534578.212283075</v>
      </c>
      <c r="T360" s="19">
        <f t="shared" ref="T360:T364" si="2567">S354</f>
        <v>21434973.192264125</v>
      </c>
      <c r="U360" s="19">
        <f t="shared" ref="U360:U364" si="2568">T354</f>
        <v>18209176.406214099</v>
      </c>
      <c r="V360" s="19">
        <f t="shared" ref="V360:V364" si="2569">U354</f>
        <v>14852050.308635686</v>
      </c>
      <c r="W360" s="19">
        <f t="shared" ref="W360:W364" si="2570">V354</f>
        <v>11358248.193207797</v>
      </c>
      <c r="X360" s="19">
        <f t="shared" ref="X360:X364" si="2571">W354</f>
        <v>7722205.6773864869</v>
      </c>
      <c r="Y360" s="19">
        <f t="shared" ref="Y360:Y364" si="2572">X354</f>
        <v>3938131.8403251688</v>
      </c>
      <c r="Z360" s="19">
        <f t="shared" ref="Z360:Z364" si="2573">Y354</f>
        <v>-9.7788870334625244E-9</v>
      </c>
      <c r="AA360" s="19" t="e">
        <f t="shared" ref="AA360:AA364" si="2574">Z354</f>
        <v>#N/A</v>
      </c>
      <c r="AB360" s="19" t="e">
        <f t="shared" ref="AB360:AB364" si="2575">AA354</f>
        <v>#N/A</v>
      </c>
      <c r="AC360" s="19" t="e">
        <f t="shared" ref="AC360:AC364" si="2576">AB354</f>
        <v>#N/A</v>
      </c>
      <c r="AD360" s="19" t="e">
        <f t="shared" ref="AD360:AD364" si="2577">AC354</f>
        <v>#N/A</v>
      </c>
      <c r="AE360" s="19" t="e">
        <f t="shared" ref="AE360:AE364" si="2578">AD354</f>
        <v>#N/A</v>
      </c>
      <c r="AF360" s="19" t="e">
        <f t="shared" ref="AF360:AF364" si="2579">AE354</f>
        <v>#N/A</v>
      </c>
      <c r="AG360" s="19" t="e">
        <f t="shared" ref="AG360:AG364" si="2580">AF354</f>
        <v>#N/A</v>
      </c>
      <c r="AH360" s="19" t="e">
        <f t="shared" ref="AH360:AH364" si="2581">AG354</f>
        <v>#N/A</v>
      </c>
      <c r="AI360" s="19" t="e">
        <f t="shared" ref="AI360:AI364" si="2582">AH354</f>
        <v>#N/A</v>
      </c>
      <c r="AJ360" s="19" t="e">
        <f t="shared" ref="AJ360:AJ364" si="2583">AI354</f>
        <v>#N/A</v>
      </c>
      <c r="AK360" s="19" t="e">
        <f t="shared" ref="AK360:AK364" si="2584">AJ354</f>
        <v>#N/A</v>
      </c>
      <c r="AL360" s="19" t="e">
        <f t="shared" ref="AL360:AL364" si="2585">AK354</f>
        <v>#N/A</v>
      </c>
      <c r="AM360" s="19" t="e">
        <f t="shared" ref="AM360:AM364" si="2586">AL354</f>
        <v>#N/A</v>
      </c>
      <c r="AN360" s="19" t="e">
        <f t="shared" ref="AN360:AN364" si="2587">AM354</f>
        <v>#N/A</v>
      </c>
      <c r="AO360" s="19" t="e">
        <f t="shared" ref="AO360:AO364" si="2588">AN354</f>
        <v>#N/A</v>
      </c>
      <c r="AP360" s="19" t="e">
        <f t="shared" ref="AP360:AP364" si="2589">AO354</f>
        <v>#N/A</v>
      </c>
      <c r="AQ360" s="19" t="e">
        <f t="shared" ref="AQ360:AQ364" si="2590">AP354</f>
        <v>#N/A</v>
      </c>
      <c r="AR360" s="19" t="e">
        <f t="shared" ref="AR360:AR364" si="2591">AQ354</f>
        <v>#N/A</v>
      </c>
      <c r="AS360" s="19" t="e">
        <f t="shared" ref="AS360:AS364" si="2592">AR354</f>
        <v>#N/A</v>
      </c>
      <c r="AT360" s="19" t="e">
        <f t="shared" ref="AT360:AT364" si="2593">AS354</f>
        <v>#N/A</v>
      </c>
      <c r="AU360" s="19" t="e">
        <f t="shared" ref="AU360:AU364" si="2594">AT354</f>
        <v>#N/A</v>
      </c>
      <c r="AV360" s="19" t="e">
        <f t="shared" ref="AV360:AV364" si="2595">AU354</f>
        <v>#N/A</v>
      </c>
      <c r="AW360" s="19" t="e">
        <f t="shared" ref="AW360:AW364" si="2596">AV354</f>
        <v>#N/A</v>
      </c>
      <c r="AX360" s="19" t="e">
        <f t="shared" ref="AX360:AX364" si="2597">AW354</f>
        <v>#N/A</v>
      </c>
      <c r="AY360" s="19" t="e">
        <f t="shared" ref="AY360:AY364" si="2598">AX354</f>
        <v>#N/A</v>
      </c>
      <c r="AZ360" s="19" t="e">
        <f t="shared" ref="AZ360:AZ364" si="2599">AY354</f>
        <v>#N/A</v>
      </c>
      <c r="BA360" s="19" t="e">
        <f t="shared" ref="BA360:BA364" si="2600">AZ354</f>
        <v>#N/A</v>
      </c>
      <c r="BB360" s="19" t="e">
        <f t="shared" ref="BB360:BB364" si="2601">BA354</f>
        <v>#N/A</v>
      </c>
      <c r="BC360" s="19" t="e">
        <f t="shared" ref="BC360:BC364" si="2602">BB354</f>
        <v>#N/A</v>
      </c>
      <c r="BD360" s="19" t="e">
        <f t="shared" ref="BD360:BD364" si="2603">BC354</f>
        <v>#N/A</v>
      </c>
      <c r="BE360" s="19" t="e">
        <f t="shared" ref="BE360:BE364" si="2604">BD354</f>
        <v>#N/A</v>
      </c>
      <c r="BF360" s="19" t="e">
        <f t="shared" ref="BF360:BF364" si="2605">BE354</f>
        <v>#N/A</v>
      </c>
      <c r="BG360" s="19" t="e">
        <f t="shared" ref="BG360:BG364" si="2606">BF354</f>
        <v>#N/A</v>
      </c>
      <c r="BH360" s="19" t="e">
        <f t="shared" ref="BH360:BH364" si="2607">BG354</f>
        <v>#N/A</v>
      </c>
      <c r="BI360" s="19" t="e">
        <f t="shared" ref="BI360:BI364" si="2608">BH354</f>
        <v>#N/A</v>
      </c>
    </row>
    <row r="361" spans="3:61" s="19" customFormat="1" ht="12.75" x14ac:dyDescent="0.2">
      <c r="C361" s="19" t="s">
        <v>455</v>
      </c>
      <c r="F361" s="19">
        <f>E355</f>
        <v>1845049.0442828471</v>
      </c>
      <c r="G361" s="19">
        <f t="shared" si="2554"/>
        <v>1920165.0657785726</v>
      </c>
      <c r="H361" s="19">
        <f t="shared" si="2555"/>
        <v>1998339.2264076883</v>
      </c>
      <c r="I361" s="19">
        <f t="shared" si="2556"/>
        <v>2079696.0297684015</v>
      </c>
      <c r="J361" s="19">
        <f t="shared" si="2557"/>
        <v>2164365.0482753748</v>
      </c>
      <c r="K361" s="19">
        <f t="shared" si="2558"/>
        <v>2252481.129522441</v>
      </c>
      <c r="L361" s="19">
        <f t="shared" si="2559"/>
        <v>2344184.6110467976</v>
      </c>
      <c r="M361" s="19">
        <f t="shared" si="2560"/>
        <v>2439621.5438367235</v>
      </c>
      <c r="N361" s="19">
        <f t="shared" si="2561"/>
        <v>2538943.9249387956</v>
      </c>
      <c r="O361" s="19">
        <f t="shared" si="2562"/>
        <v>2642309.9395350483</v>
      </c>
      <c r="P361" s="19">
        <f t="shared" si="2563"/>
        <v>2749884.2128756419</v>
      </c>
      <c r="Q361" s="19">
        <f t="shared" si="2564"/>
        <v>2861838.0724682529</v>
      </c>
      <c r="R361" s="19">
        <f t="shared" si="2565"/>
        <v>2978349.8209417826</v>
      </c>
      <c r="S361" s="19">
        <f t="shared" si="2566"/>
        <v>3099605.0200189496</v>
      </c>
      <c r="T361" s="19">
        <f t="shared" si="2567"/>
        <v>3225796.7860500258</v>
      </c>
      <c r="U361" s="19">
        <f t="shared" si="2568"/>
        <v>3357126.0975784129</v>
      </c>
      <c r="V361" s="19">
        <f t="shared" si="2569"/>
        <v>3493802.115427888</v>
      </c>
      <c r="W361" s="19">
        <f t="shared" si="2570"/>
        <v>3636042.5158213093</v>
      </c>
      <c r="X361" s="19">
        <f t="shared" si="2571"/>
        <v>3784073.8370613181</v>
      </c>
      <c r="Y361" s="19">
        <f t="shared" si="2572"/>
        <v>3938131.8403251786</v>
      </c>
      <c r="Z361" s="19" t="e">
        <f t="shared" si="2573"/>
        <v>#N/A</v>
      </c>
      <c r="AA361" s="19" t="e">
        <f t="shared" si="2574"/>
        <v>#N/A</v>
      </c>
      <c r="AB361" s="19" t="e">
        <f t="shared" si="2575"/>
        <v>#N/A</v>
      </c>
      <c r="AC361" s="19" t="e">
        <f t="shared" si="2576"/>
        <v>#N/A</v>
      </c>
      <c r="AD361" s="19" t="e">
        <f t="shared" si="2577"/>
        <v>#N/A</v>
      </c>
      <c r="AE361" s="19" t="e">
        <f t="shared" si="2578"/>
        <v>#N/A</v>
      </c>
      <c r="AF361" s="19" t="e">
        <f t="shared" si="2579"/>
        <v>#N/A</v>
      </c>
      <c r="AG361" s="19" t="e">
        <f t="shared" si="2580"/>
        <v>#N/A</v>
      </c>
      <c r="AH361" s="19" t="e">
        <f t="shared" si="2581"/>
        <v>#N/A</v>
      </c>
      <c r="AI361" s="19" t="e">
        <f t="shared" si="2582"/>
        <v>#N/A</v>
      </c>
      <c r="AJ361" s="19" t="e">
        <f t="shared" si="2583"/>
        <v>#N/A</v>
      </c>
      <c r="AK361" s="19" t="e">
        <f t="shared" si="2584"/>
        <v>#N/A</v>
      </c>
      <c r="AL361" s="19" t="e">
        <f t="shared" si="2585"/>
        <v>#N/A</v>
      </c>
      <c r="AM361" s="19" t="e">
        <f t="shared" si="2586"/>
        <v>#N/A</v>
      </c>
      <c r="AN361" s="19" t="e">
        <f t="shared" si="2587"/>
        <v>#N/A</v>
      </c>
      <c r="AO361" s="19" t="e">
        <f t="shared" si="2588"/>
        <v>#N/A</v>
      </c>
      <c r="AP361" s="19" t="e">
        <f t="shared" si="2589"/>
        <v>#N/A</v>
      </c>
      <c r="AQ361" s="19" t="e">
        <f t="shared" si="2590"/>
        <v>#N/A</v>
      </c>
      <c r="AR361" s="19" t="e">
        <f t="shared" si="2591"/>
        <v>#N/A</v>
      </c>
      <c r="AS361" s="19" t="e">
        <f t="shared" si="2592"/>
        <v>#N/A</v>
      </c>
      <c r="AT361" s="19" t="e">
        <f t="shared" si="2593"/>
        <v>#N/A</v>
      </c>
      <c r="AU361" s="19" t="e">
        <f t="shared" si="2594"/>
        <v>#N/A</v>
      </c>
      <c r="AV361" s="19" t="e">
        <f t="shared" si="2595"/>
        <v>#N/A</v>
      </c>
      <c r="AW361" s="19" t="e">
        <f t="shared" si="2596"/>
        <v>#N/A</v>
      </c>
      <c r="AX361" s="19" t="e">
        <f t="shared" si="2597"/>
        <v>#N/A</v>
      </c>
      <c r="AY361" s="19" t="e">
        <f t="shared" si="2598"/>
        <v>#N/A</v>
      </c>
      <c r="AZ361" s="19" t="e">
        <f t="shared" si="2599"/>
        <v>#N/A</v>
      </c>
      <c r="BA361" s="19" t="e">
        <f t="shared" si="2600"/>
        <v>#N/A</v>
      </c>
      <c r="BB361" s="19" t="e">
        <f t="shared" si="2601"/>
        <v>#N/A</v>
      </c>
      <c r="BC361" s="19" t="e">
        <f t="shared" si="2602"/>
        <v>#N/A</v>
      </c>
      <c r="BD361" s="19" t="e">
        <f t="shared" si="2603"/>
        <v>#N/A</v>
      </c>
      <c r="BE361" s="19" t="e">
        <f t="shared" si="2604"/>
        <v>#N/A</v>
      </c>
      <c r="BF361" s="19" t="e">
        <f t="shared" si="2605"/>
        <v>#N/A</v>
      </c>
      <c r="BG361" s="19" t="e">
        <f t="shared" si="2606"/>
        <v>#N/A</v>
      </c>
      <c r="BH361" s="19" t="e">
        <f t="shared" si="2607"/>
        <v>#N/A</v>
      </c>
      <c r="BI361" s="19" t="e">
        <f t="shared" si="2608"/>
        <v>#N/A</v>
      </c>
    </row>
    <row r="362" spans="3:61" s="19" customFormat="1" ht="12.75" x14ac:dyDescent="0.2">
      <c r="C362" s="19" t="s">
        <v>456</v>
      </c>
      <c r="F362" s="19">
        <f>E356</f>
        <v>2171648.5262568188</v>
      </c>
      <c r="G362" s="19">
        <f t="shared" si="2554"/>
        <v>2096532.5047610933</v>
      </c>
      <c r="H362" s="19">
        <f t="shared" si="2555"/>
        <v>2018358.3441319775</v>
      </c>
      <c r="I362" s="19">
        <f t="shared" si="2556"/>
        <v>1937001.5407712644</v>
      </c>
      <c r="J362" s="19">
        <f t="shared" si="2557"/>
        <v>1852332.5222642911</v>
      </c>
      <c r="K362" s="19">
        <f t="shared" si="2558"/>
        <v>1764216.4410172247</v>
      </c>
      <c r="L362" s="19">
        <f t="shared" si="2559"/>
        <v>1672512.9594928683</v>
      </c>
      <c r="M362" s="19">
        <f t="shared" si="2560"/>
        <v>1577076.0267029421</v>
      </c>
      <c r="N362" s="19">
        <f t="shared" si="2561"/>
        <v>1477753.6456008703</v>
      </c>
      <c r="O362" s="19">
        <f t="shared" si="2562"/>
        <v>1374387.6310046173</v>
      </c>
      <c r="P362" s="19">
        <f t="shared" si="2563"/>
        <v>1266813.357664024</v>
      </c>
      <c r="Q362" s="19">
        <f t="shared" si="2564"/>
        <v>1154859.498071413</v>
      </c>
      <c r="R362" s="19">
        <f t="shared" si="2565"/>
        <v>1038347.7495978834</v>
      </c>
      <c r="S362" s="19">
        <f t="shared" si="2566"/>
        <v>917092.55052071635</v>
      </c>
      <c r="T362" s="19">
        <f t="shared" si="2567"/>
        <v>790900.78448964015</v>
      </c>
      <c r="U362" s="19">
        <f t="shared" si="2568"/>
        <v>659571.47296125302</v>
      </c>
      <c r="V362" s="19">
        <f t="shared" si="2569"/>
        <v>522895.4551117777</v>
      </c>
      <c r="W362" s="19">
        <f t="shared" si="2570"/>
        <v>380655.0547183564</v>
      </c>
      <c r="X362" s="19">
        <f t="shared" si="2571"/>
        <v>232623.73347834795</v>
      </c>
      <c r="Y362" s="19">
        <f t="shared" si="2572"/>
        <v>78565.730214487296</v>
      </c>
      <c r="Z362" s="19" t="e">
        <f t="shared" si="2573"/>
        <v>#N/A</v>
      </c>
      <c r="AA362" s="19" t="e">
        <f t="shared" si="2574"/>
        <v>#N/A</v>
      </c>
      <c r="AB362" s="19" t="e">
        <f t="shared" si="2575"/>
        <v>#N/A</v>
      </c>
      <c r="AC362" s="19" t="e">
        <f t="shared" si="2576"/>
        <v>#N/A</v>
      </c>
      <c r="AD362" s="19" t="e">
        <f t="shared" si="2577"/>
        <v>#N/A</v>
      </c>
      <c r="AE362" s="19" t="e">
        <f t="shared" si="2578"/>
        <v>#N/A</v>
      </c>
      <c r="AF362" s="19" t="e">
        <f t="shared" si="2579"/>
        <v>#N/A</v>
      </c>
      <c r="AG362" s="19" t="e">
        <f t="shared" si="2580"/>
        <v>#N/A</v>
      </c>
      <c r="AH362" s="19" t="e">
        <f t="shared" si="2581"/>
        <v>#N/A</v>
      </c>
      <c r="AI362" s="19" t="e">
        <f t="shared" si="2582"/>
        <v>#N/A</v>
      </c>
      <c r="AJ362" s="19" t="e">
        <f t="shared" si="2583"/>
        <v>#N/A</v>
      </c>
      <c r="AK362" s="19" t="e">
        <f t="shared" si="2584"/>
        <v>#N/A</v>
      </c>
      <c r="AL362" s="19" t="e">
        <f t="shared" si="2585"/>
        <v>#N/A</v>
      </c>
      <c r="AM362" s="19" t="e">
        <f t="shared" si="2586"/>
        <v>#N/A</v>
      </c>
      <c r="AN362" s="19" t="e">
        <f t="shared" si="2587"/>
        <v>#N/A</v>
      </c>
      <c r="AO362" s="19" t="e">
        <f t="shared" si="2588"/>
        <v>#N/A</v>
      </c>
      <c r="AP362" s="19" t="e">
        <f t="shared" si="2589"/>
        <v>#N/A</v>
      </c>
      <c r="AQ362" s="19" t="e">
        <f t="shared" si="2590"/>
        <v>#N/A</v>
      </c>
      <c r="AR362" s="19" t="e">
        <f t="shared" si="2591"/>
        <v>#N/A</v>
      </c>
      <c r="AS362" s="19" t="e">
        <f t="shared" si="2592"/>
        <v>#N/A</v>
      </c>
      <c r="AT362" s="19" t="e">
        <f t="shared" si="2593"/>
        <v>#N/A</v>
      </c>
      <c r="AU362" s="19" t="e">
        <f t="shared" si="2594"/>
        <v>#N/A</v>
      </c>
      <c r="AV362" s="19" t="e">
        <f t="shared" si="2595"/>
        <v>#N/A</v>
      </c>
      <c r="AW362" s="19" t="e">
        <f t="shared" si="2596"/>
        <v>#N/A</v>
      </c>
      <c r="AX362" s="19" t="e">
        <f t="shared" si="2597"/>
        <v>#N/A</v>
      </c>
      <c r="AY362" s="19" t="e">
        <f t="shared" si="2598"/>
        <v>#N/A</v>
      </c>
      <c r="AZ362" s="19" t="e">
        <f t="shared" si="2599"/>
        <v>#N/A</v>
      </c>
      <c r="BA362" s="19" t="e">
        <f t="shared" si="2600"/>
        <v>#N/A</v>
      </c>
      <c r="BB362" s="19" t="e">
        <f t="shared" si="2601"/>
        <v>#N/A</v>
      </c>
      <c r="BC362" s="19" t="e">
        <f t="shared" si="2602"/>
        <v>#N/A</v>
      </c>
      <c r="BD362" s="19" t="e">
        <f t="shared" si="2603"/>
        <v>#N/A</v>
      </c>
      <c r="BE362" s="19" t="e">
        <f t="shared" si="2604"/>
        <v>#N/A</v>
      </c>
      <c r="BF362" s="19" t="e">
        <f t="shared" si="2605"/>
        <v>#N/A</v>
      </c>
      <c r="BG362" s="19" t="e">
        <f t="shared" si="2606"/>
        <v>#N/A</v>
      </c>
      <c r="BH362" s="19" t="e">
        <f t="shared" si="2607"/>
        <v>#N/A</v>
      </c>
      <c r="BI362" s="19" t="e">
        <f t="shared" si="2608"/>
        <v>#N/A</v>
      </c>
    </row>
    <row r="363" spans="3:61" s="19" customFormat="1" ht="12.75" x14ac:dyDescent="0.2">
      <c r="C363" s="19" t="s">
        <v>161</v>
      </c>
      <c r="F363" s="19">
        <f>E357</f>
        <v>4016697.5705396659</v>
      </c>
      <c r="G363" s="19">
        <f t="shared" si="2554"/>
        <v>4016697.5705396659</v>
      </c>
      <c r="H363" s="19">
        <f t="shared" si="2555"/>
        <v>4016697.5705396659</v>
      </c>
      <c r="I363" s="19">
        <f t="shared" si="2556"/>
        <v>4016697.5705396659</v>
      </c>
      <c r="J363" s="19">
        <f t="shared" si="2557"/>
        <v>4016697.5705396659</v>
      </c>
      <c r="K363" s="19">
        <f t="shared" si="2558"/>
        <v>4016697.5705396659</v>
      </c>
      <c r="L363" s="19">
        <f t="shared" si="2559"/>
        <v>4016697.5705396659</v>
      </c>
      <c r="M363" s="19">
        <f t="shared" si="2560"/>
        <v>4016697.5705396659</v>
      </c>
      <c r="N363" s="19">
        <f t="shared" si="2561"/>
        <v>4016697.5705396659</v>
      </c>
      <c r="O363" s="19">
        <f t="shared" si="2562"/>
        <v>4016697.5705396659</v>
      </c>
      <c r="P363" s="19">
        <f t="shared" si="2563"/>
        <v>4016697.5705396659</v>
      </c>
      <c r="Q363" s="19">
        <f t="shared" si="2564"/>
        <v>4016697.5705396659</v>
      </c>
      <c r="R363" s="19">
        <f t="shared" si="2565"/>
        <v>4016697.5705396659</v>
      </c>
      <c r="S363" s="19">
        <f t="shared" si="2566"/>
        <v>4016697.5705396659</v>
      </c>
      <c r="T363" s="19">
        <f t="shared" si="2567"/>
        <v>4016697.5705396659</v>
      </c>
      <c r="U363" s="19">
        <f t="shared" si="2568"/>
        <v>4016697.5705396659</v>
      </c>
      <c r="V363" s="19">
        <f t="shared" si="2569"/>
        <v>4016697.5705396659</v>
      </c>
      <c r="W363" s="19">
        <f t="shared" si="2570"/>
        <v>4016697.5705396659</v>
      </c>
      <c r="X363" s="19">
        <f t="shared" si="2571"/>
        <v>4016697.5705396659</v>
      </c>
      <c r="Y363" s="19">
        <f t="shared" si="2572"/>
        <v>4016697.5705396659</v>
      </c>
      <c r="Z363" s="19" t="e">
        <f t="shared" si="2573"/>
        <v>#N/A</v>
      </c>
      <c r="AA363" s="19" t="e">
        <f t="shared" si="2574"/>
        <v>#N/A</v>
      </c>
      <c r="AB363" s="19" t="e">
        <f t="shared" si="2575"/>
        <v>#N/A</v>
      </c>
      <c r="AC363" s="19" t="e">
        <f t="shared" si="2576"/>
        <v>#N/A</v>
      </c>
      <c r="AD363" s="19" t="e">
        <f t="shared" si="2577"/>
        <v>#N/A</v>
      </c>
      <c r="AE363" s="19" t="e">
        <f t="shared" si="2578"/>
        <v>#N/A</v>
      </c>
      <c r="AF363" s="19" t="e">
        <f t="shared" si="2579"/>
        <v>#N/A</v>
      </c>
      <c r="AG363" s="19" t="e">
        <f t="shared" si="2580"/>
        <v>#N/A</v>
      </c>
      <c r="AH363" s="19" t="e">
        <f t="shared" si="2581"/>
        <v>#N/A</v>
      </c>
      <c r="AI363" s="19" t="e">
        <f t="shared" si="2582"/>
        <v>#N/A</v>
      </c>
      <c r="AJ363" s="19" t="e">
        <f t="shared" si="2583"/>
        <v>#N/A</v>
      </c>
      <c r="AK363" s="19" t="e">
        <f t="shared" si="2584"/>
        <v>#N/A</v>
      </c>
      <c r="AL363" s="19" t="e">
        <f t="shared" si="2585"/>
        <v>#N/A</v>
      </c>
      <c r="AM363" s="19" t="e">
        <f t="shared" si="2586"/>
        <v>#N/A</v>
      </c>
      <c r="AN363" s="19" t="e">
        <f t="shared" si="2587"/>
        <v>#N/A</v>
      </c>
      <c r="AO363" s="19" t="e">
        <f t="shared" si="2588"/>
        <v>#N/A</v>
      </c>
      <c r="AP363" s="19" t="e">
        <f t="shared" si="2589"/>
        <v>#N/A</v>
      </c>
      <c r="AQ363" s="19" t="e">
        <f t="shared" si="2590"/>
        <v>#N/A</v>
      </c>
      <c r="AR363" s="19" t="e">
        <f t="shared" si="2591"/>
        <v>#N/A</v>
      </c>
      <c r="AS363" s="19" t="e">
        <f t="shared" si="2592"/>
        <v>#N/A</v>
      </c>
      <c r="AT363" s="19" t="e">
        <f t="shared" si="2593"/>
        <v>#N/A</v>
      </c>
      <c r="AU363" s="19" t="e">
        <f t="shared" si="2594"/>
        <v>#N/A</v>
      </c>
      <c r="AV363" s="19" t="e">
        <f t="shared" si="2595"/>
        <v>#N/A</v>
      </c>
      <c r="AW363" s="19" t="e">
        <f t="shared" si="2596"/>
        <v>#N/A</v>
      </c>
      <c r="AX363" s="19" t="e">
        <f t="shared" si="2597"/>
        <v>#N/A</v>
      </c>
      <c r="AY363" s="19" t="e">
        <f t="shared" si="2598"/>
        <v>#N/A</v>
      </c>
      <c r="AZ363" s="19" t="e">
        <f t="shared" si="2599"/>
        <v>#N/A</v>
      </c>
      <c r="BA363" s="19" t="e">
        <f t="shared" si="2600"/>
        <v>#N/A</v>
      </c>
      <c r="BB363" s="19" t="e">
        <f t="shared" si="2601"/>
        <v>#N/A</v>
      </c>
      <c r="BC363" s="19" t="e">
        <f t="shared" si="2602"/>
        <v>#N/A</v>
      </c>
      <c r="BD363" s="19" t="e">
        <f t="shared" si="2603"/>
        <v>#N/A</v>
      </c>
      <c r="BE363" s="19" t="e">
        <f t="shared" si="2604"/>
        <v>#N/A</v>
      </c>
      <c r="BF363" s="19" t="e">
        <f t="shared" si="2605"/>
        <v>#N/A</v>
      </c>
      <c r="BG363" s="19" t="e">
        <f t="shared" si="2606"/>
        <v>#N/A</v>
      </c>
      <c r="BH363" s="19" t="e">
        <f t="shared" si="2607"/>
        <v>#N/A</v>
      </c>
      <c r="BI363" s="19" t="e">
        <f t="shared" si="2608"/>
        <v>#N/A</v>
      </c>
    </row>
    <row r="364" spans="3:61" s="19" customFormat="1" ht="12.75" x14ac:dyDescent="0.2">
      <c r="C364" s="19" t="s">
        <v>457</v>
      </c>
      <c r="F364" s="19">
        <f>E358</f>
        <v>53504756.837678604</v>
      </c>
      <c r="G364" s="19">
        <f t="shared" si="2554"/>
        <v>51584591.771900028</v>
      </c>
      <c r="H364" s="19">
        <f t="shared" si="2555"/>
        <v>49586252.545492336</v>
      </c>
      <c r="I364" s="19">
        <f t="shared" si="2556"/>
        <v>47506556.515723936</v>
      </c>
      <c r="J364" s="19">
        <f t="shared" si="2557"/>
        <v>45342191.467448562</v>
      </c>
      <c r="K364" s="19">
        <f t="shared" si="2558"/>
        <v>43089710.33792612</v>
      </c>
      <c r="L364" s="19">
        <f t="shared" si="2559"/>
        <v>40745525.726879321</v>
      </c>
      <c r="M364" s="19">
        <f t="shared" si="2560"/>
        <v>38305904.183042601</v>
      </c>
      <c r="N364" s="19">
        <f t="shared" si="2561"/>
        <v>35766960.258103803</v>
      </c>
      <c r="O364" s="19">
        <f t="shared" si="2562"/>
        <v>33124650.318568755</v>
      </c>
      <c r="P364" s="19">
        <f t="shared" si="2563"/>
        <v>30374766.105693113</v>
      </c>
      <c r="Q364" s="19">
        <f t="shared" si="2564"/>
        <v>27512928.033224858</v>
      </c>
      <c r="R364" s="19">
        <f t="shared" si="2565"/>
        <v>24534578.212283075</v>
      </c>
      <c r="S364" s="19">
        <f t="shared" si="2566"/>
        <v>21434973.192264125</v>
      </c>
      <c r="T364" s="19">
        <f t="shared" si="2567"/>
        <v>18209176.406214099</v>
      </c>
      <c r="U364" s="19">
        <f t="shared" si="2568"/>
        <v>14852050.308635686</v>
      </c>
      <c r="V364" s="19">
        <f t="shared" si="2569"/>
        <v>11358248.193207797</v>
      </c>
      <c r="W364" s="19">
        <f t="shared" si="2570"/>
        <v>7722205.6773864869</v>
      </c>
      <c r="X364" s="19">
        <f t="shared" si="2571"/>
        <v>3938131.8403251688</v>
      </c>
      <c r="Y364" s="19">
        <f t="shared" si="2572"/>
        <v>-9.7788870334625244E-9</v>
      </c>
      <c r="Z364" s="19" t="e">
        <f t="shared" si="2573"/>
        <v>#N/A</v>
      </c>
      <c r="AA364" s="19" t="e">
        <f t="shared" si="2574"/>
        <v>#N/A</v>
      </c>
      <c r="AB364" s="19" t="e">
        <f t="shared" si="2575"/>
        <v>#N/A</v>
      </c>
      <c r="AC364" s="19" t="e">
        <f t="shared" si="2576"/>
        <v>#N/A</v>
      </c>
      <c r="AD364" s="19" t="e">
        <f t="shared" si="2577"/>
        <v>#N/A</v>
      </c>
      <c r="AE364" s="19" t="e">
        <f t="shared" si="2578"/>
        <v>#N/A</v>
      </c>
      <c r="AF364" s="19" t="e">
        <f t="shared" si="2579"/>
        <v>#N/A</v>
      </c>
      <c r="AG364" s="19" t="e">
        <f t="shared" si="2580"/>
        <v>#N/A</v>
      </c>
      <c r="AH364" s="19" t="e">
        <f t="shared" si="2581"/>
        <v>#N/A</v>
      </c>
      <c r="AI364" s="19" t="e">
        <f t="shared" si="2582"/>
        <v>#N/A</v>
      </c>
      <c r="AJ364" s="19" t="e">
        <f t="shared" si="2583"/>
        <v>#N/A</v>
      </c>
      <c r="AK364" s="19" t="e">
        <f t="shared" si="2584"/>
        <v>#N/A</v>
      </c>
      <c r="AL364" s="19" t="e">
        <f t="shared" si="2585"/>
        <v>#N/A</v>
      </c>
      <c r="AM364" s="19" t="e">
        <f t="shared" si="2586"/>
        <v>#N/A</v>
      </c>
      <c r="AN364" s="19" t="e">
        <f t="shared" si="2587"/>
        <v>#N/A</v>
      </c>
      <c r="AO364" s="19" t="e">
        <f t="shared" si="2588"/>
        <v>#N/A</v>
      </c>
      <c r="AP364" s="19" t="e">
        <f t="shared" si="2589"/>
        <v>#N/A</v>
      </c>
      <c r="AQ364" s="19" t="e">
        <f t="shared" si="2590"/>
        <v>#N/A</v>
      </c>
      <c r="AR364" s="19" t="e">
        <f t="shared" si="2591"/>
        <v>#N/A</v>
      </c>
      <c r="AS364" s="19" t="e">
        <f t="shared" si="2592"/>
        <v>#N/A</v>
      </c>
      <c r="AT364" s="19" t="e">
        <f t="shared" si="2593"/>
        <v>#N/A</v>
      </c>
      <c r="AU364" s="19" t="e">
        <f t="shared" si="2594"/>
        <v>#N/A</v>
      </c>
      <c r="AV364" s="19" t="e">
        <f t="shared" si="2595"/>
        <v>#N/A</v>
      </c>
      <c r="AW364" s="19" t="e">
        <f t="shared" si="2596"/>
        <v>#N/A</v>
      </c>
      <c r="AX364" s="19" t="e">
        <f t="shared" si="2597"/>
        <v>#N/A</v>
      </c>
      <c r="AY364" s="19" t="e">
        <f t="shared" si="2598"/>
        <v>#N/A</v>
      </c>
      <c r="AZ364" s="19" t="e">
        <f t="shared" si="2599"/>
        <v>#N/A</v>
      </c>
      <c r="BA364" s="19" t="e">
        <f t="shared" si="2600"/>
        <v>#N/A</v>
      </c>
      <c r="BB364" s="19" t="e">
        <f t="shared" si="2601"/>
        <v>#N/A</v>
      </c>
      <c r="BC364" s="19" t="e">
        <f t="shared" si="2602"/>
        <v>#N/A</v>
      </c>
      <c r="BD364" s="19" t="e">
        <f t="shared" si="2603"/>
        <v>#N/A</v>
      </c>
      <c r="BE364" s="19" t="e">
        <f t="shared" si="2604"/>
        <v>#N/A</v>
      </c>
      <c r="BF364" s="19" t="e">
        <f t="shared" si="2605"/>
        <v>#N/A</v>
      </c>
      <c r="BG364" s="19" t="e">
        <f t="shared" si="2606"/>
        <v>#N/A</v>
      </c>
      <c r="BH364" s="19" t="e">
        <f t="shared" si="2607"/>
        <v>#N/A</v>
      </c>
      <c r="BI364" s="19" t="e">
        <f t="shared" si="2608"/>
        <v>#N/A</v>
      </c>
    </row>
    <row r="365" spans="3:61" s="19" customFormat="1" ht="12.75" x14ac:dyDescent="0.2"/>
    <row r="366" spans="3:61" s="19" customFormat="1" ht="12.75" x14ac:dyDescent="0.2">
      <c r="C366" s="19" t="s">
        <v>473</v>
      </c>
      <c r="G366" s="19">
        <f>F360</f>
        <v>55349805.88196145</v>
      </c>
      <c r="H366" s="19">
        <f t="shared" ref="H366:H370" si="2609">G360</f>
        <v>53504756.837678604</v>
      </c>
      <c r="I366" s="19">
        <f t="shared" ref="I366:I370" si="2610">H360</f>
        <v>51584591.771900028</v>
      </c>
      <c r="J366" s="19">
        <f t="shared" ref="J366:J370" si="2611">I360</f>
        <v>49586252.545492336</v>
      </c>
      <c r="K366" s="19">
        <f t="shared" ref="K366:K370" si="2612">J360</f>
        <v>47506556.515723936</v>
      </c>
      <c r="L366" s="19">
        <f t="shared" ref="L366:L370" si="2613">K360</f>
        <v>45342191.467448562</v>
      </c>
      <c r="M366" s="19">
        <f t="shared" ref="M366:M370" si="2614">L360</f>
        <v>43089710.33792612</v>
      </c>
      <c r="N366" s="19">
        <f t="shared" ref="N366:N370" si="2615">M360</f>
        <v>40745525.726879321</v>
      </c>
      <c r="O366" s="19">
        <f t="shared" ref="O366:O370" si="2616">N360</f>
        <v>38305904.183042601</v>
      </c>
      <c r="P366" s="19">
        <f t="shared" ref="P366:P370" si="2617">O360</f>
        <v>35766960.258103803</v>
      </c>
      <c r="Q366" s="19">
        <f t="shared" ref="Q366:Q370" si="2618">P360</f>
        <v>33124650.318568755</v>
      </c>
      <c r="R366" s="19">
        <f t="shared" ref="R366:R370" si="2619">Q360</f>
        <v>30374766.105693113</v>
      </c>
      <c r="S366" s="19">
        <f t="shared" ref="S366:S370" si="2620">R360</f>
        <v>27512928.033224858</v>
      </c>
      <c r="T366" s="19">
        <f t="shared" ref="T366:T370" si="2621">S360</f>
        <v>24534578.212283075</v>
      </c>
      <c r="U366" s="19">
        <f t="shared" ref="U366:U370" si="2622">T360</f>
        <v>21434973.192264125</v>
      </c>
      <c r="V366" s="19">
        <f t="shared" ref="V366:V370" si="2623">U360</f>
        <v>18209176.406214099</v>
      </c>
      <c r="W366" s="19">
        <f t="shared" ref="W366:W370" si="2624">V360</f>
        <v>14852050.308635686</v>
      </c>
      <c r="X366" s="19">
        <f t="shared" ref="X366:X370" si="2625">W360</f>
        <v>11358248.193207797</v>
      </c>
      <c r="Y366" s="19">
        <f t="shared" ref="Y366:Y370" si="2626">X360</f>
        <v>7722205.6773864869</v>
      </c>
      <c r="Z366" s="19">
        <f t="shared" ref="Z366:Z370" si="2627">Y360</f>
        <v>3938131.8403251688</v>
      </c>
      <c r="AA366" s="19">
        <f t="shared" ref="AA366:AA370" si="2628">Z360</f>
        <v>-9.7788870334625244E-9</v>
      </c>
      <c r="AB366" s="19" t="e">
        <f t="shared" ref="AB366:AB370" si="2629">AA360</f>
        <v>#N/A</v>
      </c>
      <c r="AC366" s="19" t="e">
        <f t="shared" ref="AC366:AC370" si="2630">AB360</f>
        <v>#N/A</v>
      </c>
      <c r="AD366" s="19" t="e">
        <f t="shared" ref="AD366:AD370" si="2631">AC360</f>
        <v>#N/A</v>
      </c>
      <c r="AE366" s="19" t="e">
        <f t="shared" ref="AE366:AE370" si="2632">AD360</f>
        <v>#N/A</v>
      </c>
      <c r="AF366" s="19" t="e">
        <f t="shared" ref="AF366:AF370" si="2633">AE360</f>
        <v>#N/A</v>
      </c>
      <c r="AG366" s="19" t="e">
        <f t="shared" ref="AG366:AG370" si="2634">AF360</f>
        <v>#N/A</v>
      </c>
      <c r="AH366" s="19" t="e">
        <f t="shared" ref="AH366:AH370" si="2635">AG360</f>
        <v>#N/A</v>
      </c>
      <c r="AI366" s="19" t="e">
        <f t="shared" ref="AI366:AI370" si="2636">AH360</f>
        <v>#N/A</v>
      </c>
      <c r="AJ366" s="19" t="e">
        <f t="shared" ref="AJ366:AJ370" si="2637">AI360</f>
        <v>#N/A</v>
      </c>
      <c r="AK366" s="19" t="e">
        <f t="shared" ref="AK366:AK370" si="2638">AJ360</f>
        <v>#N/A</v>
      </c>
      <c r="AL366" s="19" t="e">
        <f t="shared" ref="AL366:AL370" si="2639">AK360</f>
        <v>#N/A</v>
      </c>
      <c r="AM366" s="19" t="e">
        <f t="shared" ref="AM366:AM370" si="2640">AL360</f>
        <v>#N/A</v>
      </c>
      <c r="AN366" s="19" t="e">
        <f t="shared" ref="AN366:AN370" si="2641">AM360</f>
        <v>#N/A</v>
      </c>
      <c r="AO366" s="19" t="e">
        <f t="shared" ref="AO366:AO370" si="2642">AN360</f>
        <v>#N/A</v>
      </c>
      <c r="AP366" s="19" t="e">
        <f t="shared" ref="AP366:AP370" si="2643">AO360</f>
        <v>#N/A</v>
      </c>
      <c r="AQ366" s="19" t="e">
        <f t="shared" ref="AQ366:AQ370" si="2644">AP360</f>
        <v>#N/A</v>
      </c>
      <c r="AR366" s="19" t="e">
        <f t="shared" ref="AR366:AR370" si="2645">AQ360</f>
        <v>#N/A</v>
      </c>
      <c r="AS366" s="19" t="e">
        <f t="shared" ref="AS366:AS370" si="2646">AR360</f>
        <v>#N/A</v>
      </c>
      <c r="AT366" s="19" t="e">
        <f t="shared" ref="AT366:AT370" si="2647">AS360</f>
        <v>#N/A</v>
      </c>
      <c r="AU366" s="19" t="e">
        <f t="shared" ref="AU366:AU370" si="2648">AT360</f>
        <v>#N/A</v>
      </c>
      <c r="AV366" s="19" t="e">
        <f t="shared" ref="AV366:AV370" si="2649">AU360</f>
        <v>#N/A</v>
      </c>
      <c r="AW366" s="19" t="e">
        <f t="shared" ref="AW366:AW370" si="2650">AV360</f>
        <v>#N/A</v>
      </c>
      <c r="AX366" s="19" t="e">
        <f t="shared" ref="AX366:AX370" si="2651">AW360</f>
        <v>#N/A</v>
      </c>
      <c r="AY366" s="19" t="e">
        <f t="shared" ref="AY366:AY370" si="2652">AX360</f>
        <v>#N/A</v>
      </c>
      <c r="AZ366" s="19" t="e">
        <f t="shared" ref="AZ366:AZ370" si="2653">AY360</f>
        <v>#N/A</v>
      </c>
      <c r="BA366" s="19" t="e">
        <f t="shared" ref="BA366:BA370" si="2654">AZ360</f>
        <v>#N/A</v>
      </c>
      <c r="BB366" s="19" t="e">
        <f t="shared" ref="BB366:BB370" si="2655">BA360</f>
        <v>#N/A</v>
      </c>
      <c r="BC366" s="19" t="e">
        <f t="shared" ref="BC366:BC370" si="2656">BB360</f>
        <v>#N/A</v>
      </c>
      <c r="BD366" s="19" t="e">
        <f t="shared" ref="BD366:BD370" si="2657">BC360</f>
        <v>#N/A</v>
      </c>
      <c r="BE366" s="19" t="e">
        <f t="shared" ref="BE366:BE370" si="2658">BD360</f>
        <v>#N/A</v>
      </c>
      <c r="BF366" s="19" t="e">
        <f t="shared" ref="BF366:BF370" si="2659">BE360</f>
        <v>#N/A</v>
      </c>
      <c r="BG366" s="19" t="e">
        <f t="shared" ref="BG366:BG370" si="2660">BF360</f>
        <v>#N/A</v>
      </c>
      <c r="BH366" s="19" t="e">
        <f t="shared" ref="BH366:BH370" si="2661">BG360</f>
        <v>#N/A</v>
      </c>
      <c r="BI366" s="19" t="e">
        <f t="shared" ref="BI366:BI370" si="2662">BH360</f>
        <v>#N/A</v>
      </c>
    </row>
    <row r="367" spans="3:61" s="19" customFormat="1" ht="12.75" x14ac:dyDescent="0.2">
      <c r="C367" s="19" t="s">
        <v>455</v>
      </c>
      <c r="G367" s="19">
        <f>F361</f>
        <v>1845049.0442828471</v>
      </c>
      <c r="H367" s="19">
        <f t="shared" si="2609"/>
        <v>1920165.0657785726</v>
      </c>
      <c r="I367" s="19">
        <f t="shared" si="2610"/>
        <v>1998339.2264076883</v>
      </c>
      <c r="J367" s="19">
        <f t="shared" si="2611"/>
        <v>2079696.0297684015</v>
      </c>
      <c r="K367" s="19">
        <f t="shared" si="2612"/>
        <v>2164365.0482753748</v>
      </c>
      <c r="L367" s="19">
        <f t="shared" si="2613"/>
        <v>2252481.129522441</v>
      </c>
      <c r="M367" s="19">
        <f t="shared" si="2614"/>
        <v>2344184.6110467976</v>
      </c>
      <c r="N367" s="19">
        <f t="shared" si="2615"/>
        <v>2439621.5438367235</v>
      </c>
      <c r="O367" s="19">
        <f t="shared" si="2616"/>
        <v>2538943.9249387956</v>
      </c>
      <c r="P367" s="19">
        <f t="shared" si="2617"/>
        <v>2642309.9395350483</v>
      </c>
      <c r="Q367" s="19">
        <f t="shared" si="2618"/>
        <v>2749884.2128756419</v>
      </c>
      <c r="R367" s="19">
        <f t="shared" si="2619"/>
        <v>2861838.0724682529</v>
      </c>
      <c r="S367" s="19">
        <f t="shared" si="2620"/>
        <v>2978349.8209417826</v>
      </c>
      <c r="T367" s="19">
        <f t="shared" si="2621"/>
        <v>3099605.0200189496</v>
      </c>
      <c r="U367" s="19">
        <f t="shared" si="2622"/>
        <v>3225796.7860500258</v>
      </c>
      <c r="V367" s="19">
        <f t="shared" si="2623"/>
        <v>3357126.0975784129</v>
      </c>
      <c r="W367" s="19">
        <f t="shared" si="2624"/>
        <v>3493802.115427888</v>
      </c>
      <c r="X367" s="19">
        <f t="shared" si="2625"/>
        <v>3636042.5158213093</v>
      </c>
      <c r="Y367" s="19">
        <f t="shared" si="2626"/>
        <v>3784073.8370613181</v>
      </c>
      <c r="Z367" s="19">
        <f t="shared" si="2627"/>
        <v>3938131.8403251786</v>
      </c>
      <c r="AA367" s="19" t="e">
        <f t="shared" si="2628"/>
        <v>#N/A</v>
      </c>
      <c r="AB367" s="19" t="e">
        <f t="shared" si="2629"/>
        <v>#N/A</v>
      </c>
      <c r="AC367" s="19" t="e">
        <f t="shared" si="2630"/>
        <v>#N/A</v>
      </c>
      <c r="AD367" s="19" t="e">
        <f t="shared" si="2631"/>
        <v>#N/A</v>
      </c>
      <c r="AE367" s="19" t="e">
        <f t="shared" si="2632"/>
        <v>#N/A</v>
      </c>
      <c r="AF367" s="19" t="e">
        <f t="shared" si="2633"/>
        <v>#N/A</v>
      </c>
      <c r="AG367" s="19" t="e">
        <f t="shared" si="2634"/>
        <v>#N/A</v>
      </c>
      <c r="AH367" s="19" t="e">
        <f t="shared" si="2635"/>
        <v>#N/A</v>
      </c>
      <c r="AI367" s="19" t="e">
        <f t="shared" si="2636"/>
        <v>#N/A</v>
      </c>
      <c r="AJ367" s="19" t="e">
        <f t="shared" si="2637"/>
        <v>#N/A</v>
      </c>
      <c r="AK367" s="19" t="e">
        <f t="shared" si="2638"/>
        <v>#N/A</v>
      </c>
      <c r="AL367" s="19" t="e">
        <f t="shared" si="2639"/>
        <v>#N/A</v>
      </c>
      <c r="AM367" s="19" t="e">
        <f t="shared" si="2640"/>
        <v>#N/A</v>
      </c>
      <c r="AN367" s="19" t="e">
        <f t="shared" si="2641"/>
        <v>#N/A</v>
      </c>
      <c r="AO367" s="19" t="e">
        <f t="shared" si="2642"/>
        <v>#N/A</v>
      </c>
      <c r="AP367" s="19" t="e">
        <f t="shared" si="2643"/>
        <v>#N/A</v>
      </c>
      <c r="AQ367" s="19" t="e">
        <f t="shared" si="2644"/>
        <v>#N/A</v>
      </c>
      <c r="AR367" s="19" t="e">
        <f t="shared" si="2645"/>
        <v>#N/A</v>
      </c>
      <c r="AS367" s="19" t="e">
        <f t="shared" si="2646"/>
        <v>#N/A</v>
      </c>
      <c r="AT367" s="19" t="e">
        <f t="shared" si="2647"/>
        <v>#N/A</v>
      </c>
      <c r="AU367" s="19" t="e">
        <f t="shared" si="2648"/>
        <v>#N/A</v>
      </c>
      <c r="AV367" s="19" t="e">
        <f t="shared" si="2649"/>
        <v>#N/A</v>
      </c>
      <c r="AW367" s="19" t="e">
        <f t="shared" si="2650"/>
        <v>#N/A</v>
      </c>
      <c r="AX367" s="19" t="e">
        <f t="shared" si="2651"/>
        <v>#N/A</v>
      </c>
      <c r="AY367" s="19" t="e">
        <f t="shared" si="2652"/>
        <v>#N/A</v>
      </c>
      <c r="AZ367" s="19" t="e">
        <f t="shared" si="2653"/>
        <v>#N/A</v>
      </c>
      <c r="BA367" s="19" t="e">
        <f t="shared" si="2654"/>
        <v>#N/A</v>
      </c>
      <c r="BB367" s="19" t="e">
        <f t="shared" si="2655"/>
        <v>#N/A</v>
      </c>
      <c r="BC367" s="19" t="e">
        <f t="shared" si="2656"/>
        <v>#N/A</v>
      </c>
      <c r="BD367" s="19" t="e">
        <f t="shared" si="2657"/>
        <v>#N/A</v>
      </c>
      <c r="BE367" s="19" t="e">
        <f t="shared" si="2658"/>
        <v>#N/A</v>
      </c>
      <c r="BF367" s="19" t="e">
        <f t="shared" si="2659"/>
        <v>#N/A</v>
      </c>
      <c r="BG367" s="19" t="e">
        <f t="shared" si="2660"/>
        <v>#N/A</v>
      </c>
      <c r="BH367" s="19" t="e">
        <f t="shared" si="2661"/>
        <v>#N/A</v>
      </c>
      <c r="BI367" s="19" t="e">
        <f t="shared" si="2662"/>
        <v>#N/A</v>
      </c>
    </row>
    <row r="368" spans="3:61" s="19" customFormat="1" ht="12.75" x14ac:dyDescent="0.2">
      <c r="C368" s="19" t="s">
        <v>456</v>
      </c>
      <c r="G368" s="19">
        <f>F362</f>
        <v>2171648.5262568188</v>
      </c>
      <c r="H368" s="19">
        <f t="shared" si="2609"/>
        <v>2096532.5047610933</v>
      </c>
      <c r="I368" s="19">
        <f t="shared" si="2610"/>
        <v>2018358.3441319775</v>
      </c>
      <c r="J368" s="19">
        <f t="shared" si="2611"/>
        <v>1937001.5407712644</v>
      </c>
      <c r="K368" s="19">
        <f t="shared" si="2612"/>
        <v>1852332.5222642911</v>
      </c>
      <c r="L368" s="19">
        <f t="shared" si="2613"/>
        <v>1764216.4410172247</v>
      </c>
      <c r="M368" s="19">
        <f t="shared" si="2614"/>
        <v>1672512.9594928683</v>
      </c>
      <c r="N368" s="19">
        <f t="shared" si="2615"/>
        <v>1577076.0267029421</v>
      </c>
      <c r="O368" s="19">
        <f t="shared" si="2616"/>
        <v>1477753.6456008703</v>
      </c>
      <c r="P368" s="19">
        <f t="shared" si="2617"/>
        <v>1374387.6310046173</v>
      </c>
      <c r="Q368" s="19">
        <f t="shared" si="2618"/>
        <v>1266813.357664024</v>
      </c>
      <c r="R368" s="19">
        <f t="shared" si="2619"/>
        <v>1154859.498071413</v>
      </c>
      <c r="S368" s="19">
        <f t="shared" si="2620"/>
        <v>1038347.7495978834</v>
      </c>
      <c r="T368" s="19">
        <f t="shared" si="2621"/>
        <v>917092.55052071635</v>
      </c>
      <c r="U368" s="19">
        <f t="shared" si="2622"/>
        <v>790900.78448964015</v>
      </c>
      <c r="V368" s="19">
        <f t="shared" si="2623"/>
        <v>659571.47296125302</v>
      </c>
      <c r="W368" s="19">
        <f t="shared" si="2624"/>
        <v>522895.4551117777</v>
      </c>
      <c r="X368" s="19">
        <f t="shared" si="2625"/>
        <v>380655.0547183564</v>
      </c>
      <c r="Y368" s="19">
        <f t="shared" si="2626"/>
        <v>232623.73347834795</v>
      </c>
      <c r="Z368" s="19">
        <f t="shared" si="2627"/>
        <v>78565.730214487296</v>
      </c>
      <c r="AA368" s="19" t="e">
        <f t="shared" si="2628"/>
        <v>#N/A</v>
      </c>
      <c r="AB368" s="19" t="e">
        <f t="shared" si="2629"/>
        <v>#N/A</v>
      </c>
      <c r="AC368" s="19" t="e">
        <f t="shared" si="2630"/>
        <v>#N/A</v>
      </c>
      <c r="AD368" s="19" t="e">
        <f t="shared" si="2631"/>
        <v>#N/A</v>
      </c>
      <c r="AE368" s="19" t="e">
        <f t="shared" si="2632"/>
        <v>#N/A</v>
      </c>
      <c r="AF368" s="19" t="e">
        <f t="shared" si="2633"/>
        <v>#N/A</v>
      </c>
      <c r="AG368" s="19" t="e">
        <f t="shared" si="2634"/>
        <v>#N/A</v>
      </c>
      <c r="AH368" s="19" t="e">
        <f t="shared" si="2635"/>
        <v>#N/A</v>
      </c>
      <c r="AI368" s="19" t="e">
        <f t="shared" si="2636"/>
        <v>#N/A</v>
      </c>
      <c r="AJ368" s="19" t="e">
        <f t="shared" si="2637"/>
        <v>#N/A</v>
      </c>
      <c r="AK368" s="19" t="e">
        <f t="shared" si="2638"/>
        <v>#N/A</v>
      </c>
      <c r="AL368" s="19" t="e">
        <f t="shared" si="2639"/>
        <v>#N/A</v>
      </c>
      <c r="AM368" s="19" t="e">
        <f t="shared" si="2640"/>
        <v>#N/A</v>
      </c>
      <c r="AN368" s="19" t="e">
        <f t="shared" si="2641"/>
        <v>#N/A</v>
      </c>
      <c r="AO368" s="19" t="e">
        <f t="shared" si="2642"/>
        <v>#N/A</v>
      </c>
      <c r="AP368" s="19" t="e">
        <f t="shared" si="2643"/>
        <v>#N/A</v>
      </c>
      <c r="AQ368" s="19" t="e">
        <f t="shared" si="2644"/>
        <v>#N/A</v>
      </c>
      <c r="AR368" s="19" t="e">
        <f t="shared" si="2645"/>
        <v>#N/A</v>
      </c>
      <c r="AS368" s="19" t="e">
        <f t="shared" si="2646"/>
        <v>#N/A</v>
      </c>
      <c r="AT368" s="19" t="e">
        <f t="shared" si="2647"/>
        <v>#N/A</v>
      </c>
      <c r="AU368" s="19" t="e">
        <f t="shared" si="2648"/>
        <v>#N/A</v>
      </c>
      <c r="AV368" s="19" t="e">
        <f t="shared" si="2649"/>
        <v>#N/A</v>
      </c>
      <c r="AW368" s="19" t="e">
        <f t="shared" si="2650"/>
        <v>#N/A</v>
      </c>
      <c r="AX368" s="19" t="e">
        <f t="shared" si="2651"/>
        <v>#N/A</v>
      </c>
      <c r="AY368" s="19" t="e">
        <f t="shared" si="2652"/>
        <v>#N/A</v>
      </c>
      <c r="AZ368" s="19" t="e">
        <f t="shared" si="2653"/>
        <v>#N/A</v>
      </c>
      <c r="BA368" s="19" t="e">
        <f t="shared" si="2654"/>
        <v>#N/A</v>
      </c>
      <c r="BB368" s="19" t="e">
        <f t="shared" si="2655"/>
        <v>#N/A</v>
      </c>
      <c r="BC368" s="19" t="e">
        <f t="shared" si="2656"/>
        <v>#N/A</v>
      </c>
      <c r="BD368" s="19" t="e">
        <f t="shared" si="2657"/>
        <v>#N/A</v>
      </c>
      <c r="BE368" s="19" t="e">
        <f t="shared" si="2658"/>
        <v>#N/A</v>
      </c>
      <c r="BF368" s="19" t="e">
        <f t="shared" si="2659"/>
        <v>#N/A</v>
      </c>
      <c r="BG368" s="19" t="e">
        <f t="shared" si="2660"/>
        <v>#N/A</v>
      </c>
      <c r="BH368" s="19" t="e">
        <f t="shared" si="2661"/>
        <v>#N/A</v>
      </c>
      <c r="BI368" s="19" t="e">
        <f t="shared" si="2662"/>
        <v>#N/A</v>
      </c>
    </row>
    <row r="369" spans="1:61" s="19" customFormat="1" ht="12.75" x14ac:dyDescent="0.2">
      <c r="C369" s="19" t="s">
        <v>161</v>
      </c>
      <c r="G369" s="19">
        <f>F363</f>
        <v>4016697.5705396659</v>
      </c>
      <c r="H369" s="19">
        <f t="shared" si="2609"/>
        <v>4016697.5705396659</v>
      </c>
      <c r="I369" s="19">
        <f t="shared" si="2610"/>
        <v>4016697.5705396659</v>
      </c>
      <c r="J369" s="19">
        <f t="shared" si="2611"/>
        <v>4016697.5705396659</v>
      </c>
      <c r="K369" s="19">
        <f t="shared" si="2612"/>
        <v>4016697.5705396659</v>
      </c>
      <c r="L369" s="19">
        <f t="shared" si="2613"/>
        <v>4016697.5705396659</v>
      </c>
      <c r="M369" s="19">
        <f t="shared" si="2614"/>
        <v>4016697.5705396659</v>
      </c>
      <c r="N369" s="19">
        <f t="shared" si="2615"/>
        <v>4016697.5705396659</v>
      </c>
      <c r="O369" s="19">
        <f t="shared" si="2616"/>
        <v>4016697.5705396659</v>
      </c>
      <c r="P369" s="19">
        <f t="shared" si="2617"/>
        <v>4016697.5705396659</v>
      </c>
      <c r="Q369" s="19">
        <f t="shared" si="2618"/>
        <v>4016697.5705396659</v>
      </c>
      <c r="R369" s="19">
        <f t="shared" si="2619"/>
        <v>4016697.5705396659</v>
      </c>
      <c r="S369" s="19">
        <f t="shared" si="2620"/>
        <v>4016697.5705396659</v>
      </c>
      <c r="T369" s="19">
        <f t="shared" si="2621"/>
        <v>4016697.5705396659</v>
      </c>
      <c r="U369" s="19">
        <f t="shared" si="2622"/>
        <v>4016697.5705396659</v>
      </c>
      <c r="V369" s="19">
        <f t="shared" si="2623"/>
        <v>4016697.5705396659</v>
      </c>
      <c r="W369" s="19">
        <f t="shared" si="2624"/>
        <v>4016697.5705396659</v>
      </c>
      <c r="X369" s="19">
        <f t="shared" si="2625"/>
        <v>4016697.5705396659</v>
      </c>
      <c r="Y369" s="19">
        <f t="shared" si="2626"/>
        <v>4016697.5705396659</v>
      </c>
      <c r="Z369" s="19">
        <f t="shared" si="2627"/>
        <v>4016697.5705396659</v>
      </c>
      <c r="AA369" s="19" t="e">
        <f t="shared" si="2628"/>
        <v>#N/A</v>
      </c>
      <c r="AB369" s="19" t="e">
        <f t="shared" si="2629"/>
        <v>#N/A</v>
      </c>
      <c r="AC369" s="19" t="e">
        <f t="shared" si="2630"/>
        <v>#N/A</v>
      </c>
      <c r="AD369" s="19" t="e">
        <f t="shared" si="2631"/>
        <v>#N/A</v>
      </c>
      <c r="AE369" s="19" t="e">
        <f t="shared" si="2632"/>
        <v>#N/A</v>
      </c>
      <c r="AF369" s="19" t="e">
        <f t="shared" si="2633"/>
        <v>#N/A</v>
      </c>
      <c r="AG369" s="19" t="e">
        <f t="shared" si="2634"/>
        <v>#N/A</v>
      </c>
      <c r="AH369" s="19" t="e">
        <f t="shared" si="2635"/>
        <v>#N/A</v>
      </c>
      <c r="AI369" s="19" t="e">
        <f t="shared" si="2636"/>
        <v>#N/A</v>
      </c>
      <c r="AJ369" s="19" t="e">
        <f t="shared" si="2637"/>
        <v>#N/A</v>
      </c>
      <c r="AK369" s="19" t="e">
        <f t="shared" si="2638"/>
        <v>#N/A</v>
      </c>
      <c r="AL369" s="19" t="e">
        <f t="shared" si="2639"/>
        <v>#N/A</v>
      </c>
      <c r="AM369" s="19" t="e">
        <f t="shared" si="2640"/>
        <v>#N/A</v>
      </c>
      <c r="AN369" s="19" t="e">
        <f t="shared" si="2641"/>
        <v>#N/A</v>
      </c>
      <c r="AO369" s="19" t="e">
        <f t="shared" si="2642"/>
        <v>#N/A</v>
      </c>
      <c r="AP369" s="19" t="e">
        <f t="shared" si="2643"/>
        <v>#N/A</v>
      </c>
      <c r="AQ369" s="19" t="e">
        <f t="shared" si="2644"/>
        <v>#N/A</v>
      </c>
      <c r="AR369" s="19" t="e">
        <f t="shared" si="2645"/>
        <v>#N/A</v>
      </c>
      <c r="AS369" s="19" t="e">
        <f t="shared" si="2646"/>
        <v>#N/A</v>
      </c>
      <c r="AT369" s="19" t="e">
        <f t="shared" si="2647"/>
        <v>#N/A</v>
      </c>
      <c r="AU369" s="19" t="e">
        <f t="shared" si="2648"/>
        <v>#N/A</v>
      </c>
      <c r="AV369" s="19" t="e">
        <f t="shared" si="2649"/>
        <v>#N/A</v>
      </c>
      <c r="AW369" s="19" t="e">
        <f t="shared" si="2650"/>
        <v>#N/A</v>
      </c>
      <c r="AX369" s="19" t="e">
        <f t="shared" si="2651"/>
        <v>#N/A</v>
      </c>
      <c r="AY369" s="19" t="e">
        <f t="shared" si="2652"/>
        <v>#N/A</v>
      </c>
      <c r="AZ369" s="19" t="e">
        <f t="shared" si="2653"/>
        <v>#N/A</v>
      </c>
      <c r="BA369" s="19" t="e">
        <f t="shared" si="2654"/>
        <v>#N/A</v>
      </c>
      <c r="BB369" s="19" t="e">
        <f t="shared" si="2655"/>
        <v>#N/A</v>
      </c>
      <c r="BC369" s="19" t="e">
        <f t="shared" si="2656"/>
        <v>#N/A</v>
      </c>
      <c r="BD369" s="19" t="e">
        <f t="shared" si="2657"/>
        <v>#N/A</v>
      </c>
      <c r="BE369" s="19" t="e">
        <f t="shared" si="2658"/>
        <v>#N/A</v>
      </c>
      <c r="BF369" s="19" t="e">
        <f t="shared" si="2659"/>
        <v>#N/A</v>
      </c>
      <c r="BG369" s="19" t="e">
        <f t="shared" si="2660"/>
        <v>#N/A</v>
      </c>
      <c r="BH369" s="19" t="e">
        <f t="shared" si="2661"/>
        <v>#N/A</v>
      </c>
      <c r="BI369" s="19" t="e">
        <f t="shared" si="2662"/>
        <v>#N/A</v>
      </c>
    </row>
    <row r="370" spans="1:61" s="19" customFormat="1" ht="12.75" x14ac:dyDescent="0.2">
      <c r="C370" s="19" t="s">
        <v>457</v>
      </c>
      <c r="G370" s="19">
        <f>F364</f>
        <v>53504756.837678604</v>
      </c>
      <c r="H370" s="19">
        <f t="shared" si="2609"/>
        <v>51584591.771900028</v>
      </c>
      <c r="I370" s="19">
        <f t="shared" si="2610"/>
        <v>49586252.545492336</v>
      </c>
      <c r="J370" s="19">
        <f t="shared" si="2611"/>
        <v>47506556.515723936</v>
      </c>
      <c r="K370" s="19">
        <f t="shared" si="2612"/>
        <v>45342191.467448562</v>
      </c>
      <c r="L370" s="19">
        <f t="shared" si="2613"/>
        <v>43089710.33792612</v>
      </c>
      <c r="M370" s="19">
        <f t="shared" si="2614"/>
        <v>40745525.726879321</v>
      </c>
      <c r="N370" s="19">
        <f t="shared" si="2615"/>
        <v>38305904.183042601</v>
      </c>
      <c r="O370" s="19">
        <f t="shared" si="2616"/>
        <v>35766960.258103803</v>
      </c>
      <c r="P370" s="19">
        <f t="shared" si="2617"/>
        <v>33124650.318568755</v>
      </c>
      <c r="Q370" s="19">
        <f t="shared" si="2618"/>
        <v>30374766.105693113</v>
      </c>
      <c r="R370" s="19">
        <f t="shared" si="2619"/>
        <v>27512928.033224858</v>
      </c>
      <c r="S370" s="19">
        <f t="shared" si="2620"/>
        <v>24534578.212283075</v>
      </c>
      <c r="T370" s="19">
        <f t="shared" si="2621"/>
        <v>21434973.192264125</v>
      </c>
      <c r="U370" s="19">
        <f t="shared" si="2622"/>
        <v>18209176.406214099</v>
      </c>
      <c r="V370" s="19">
        <f t="shared" si="2623"/>
        <v>14852050.308635686</v>
      </c>
      <c r="W370" s="19">
        <f t="shared" si="2624"/>
        <v>11358248.193207797</v>
      </c>
      <c r="X370" s="19">
        <f t="shared" si="2625"/>
        <v>7722205.6773864869</v>
      </c>
      <c r="Y370" s="19">
        <f t="shared" si="2626"/>
        <v>3938131.8403251688</v>
      </c>
      <c r="Z370" s="19">
        <f t="shared" si="2627"/>
        <v>-9.7788870334625244E-9</v>
      </c>
      <c r="AA370" s="19" t="e">
        <f t="shared" si="2628"/>
        <v>#N/A</v>
      </c>
      <c r="AB370" s="19" t="e">
        <f t="shared" si="2629"/>
        <v>#N/A</v>
      </c>
      <c r="AC370" s="19" t="e">
        <f t="shared" si="2630"/>
        <v>#N/A</v>
      </c>
      <c r="AD370" s="19" t="e">
        <f t="shared" si="2631"/>
        <v>#N/A</v>
      </c>
      <c r="AE370" s="19" t="e">
        <f t="shared" si="2632"/>
        <v>#N/A</v>
      </c>
      <c r="AF370" s="19" t="e">
        <f t="shared" si="2633"/>
        <v>#N/A</v>
      </c>
      <c r="AG370" s="19" t="e">
        <f t="shared" si="2634"/>
        <v>#N/A</v>
      </c>
      <c r="AH370" s="19" t="e">
        <f t="shared" si="2635"/>
        <v>#N/A</v>
      </c>
      <c r="AI370" s="19" t="e">
        <f t="shared" si="2636"/>
        <v>#N/A</v>
      </c>
      <c r="AJ370" s="19" t="e">
        <f t="shared" si="2637"/>
        <v>#N/A</v>
      </c>
      <c r="AK370" s="19" t="e">
        <f t="shared" si="2638"/>
        <v>#N/A</v>
      </c>
      <c r="AL370" s="19" t="e">
        <f t="shared" si="2639"/>
        <v>#N/A</v>
      </c>
      <c r="AM370" s="19" t="e">
        <f t="shared" si="2640"/>
        <v>#N/A</v>
      </c>
      <c r="AN370" s="19" t="e">
        <f t="shared" si="2641"/>
        <v>#N/A</v>
      </c>
      <c r="AO370" s="19" t="e">
        <f t="shared" si="2642"/>
        <v>#N/A</v>
      </c>
      <c r="AP370" s="19" t="e">
        <f t="shared" si="2643"/>
        <v>#N/A</v>
      </c>
      <c r="AQ370" s="19" t="e">
        <f t="shared" si="2644"/>
        <v>#N/A</v>
      </c>
      <c r="AR370" s="19" t="e">
        <f t="shared" si="2645"/>
        <v>#N/A</v>
      </c>
      <c r="AS370" s="19" t="e">
        <f t="shared" si="2646"/>
        <v>#N/A</v>
      </c>
      <c r="AT370" s="19" t="e">
        <f t="shared" si="2647"/>
        <v>#N/A</v>
      </c>
      <c r="AU370" s="19" t="e">
        <f t="shared" si="2648"/>
        <v>#N/A</v>
      </c>
      <c r="AV370" s="19" t="e">
        <f t="shared" si="2649"/>
        <v>#N/A</v>
      </c>
      <c r="AW370" s="19" t="e">
        <f t="shared" si="2650"/>
        <v>#N/A</v>
      </c>
      <c r="AX370" s="19" t="e">
        <f t="shared" si="2651"/>
        <v>#N/A</v>
      </c>
      <c r="AY370" s="19" t="e">
        <f t="shared" si="2652"/>
        <v>#N/A</v>
      </c>
      <c r="AZ370" s="19" t="e">
        <f t="shared" si="2653"/>
        <v>#N/A</v>
      </c>
      <c r="BA370" s="19" t="e">
        <f t="shared" si="2654"/>
        <v>#N/A</v>
      </c>
      <c r="BB370" s="19" t="e">
        <f t="shared" si="2655"/>
        <v>#N/A</v>
      </c>
      <c r="BC370" s="19" t="e">
        <f t="shared" si="2656"/>
        <v>#N/A</v>
      </c>
      <c r="BD370" s="19" t="e">
        <f t="shared" si="2657"/>
        <v>#N/A</v>
      </c>
      <c r="BE370" s="19" t="e">
        <f t="shared" si="2658"/>
        <v>#N/A</v>
      </c>
      <c r="BF370" s="19" t="e">
        <f t="shared" si="2659"/>
        <v>#N/A</v>
      </c>
      <c r="BG370" s="19" t="e">
        <f t="shared" si="2660"/>
        <v>#N/A</v>
      </c>
      <c r="BH370" s="19" t="e">
        <f t="shared" si="2661"/>
        <v>#N/A</v>
      </c>
      <c r="BI370" s="19" t="e">
        <f t="shared" si="2662"/>
        <v>#N/A</v>
      </c>
    </row>
    <row r="371" spans="1:61" s="19" customFormat="1" ht="12.75" x14ac:dyDescent="0.2"/>
    <row r="372" spans="1:61" s="19" customFormat="1" ht="12.75" x14ac:dyDescent="0.2">
      <c r="C372" s="19" t="s">
        <v>473</v>
      </c>
      <c r="H372" s="19">
        <f>G366</f>
        <v>55349805.88196145</v>
      </c>
      <c r="I372" s="19">
        <f t="shared" ref="I372:I376" si="2663">H366</f>
        <v>53504756.837678604</v>
      </c>
      <c r="J372" s="19">
        <f t="shared" ref="J372:J376" si="2664">I366</f>
        <v>51584591.771900028</v>
      </c>
      <c r="K372" s="19">
        <f t="shared" ref="K372:K376" si="2665">J366</f>
        <v>49586252.545492336</v>
      </c>
      <c r="L372" s="19">
        <f t="shared" ref="L372:L376" si="2666">K366</f>
        <v>47506556.515723936</v>
      </c>
      <c r="M372" s="19">
        <f t="shared" ref="M372:M376" si="2667">L366</f>
        <v>45342191.467448562</v>
      </c>
      <c r="N372" s="19">
        <f t="shared" ref="N372:N376" si="2668">M366</f>
        <v>43089710.33792612</v>
      </c>
      <c r="O372" s="19">
        <f t="shared" ref="O372:O376" si="2669">N366</f>
        <v>40745525.726879321</v>
      </c>
      <c r="P372" s="19">
        <f t="shared" ref="P372:P376" si="2670">O366</f>
        <v>38305904.183042601</v>
      </c>
      <c r="Q372" s="19">
        <f t="shared" ref="Q372:Q376" si="2671">P366</f>
        <v>35766960.258103803</v>
      </c>
      <c r="R372" s="19">
        <f t="shared" ref="R372:R376" si="2672">Q366</f>
        <v>33124650.318568755</v>
      </c>
      <c r="S372" s="19">
        <f t="shared" ref="S372:S376" si="2673">R366</f>
        <v>30374766.105693113</v>
      </c>
      <c r="T372" s="19">
        <f t="shared" ref="T372:T376" si="2674">S366</f>
        <v>27512928.033224858</v>
      </c>
      <c r="U372" s="19">
        <f t="shared" ref="U372:U376" si="2675">T366</f>
        <v>24534578.212283075</v>
      </c>
      <c r="V372" s="19">
        <f t="shared" ref="V372:V376" si="2676">U366</f>
        <v>21434973.192264125</v>
      </c>
      <c r="W372" s="19">
        <f t="shared" ref="W372:W376" si="2677">V366</f>
        <v>18209176.406214099</v>
      </c>
      <c r="X372" s="19">
        <f t="shared" ref="X372:X376" si="2678">W366</f>
        <v>14852050.308635686</v>
      </c>
      <c r="Y372" s="19">
        <f t="shared" ref="Y372:Y376" si="2679">X366</f>
        <v>11358248.193207797</v>
      </c>
      <c r="Z372" s="19">
        <f t="shared" ref="Z372:Z376" si="2680">Y366</f>
        <v>7722205.6773864869</v>
      </c>
      <c r="AA372" s="19">
        <f t="shared" ref="AA372:AA376" si="2681">Z366</f>
        <v>3938131.8403251688</v>
      </c>
      <c r="AB372" s="19">
        <f t="shared" ref="AB372:AB376" si="2682">AA366</f>
        <v>-9.7788870334625244E-9</v>
      </c>
      <c r="AC372" s="19" t="e">
        <f t="shared" ref="AC372:AC376" si="2683">AB366</f>
        <v>#N/A</v>
      </c>
      <c r="AD372" s="19" t="e">
        <f t="shared" ref="AD372:AD376" si="2684">AC366</f>
        <v>#N/A</v>
      </c>
      <c r="AE372" s="19" t="e">
        <f t="shared" ref="AE372:AE376" si="2685">AD366</f>
        <v>#N/A</v>
      </c>
      <c r="AF372" s="19" t="e">
        <f t="shared" ref="AF372:AF376" si="2686">AE366</f>
        <v>#N/A</v>
      </c>
      <c r="AG372" s="19" t="e">
        <f t="shared" ref="AG372:AG376" si="2687">AF366</f>
        <v>#N/A</v>
      </c>
      <c r="AH372" s="19" t="e">
        <f t="shared" ref="AH372:AH376" si="2688">AG366</f>
        <v>#N/A</v>
      </c>
      <c r="AI372" s="19" t="e">
        <f t="shared" ref="AI372:AI376" si="2689">AH366</f>
        <v>#N/A</v>
      </c>
      <c r="AJ372" s="19" t="e">
        <f t="shared" ref="AJ372:AJ376" si="2690">AI366</f>
        <v>#N/A</v>
      </c>
      <c r="AK372" s="19" t="e">
        <f t="shared" ref="AK372:AK376" si="2691">AJ366</f>
        <v>#N/A</v>
      </c>
      <c r="AL372" s="19" t="e">
        <f t="shared" ref="AL372:AL376" si="2692">AK366</f>
        <v>#N/A</v>
      </c>
      <c r="AM372" s="19" t="e">
        <f t="shared" ref="AM372:AM376" si="2693">AL366</f>
        <v>#N/A</v>
      </c>
      <c r="AN372" s="19" t="e">
        <f t="shared" ref="AN372:AN376" si="2694">AM366</f>
        <v>#N/A</v>
      </c>
      <c r="AO372" s="19" t="e">
        <f t="shared" ref="AO372:AO376" si="2695">AN366</f>
        <v>#N/A</v>
      </c>
      <c r="AP372" s="19" t="e">
        <f t="shared" ref="AP372:AP376" si="2696">AO366</f>
        <v>#N/A</v>
      </c>
      <c r="AQ372" s="19" t="e">
        <f t="shared" ref="AQ372:AQ376" si="2697">AP366</f>
        <v>#N/A</v>
      </c>
      <c r="AR372" s="19" t="e">
        <f t="shared" ref="AR372:AR376" si="2698">AQ366</f>
        <v>#N/A</v>
      </c>
      <c r="AS372" s="19" t="e">
        <f t="shared" ref="AS372:AS376" si="2699">AR366</f>
        <v>#N/A</v>
      </c>
      <c r="AT372" s="19" t="e">
        <f t="shared" ref="AT372:AT376" si="2700">AS366</f>
        <v>#N/A</v>
      </c>
      <c r="AU372" s="19" t="e">
        <f t="shared" ref="AU372:AU376" si="2701">AT366</f>
        <v>#N/A</v>
      </c>
      <c r="AV372" s="19" t="e">
        <f t="shared" ref="AV372:AV376" si="2702">AU366</f>
        <v>#N/A</v>
      </c>
      <c r="AW372" s="19" t="e">
        <f t="shared" ref="AW372:AW376" si="2703">AV366</f>
        <v>#N/A</v>
      </c>
      <c r="AX372" s="19" t="e">
        <f t="shared" ref="AX372:AX376" si="2704">AW366</f>
        <v>#N/A</v>
      </c>
      <c r="AY372" s="19" t="e">
        <f t="shared" ref="AY372:AY376" si="2705">AX366</f>
        <v>#N/A</v>
      </c>
      <c r="AZ372" s="19" t="e">
        <f t="shared" ref="AZ372:AZ376" si="2706">AY366</f>
        <v>#N/A</v>
      </c>
      <c r="BA372" s="19" t="e">
        <f t="shared" ref="BA372:BA376" si="2707">AZ366</f>
        <v>#N/A</v>
      </c>
      <c r="BB372" s="19" t="e">
        <f t="shared" ref="BB372:BB376" si="2708">BA366</f>
        <v>#N/A</v>
      </c>
      <c r="BC372" s="19" t="e">
        <f t="shared" ref="BC372:BC376" si="2709">BB366</f>
        <v>#N/A</v>
      </c>
      <c r="BD372" s="19" t="e">
        <f t="shared" ref="BD372:BD376" si="2710">BC366</f>
        <v>#N/A</v>
      </c>
      <c r="BE372" s="19" t="e">
        <f t="shared" ref="BE372:BE376" si="2711">BD366</f>
        <v>#N/A</v>
      </c>
      <c r="BF372" s="19" t="e">
        <f t="shared" ref="BF372:BF376" si="2712">BE366</f>
        <v>#N/A</v>
      </c>
      <c r="BG372" s="19" t="e">
        <f t="shared" ref="BG372:BG376" si="2713">BF366</f>
        <v>#N/A</v>
      </c>
      <c r="BH372" s="19" t="e">
        <f t="shared" ref="BH372:BH376" si="2714">BG366</f>
        <v>#N/A</v>
      </c>
      <c r="BI372" s="19" t="e">
        <f t="shared" ref="BI372:BI376" si="2715">BH366</f>
        <v>#N/A</v>
      </c>
    </row>
    <row r="373" spans="1:61" s="19" customFormat="1" ht="12.75" x14ac:dyDescent="0.2">
      <c r="C373" s="19" t="s">
        <v>455</v>
      </c>
      <c r="H373" s="19">
        <f>G367</f>
        <v>1845049.0442828471</v>
      </c>
      <c r="I373" s="19">
        <f t="shared" si="2663"/>
        <v>1920165.0657785726</v>
      </c>
      <c r="J373" s="19">
        <f t="shared" si="2664"/>
        <v>1998339.2264076883</v>
      </c>
      <c r="K373" s="19">
        <f t="shared" si="2665"/>
        <v>2079696.0297684015</v>
      </c>
      <c r="L373" s="19">
        <f t="shared" si="2666"/>
        <v>2164365.0482753748</v>
      </c>
      <c r="M373" s="19">
        <f t="shared" si="2667"/>
        <v>2252481.129522441</v>
      </c>
      <c r="N373" s="19">
        <f t="shared" si="2668"/>
        <v>2344184.6110467976</v>
      </c>
      <c r="O373" s="19">
        <f t="shared" si="2669"/>
        <v>2439621.5438367235</v>
      </c>
      <c r="P373" s="19">
        <f t="shared" si="2670"/>
        <v>2538943.9249387956</v>
      </c>
      <c r="Q373" s="19">
        <f t="shared" si="2671"/>
        <v>2642309.9395350483</v>
      </c>
      <c r="R373" s="19">
        <f t="shared" si="2672"/>
        <v>2749884.2128756419</v>
      </c>
      <c r="S373" s="19">
        <f t="shared" si="2673"/>
        <v>2861838.0724682529</v>
      </c>
      <c r="T373" s="19">
        <f t="shared" si="2674"/>
        <v>2978349.8209417826</v>
      </c>
      <c r="U373" s="19">
        <f t="shared" si="2675"/>
        <v>3099605.0200189496</v>
      </c>
      <c r="V373" s="19">
        <f t="shared" si="2676"/>
        <v>3225796.7860500258</v>
      </c>
      <c r="W373" s="19">
        <f t="shared" si="2677"/>
        <v>3357126.0975784129</v>
      </c>
      <c r="X373" s="19">
        <f t="shared" si="2678"/>
        <v>3493802.115427888</v>
      </c>
      <c r="Y373" s="19">
        <f t="shared" si="2679"/>
        <v>3636042.5158213093</v>
      </c>
      <c r="Z373" s="19">
        <f t="shared" si="2680"/>
        <v>3784073.8370613181</v>
      </c>
      <c r="AA373" s="19">
        <f t="shared" si="2681"/>
        <v>3938131.8403251786</v>
      </c>
      <c r="AB373" s="19" t="e">
        <f t="shared" si="2682"/>
        <v>#N/A</v>
      </c>
      <c r="AC373" s="19" t="e">
        <f t="shared" si="2683"/>
        <v>#N/A</v>
      </c>
      <c r="AD373" s="19" t="e">
        <f t="shared" si="2684"/>
        <v>#N/A</v>
      </c>
      <c r="AE373" s="19" t="e">
        <f t="shared" si="2685"/>
        <v>#N/A</v>
      </c>
      <c r="AF373" s="19" t="e">
        <f t="shared" si="2686"/>
        <v>#N/A</v>
      </c>
      <c r="AG373" s="19" t="e">
        <f t="shared" si="2687"/>
        <v>#N/A</v>
      </c>
      <c r="AH373" s="19" t="e">
        <f t="shared" si="2688"/>
        <v>#N/A</v>
      </c>
      <c r="AI373" s="19" t="e">
        <f t="shared" si="2689"/>
        <v>#N/A</v>
      </c>
      <c r="AJ373" s="19" t="e">
        <f t="shared" si="2690"/>
        <v>#N/A</v>
      </c>
      <c r="AK373" s="19" t="e">
        <f t="shared" si="2691"/>
        <v>#N/A</v>
      </c>
      <c r="AL373" s="19" t="e">
        <f t="shared" si="2692"/>
        <v>#N/A</v>
      </c>
      <c r="AM373" s="19" t="e">
        <f t="shared" si="2693"/>
        <v>#N/A</v>
      </c>
      <c r="AN373" s="19" t="e">
        <f t="shared" si="2694"/>
        <v>#N/A</v>
      </c>
      <c r="AO373" s="19" t="e">
        <f t="shared" si="2695"/>
        <v>#N/A</v>
      </c>
      <c r="AP373" s="19" t="e">
        <f t="shared" si="2696"/>
        <v>#N/A</v>
      </c>
      <c r="AQ373" s="19" t="e">
        <f t="shared" si="2697"/>
        <v>#N/A</v>
      </c>
      <c r="AR373" s="19" t="e">
        <f t="shared" si="2698"/>
        <v>#N/A</v>
      </c>
      <c r="AS373" s="19" t="e">
        <f t="shared" si="2699"/>
        <v>#N/A</v>
      </c>
      <c r="AT373" s="19" t="e">
        <f t="shared" si="2700"/>
        <v>#N/A</v>
      </c>
      <c r="AU373" s="19" t="e">
        <f t="shared" si="2701"/>
        <v>#N/A</v>
      </c>
      <c r="AV373" s="19" t="e">
        <f t="shared" si="2702"/>
        <v>#N/A</v>
      </c>
      <c r="AW373" s="19" t="e">
        <f t="shared" si="2703"/>
        <v>#N/A</v>
      </c>
      <c r="AX373" s="19" t="e">
        <f t="shared" si="2704"/>
        <v>#N/A</v>
      </c>
      <c r="AY373" s="19" t="e">
        <f t="shared" si="2705"/>
        <v>#N/A</v>
      </c>
      <c r="AZ373" s="19" t="e">
        <f t="shared" si="2706"/>
        <v>#N/A</v>
      </c>
      <c r="BA373" s="19" t="e">
        <f t="shared" si="2707"/>
        <v>#N/A</v>
      </c>
      <c r="BB373" s="19" t="e">
        <f t="shared" si="2708"/>
        <v>#N/A</v>
      </c>
      <c r="BC373" s="19" t="e">
        <f t="shared" si="2709"/>
        <v>#N/A</v>
      </c>
      <c r="BD373" s="19" t="e">
        <f t="shared" si="2710"/>
        <v>#N/A</v>
      </c>
      <c r="BE373" s="19" t="e">
        <f t="shared" si="2711"/>
        <v>#N/A</v>
      </c>
      <c r="BF373" s="19" t="e">
        <f t="shared" si="2712"/>
        <v>#N/A</v>
      </c>
      <c r="BG373" s="19" t="e">
        <f t="shared" si="2713"/>
        <v>#N/A</v>
      </c>
      <c r="BH373" s="19" t="e">
        <f t="shared" si="2714"/>
        <v>#N/A</v>
      </c>
      <c r="BI373" s="19" t="e">
        <f t="shared" si="2715"/>
        <v>#N/A</v>
      </c>
    </row>
    <row r="374" spans="1:61" s="19" customFormat="1" ht="12.75" x14ac:dyDescent="0.2">
      <c r="C374" s="19" t="s">
        <v>456</v>
      </c>
      <c r="H374" s="19">
        <f>G368</f>
        <v>2171648.5262568188</v>
      </c>
      <c r="I374" s="19">
        <f t="shared" si="2663"/>
        <v>2096532.5047610933</v>
      </c>
      <c r="J374" s="19">
        <f t="shared" si="2664"/>
        <v>2018358.3441319775</v>
      </c>
      <c r="K374" s="19">
        <f t="shared" si="2665"/>
        <v>1937001.5407712644</v>
      </c>
      <c r="L374" s="19">
        <f t="shared" si="2666"/>
        <v>1852332.5222642911</v>
      </c>
      <c r="M374" s="19">
        <f t="shared" si="2667"/>
        <v>1764216.4410172247</v>
      </c>
      <c r="N374" s="19">
        <f t="shared" si="2668"/>
        <v>1672512.9594928683</v>
      </c>
      <c r="O374" s="19">
        <f t="shared" si="2669"/>
        <v>1577076.0267029421</v>
      </c>
      <c r="P374" s="19">
        <f t="shared" si="2670"/>
        <v>1477753.6456008703</v>
      </c>
      <c r="Q374" s="19">
        <f t="shared" si="2671"/>
        <v>1374387.6310046173</v>
      </c>
      <c r="R374" s="19">
        <f t="shared" si="2672"/>
        <v>1266813.357664024</v>
      </c>
      <c r="S374" s="19">
        <f t="shared" si="2673"/>
        <v>1154859.498071413</v>
      </c>
      <c r="T374" s="19">
        <f t="shared" si="2674"/>
        <v>1038347.7495978834</v>
      </c>
      <c r="U374" s="19">
        <f t="shared" si="2675"/>
        <v>917092.55052071635</v>
      </c>
      <c r="V374" s="19">
        <f t="shared" si="2676"/>
        <v>790900.78448964015</v>
      </c>
      <c r="W374" s="19">
        <f t="shared" si="2677"/>
        <v>659571.47296125302</v>
      </c>
      <c r="X374" s="19">
        <f t="shared" si="2678"/>
        <v>522895.4551117777</v>
      </c>
      <c r="Y374" s="19">
        <f t="shared" si="2679"/>
        <v>380655.0547183564</v>
      </c>
      <c r="Z374" s="19">
        <f t="shared" si="2680"/>
        <v>232623.73347834795</v>
      </c>
      <c r="AA374" s="19">
        <f t="shared" si="2681"/>
        <v>78565.730214487296</v>
      </c>
      <c r="AB374" s="19" t="e">
        <f t="shared" si="2682"/>
        <v>#N/A</v>
      </c>
      <c r="AC374" s="19" t="e">
        <f t="shared" si="2683"/>
        <v>#N/A</v>
      </c>
      <c r="AD374" s="19" t="e">
        <f t="shared" si="2684"/>
        <v>#N/A</v>
      </c>
      <c r="AE374" s="19" t="e">
        <f t="shared" si="2685"/>
        <v>#N/A</v>
      </c>
      <c r="AF374" s="19" t="e">
        <f t="shared" si="2686"/>
        <v>#N/A</v>
      </c>
      <c r="AG374" s="19" t="e">
        <f t="shared" si="2687"/>
        <v>#N/A</v>
      </c>
      <c r="AH374" s="19" t="e">
        <f t="shared" si="2688"/>
        <v>#N/A</v>
      </c>
      <c r="AI374" s="19" t="e">
        <f t="shared" si="2689"/>
        <v>#N/A</v>
      </c>
      <c r="AJ374" s="19" t="e">
        <f t="shared" si="2690"/>
        <v>#N/A</v>
      </c>
      <c r="AK374" s="19" t="e">
        <f t="shared" si="2691"/>
        <v>#N/A</v>
      </c>
      <c r="AL374" s="19" t="e">
        <f t="shared" si="2692"/>
        <v>#N/A</v>
      </c>
      <c r="AM374" s="19" t="e">
        <f t="shared" si="2693"/>
        <v>#N/A</v>
      </c>
      <c r="AN374" s="19" t="e">
        <f t="shared" si="2694"/>
        <v>#N/A</v>
      </c>
      <c r="AO374" s="19" t="e">
        <f t="shared" si="2695"/>
        <v>#N/A</v>
      </c>
      <c r="AP374" s="19" t="e">
        <f t="shared" si="2696"/>
        <v>#N/A</v>
      </c>
      <c r="AQ374" s="19" t="e">
        <f t="shared" si="2697"/>
        <v>#N/A</v>
      </c>
      <c r="AR374" s="19" t="e">
        <f t="shared" si="2698"/>
        <v>#N/A</v>
      </c>
      <c r="AS374" s="19" t="e">
        <f t="shared" si="2699"/>
        <v>#N/A</v>
      </c>
      <c r="AT374" s="19" t="e">
        <f t="shared" si="2700"/>
        <v>#N/A</v>
      </c>
      <c r="AU374" s="19" t="e">
        <f t="shared" si="2701"/>
        <v>#N/A</v>
      </c>
      <c r="AV374" s="19" t="e">
        <f t="shared" si="2702"/>
        <v>#N/A</v>
      </c>
      <c r="AW374" s="19" t="e">
        <f t="shared" si="2703"/>
        <v>#N/A</v>
      </c>
      <c r="AX374" s="19" t="e">
        <f t="shared" si="2704"/>
        <v>#N/A</v>
      </c>
      <c r="AY374" s="19" t="e">
        <f t="shared" si="2705"/>
        <v>#N/A</v>
      </c>
      <c r="AZ374" s="19" t="e">
        <f t="shared" si="2706"/>
        <v>#N/A</v>
      </c>
      <c r="BA374" s="19" t="e">
        <f t="shared" si="2707"/>
        <v>#N/A</v>
      </c>
      <c r="BB374" s="19" t="e">
        <f t="shared" si="2708"/>
        <v>#N/A</v>
      </c>
      <c r="BC374" s="19" t="e">
        <f t="shared" si="2709"/>
        <v>#N/A</v>
      </c>
      <c r="BD374" s="19" t="e">
        <f t="shared" si="2710"/>
        <v>#N/A</v>
      </c>
      <c r="BE374" s="19" t="e">
        <f t="shared" si="2711"/>
        <v>#N/A</v>
      </c>
      <c r="BF374" s="19" t="e">
        <f t="shared" si="2712"/>
        <v>#N/A</v>
      </c>
      <c r="BG374" s="19" t="e">
        <f t="shared" si="2713"/>
        <v>#N/A</v>
      </c>
      <c r="BH374" s="19" t="e">
        <f t="shared" si="2714"/>
        <v>#N/A</v>
      </c>
      <c r="BI374" s="19" t="e">
        <f t="shared" si="2715"/>
        <v>#N/A</v>
      </c>
    </row>
    <row r="375" spans="1:61" s="19" customFormat="1" ht="12.75" x14ac:dyDescent="0.2">
      <c r="C375" s="19" t="s">
        <v>161</v>
      </c>
      <c r="H375" s="19">
        <f>G369</f>
        <v>4016697.5705396659</v>
      </c>
      <c r="I375" s="19">
        <f t="shared" si="2663"/>
        <v>4016697.5705396659</v>
      </c>
      <c r="J375" s="19">
        <f t="shared" si="2664"/>
        <v>4016697.5705396659</v>
      </c>
      <c r="K375" s="19">
        <f t="shared" si="2665"/>
        <v>4016697.5705396659</v>
      </c>
      <c r="L375" s="19">
        <f t="shared" si="2666"/>
        <v>4016697.5705396659</v>
      </c>
      <c r="M375" s="19">
        <f t="shared" si="2667"/>
        <v>4016697.5705396659</v>
      </c>
      <c r="N375" s="19">
        <f t="shared" si="2668"/>
        <v>4016697.5705396659</v>
      </c>
      <c r="O375" s="19">
        <f t="shared" si="2669"/>
        <v>4016697.5705396659</v>
      </c>
      <c r="P375" s="19">
        <f t="shared" si="2670"/>
        <v>4016697.5705396659</v>
      </c>
      <c r="Q375" s="19">
        <f t="shared" si="2671"/>
        <v>4016697.5705396659</v>
      </c>
      <c r="R375" s="19">
        <f t="shared" si="2672"/>
        <v>4016697.5705396659</v>
      </c>
      <c r="S375" s="19">
        <f t="shared" si="2673"/>
        <v>4016697.5705396659</v>
      </c>
      <c r="T375" s="19">
        <f t="shared" si="2674"/>
        <v>4016697.5705396659</v>
      </c>
      <c r="U375" s="19">
        <f t="shared" si="2675"/>
        <v>4016697.5705396659</v>
      </c>
      <c r="V375" s="19">
        <f t="shared" si="2676"/>
        <v>4016697.5705396659</v>
      </c>
      <c r="W375" s="19">
        <f t="shared" si="2677"/>
        <v>4016697.5705396659</v>
      </c>
      <c r="X375" s="19">
        <f t="shared" si="2678"/>
        <v>4016697.5705396659</v>
      </c>
      <c r="Y375" s="19">
        <f t="shared" si="2679"/>
        <v>4016697.5705396659</v>
      </c>
      <c r="Z375" s="19">
        <f t="shared" si="2680"/>
        <v>4016697.5705396659</v>
      </c>
      <c r="AA375" s="19">
        <f t="shared" si="2681"/>
        <v>4016697.5705396659</v>
      </c>
      <c r="AB375" s="19" t="e">
        <f t="shared" si="2682"/>
        <v>#N/A</v>
      </c>
      <c r="AC375" s="19" t="e">
        <f t="shared" si="2683"/>
        <v>#N/A</v>
      </c>
      <c r="AD375" s="19" t="e">
        <f t="shared" si="2684"/>
        <v>#N/A</v>
      </c>
      <c r="AE375" s="19" t="e">
        <f t="shared" si="2685"/>
        <v>#N/A</v>
      </c>
      <c r="AF375" s="19" t="e">
        <f t="shared" si="2686"/>
        <v>#N/A</v>
      </c>
      <c r="AG375" s="19" t="e">
        <f t="shared" si="2687"/>
        <v>#N/A</v>
      </c>
      <c r="AH375" s="19" t="e">
        <f t="shared" si="2688"/>
        <v>#N/A</v>
      </c>
      <c r="AI375" s="19" t="e">
        <f t="shared" si="2689"/>
        <v>#N/A</v>
      </c>
      <c r="AJ375" s="19" t="e">
        <f t="shared" si="2690"/>
        <v>#N/A</v>
      </c>
      <c r="AK375" s="19" t="e">
        <f t="shared" si="2691"/>
        <v>#N/A</v>
      </c>
      <c r="AL375" s="19" t="e">
        <f t="shared" si="2692"/>
        <v>#N/A</v>
      </c>
      <c r="AM375" s="19" t="e">
        <f t="shared" si="2693"/>
        <v>#N/A</v>
      </c>
      <c r="AN375" s="19" t="e">
        <f t="shared" si="2694"/>
        <v>#N/A</v>
      </c>
      <c r="AO375" s="19" t="e">
        <f t="shared" si="2695"/>
        <v>#N/A</v>
      </c>
      <c r="AP375" s="19" t="e">
        <f t="shared" si="2696"/>
        <v>#N/A</v>
      </c>
      <c r="AQ375" s="19" t="e">
        <f t="shared" si="2697"/>
        <v>#N/A</v>
      </c>
      <c r="AR375" s="19" t="e">
        <f t="shared" si="2698"/>
        <v>#N/A</v>
      </c>
      <c r="AS375" s="19" t="e">
        <f t="shared" si="2699"/>
        <v>#N/A</v>
      </c>
      <c r="AT375" s="19" t="e">
        <f t="shared" si="2700"/>
        <v>#N/A</v>
      </c>
      <c r="AU375" s="19" t="e">
        <f t="shared" si="2701"/>
        <v>#N/A</v>
      </c>
      <c r="AV375" s="19" t="e">
        <f t="shared" si="2702"/>
        <v>#N/A</v>
      </c>
      <c r="AW375" s="19" t="e">
        <f t="shared" si="2703"/>
        <v>#N/A</v>
      </c>
      <c r="AX375" s="19" t="e">
        <f t="shared" si="2704"/>
        <v>#N/A</v>
      </c>
      <c r="AY375" s="19" t="e">
        <f t="shared" si="2705"/>
        <v>#N/A</v>
      </c>
      <c r="AZ375" s="19" t="e">
        <f t="shared" si="2706"/>
        <v>#N/A</v>
      </c>
      <c r="BA375" s="19" t="e">
        <f t="shared" si="2707"/>
        <v>#N/A</v>
      </c>
      <c r="BB375" s="19" t="e">
        <f t="shared" si="2708"/>
        <v>#N/A</v>
      </c>
      <c r="BC375" s="19" t="e">
        <f t="shared" si="2709"/>
        <v>#N/A</v>
      </c>
      <c r="BD375" s="19" t="e">
        <f t="shared" si="2710"/>
        <v>#N/A</v>
      </c>
      <c r="BE375" s="19" t="e">
        <f t="shared" si="2711"/>
        <v>#N/A</v>
      </c>
      <c r="BF375" s="19" t="e">
        <f t="shared" si="2712"/>
        <v>#N/A</v>
      </c>
      <c r="BG375" s="19" t="e">
        <f t="shared" si="2713"/>
        <v>#N/A</v>
      </c>
      <c r="BH375" s="19" t="e">
        <f t="shared" si="2714"/>
        <v>#N/A</v>
      </c>
      <c r="BI375" s="19" t="e">
        <f t="shared" si="2715"/>
        <v>#N/A</v>
      </c>
    </row>
    <row r="376" spans="1:61" s="19" customFormat="1" ht="12.75" x14ac:dyDescent="0.2">
      <c r="C376" s="19" t="s">
        <v>457</v>
      </c>
      <c r="H376" s="19">
        <f>G370</f>
        <v>53504756.837678604</v>
      </c>
      <c r="I376" s="19">
        <f t="shared" si="2663"/>
        <v>51584591.771900028</v>
      </c>
      <c r="J376" s="19">
        <f t="shared" si="2664"/>
        <v>49586252.545492336</v>
      </c>
      <c r="K376" s="19">
        <f t="shared" si="2665"/>
        <v>47506556.515723936</v>
      </c>
      <c r="L376" s="19">
        <f t="shared" si="2666"/>
        <v>45342191.467448562</v>
      </c>
      <c r="M376" s="19">
        <f t="shared" si="2667"/>
        <v>43089710.33792612</v>
      </c>
      <c r="N376" s="19">
        <f t="shared" si="2668"/>
        <v>40745525.726879321</v>
      </c>
      <c r="O376" s="19">
        <f t="shared" si="2669"/>
        <v>38305904.183042601</v>
      </c>
      <c r="P376" s="19">
        <f t="shared" si="2670"/>
        <v>35766960.258103803</v>
      </c>
      <c r="Q376" s="19">
        <f t="shared" si="2671"/>
        <v>33124650.318568755</v>
      </c>
      <c r="R376" s="19">
        <f t="shared" si="2672"/>
        <v>30374766.105693113</v>
      </c>
      <c r="S376" s="19">
        <f t="shared" si="2673"/>
        <v>27512928.033224858</v>
      </c>
      <c r="T376" s="19">
        <f t="shared" si="2674"/>
        <v>24534578.212283075</v>
      </c>
      <c r="U376" s="19">
        <f t="shared" si="2675"/>
        <v>21434973.192264125</v>
      </c>
      <c r="V376" s="19">
        <f t="shared" si="2676"/>
        <v>18209176.406214099</v>
      </c>
      <c r="W376" s="19">
        <f t="shared" si="2677"/>
        <v>14852050.308635686</v>
      </c>
      <c r="X376" s="19">
        <f t="shared" si="2678"/>
        <v>11358248.193207797</v>
      </c>
      <c r="Y376" s="19">
        <f t="shared" si="2679"/>
        <v>7722205.6773864869</v>
      </c>
      <c r="Z376" s="19">
        <f t="shared" si="2680"/>
        <v>3938131.8403251688</v>
      </c>
      <c r="AA376" s="19">
        <f t="shared" si="2681"/>
        <v>-9.7788870334625244E-9</v>
      </c>
      <c r="AB376" s="19" t="e">
        <f t="shared" si="2682"/>
        <v>#N/A</v>
      </c>
      <c r="AC376" s="19" t="e">
        <f t="shared" si="2683"/>
        <v>#N/A</v>
      </c>
      <c r="AD376" s="19" t="e">
        <f t="shared" si="2684"/>
        <v>#N/A</v>
      </c>
      <c r="AE376" s="19" t="e">
        <f t="shared" si="2685"/>
        <v>#N/A</v>
      </c>
      <c r="AF376" s="19" t="e">
        <f t="shared" si="2686"/>
        <v>#N/A</v>
      </c>
      <c r="AG376" s="19" t="e">
        <f t="shared" si="2687"/>
        <v>#N/A</v>
      </c>
      <c r="AH376" s="19" t="e">
        <f t="shared" si="2688"/>
        <v>#N/A</v>
      </c>
      <c r="AI376" s="19" t="e">
        <f t="shared" si="2689"/>
        <v>#N/A</v>
      </c>
      <c r="AJ376" s="19" t="e">
        <f t="shared" si="2690"/>
        <v>#N/A</v>
      </c>
      <c r="AK376" s="19" t="e">
        <f t="shared" si="2691"/>
        <v>#N/A</v>
      </c>
      <c r="AL376" s="19" t="e">
        <f t="shared" si="2692"/>
        <v>#N/A</v>
      </c>
      <c r="AM376" s="19" t="e">
        <f t="shared" si="2693"/>
        <v>#N/A</v>
      </c>
      <c r="AN376" s="19" t="e">
        <f t="shared" si="2694"/>
        <v>#N/A</v>
      </c>
      <c r="AO376" s="19" t="e">
        <f t="shared" si="2695"/>
        <v>#N/A</v>
      </c>
      <c r="AP376" s="19" t="e">
        <f t="shared" si="2696"/>
        <v>#N/A</v>
      </c>
      <c r="AQ376" s="19" t="e">
        <f t="shared" si="2697"/>
        <v>#N/A</v>
      </c>
      <c r="AR376" s="19" t="e">
        <f t="shared" si="2698"/>
        <v>#N/A</v>
      </c>
      <c r="AS376" s="19" t="e">
        <f t="shared" si="2699"/>
        <v>#N/A</v>
      </c>
      <c r="AT376" s="19" t="e">
        <f t="shared" si="2700"/>
        <v>#N/A</v>
      </c>
      <c r="AU376" s="19" t="e">
        <f t="shared" si="2701"/>
        <v>#N/A</v>
      </c>
      <c r="AV376" s="19" t="e">
        <f t="shared" si="2702"/>
        <v>#N/A</v>
      </c>
      <c r="AW376" s="19" t="e">
        <f t="shared" si="2703"/>
        <v>#N/A</v>
      </c>
      <c r="AX376" s="19" t="e">
        <f t="shared" si="2704"/>
        <v>#N/A</v>
      </c>
      <c r="AY376" s="19" t="e">
        <f t="shared" si="2705"/>
        <v>#N/A</v>
      </c>
      <c r="AZ376" s="19" t="e">
        <f t="shared" si="2706"/>
        <v>#N/A</v>
      </c>
      <c r="BA376" s="19" t="e">
        <f t="shared" si="2707"/>
        <v>#N/A</v>
      </c>
      <c r="BB376" s="19" t="e">
        <f t="shared" si="2708"/>
        <v>#N/A</v>
      </c>
      <c r="BC376" s="19" t="e">
        <f t="shared" si="2709"/>
        <v>#N/A</v>
      </c>
      <c r="BD376" s="19" t="e">
        <f t="shared" si="2710"/>
        <v>#N/A</v>
      </c>
      <c r="BE376" s="19" t="e">
        <f t="shared" si="2711"/>
        <v>#N/A</v>
      </c>
      <c r="BF376" s="19" t="e">
        <f t="shared" si="2712"/>
        <v>#N/A</v>
      </c>
      <c r="BG376" s="19" t="e">
        <f t="shared" si="2713"/>
        <v>#N/A</v>
      </c>
      <c r="BH376" s="19" t="e">
        <f t="shared" si="2714"/>
        <v>#N/A</v>
      </c>
      <c r="BI376" s="19" t="e">
        <f t="shared" si="2715"/>
        <v>#N/A</v>
      </c>
    </row>
    <row r="380" spans="1:61" s="19" customFormat="1" ht="12.75" x14ac:dyDescent="0.2">
      <c r="A380" s="48" t="s">
        <v>469</v>
      </c>
    </row>
    <row r="381" spans="1:61" s="19" customFormat="1" ht="12.75" x14ac:dyDescent="0.2">
      <c r="A381" s="19" t="s">
        <v>470</v>
      </c>
      <c r="B381" s="19">
        <f>Inputs!L117</f>
        <v>115899510.4465301</v>
      </c>
      <c r="D381" s="19">
        <f>B382</f>
        <v>25</v>
      </c>
      <c r="E381" s="19">
        <f>IF(D381&gt;0,D381-1,0)</f>
        <v>24</v>
      </c>
      <c r="F381" s="19">
        <f>IF(E381&gt;0,E381-1,0)</f>
        <v>23</v>
      </c>
      <c r="G381" s="19">
        <f>IF(F381&gt;0,F381-1,0)</f>
        <v>22</v>
      </c>
      <c r="H381" s="19">
        <f t="shared" ref="H381" si="2716">IF(G381&gt;0,G381-1,0)</f>
        <v>21</v>
      </c>
      <c r="I381" s="19">
        <f t="shared" ref="I381" si="2717">IF(H381&gt;0,H381-1,0)</f>
        <v>20</v>
      </c>
      <c r="J381" s="19">
        <f t="shared" ref="J381" si="2718">IF(I381&gt;0,I381-1,0)</f>
        <v>19</v>
      </c>
      <c r="K381" s="19">
        <f t="shared" ref="K381" si="2719">IF(J381&gt;0,J381-1,0)</f>
        <v>18</v>
      </c>
      <c r="L381" s="19">
        <f t="shared" ref="L381" si="2720">IF(K381&gt;0,K381-1,0)</f>
        <v>17</v>
      </c>
      <c r="M381" s="19">
        <f t="shared" ref="M381" si="2721">IF(L381&gt;0,L381-1,0)</f>
        <v>16</v>
      </c>
      <c r="N381" s="19">
        <f t="shared" ref="N381" si="2722">IF(M381&gt;0,M381-1,0)</f>
        <v>15</v>
      </c>
      <c r="O381" s="19">
        <f t="shared" ref="O381" si="2723">IF(N381&gt;0,N381-1,0)</f>
        <v>14</v>
      </c>
      <c r="P381" s="19">
        <f t="shared" ref="P381" si="2724">IF(O381&gt;0,O381-1,0)</f>
        <v>13</v>
      </c>
      <c r="Q381" s="19">
        <f t="shared" ref="Q381" si="2725">IF(P381&gt;0,P381-1,0)</f>
        <v>12</v>
      </c>
      <c r="R381" s="19">
        <f t="shared" ref="R381" si="2726">IF(Q381&gt;0,Q381-1,0)</f>
        <v>11</v>
      </c>
      <c r="S381" s="19">
        <f t="shared" ref="S381" si="2727">IF(R381&gt;0,R381-1,0)</f>
        <v>10</v>
      </c>
      <c r="T381" s="19">
        <f t="shared" ref="T381" si="2728">IF(S381&gt;0,S381-1,0)</f>
        <v>9</v>
      </c>
      <c r="U381" s="19">
        <f t="shared" ref="U381" si="2729">IF(T381&gt;0,T381-1,0)</f>
        <v>8</v>
      </c>
      <c r="V381" s="19">
        <f t="shared" ref="V381" si="2730">IF(U381&gt;0,U381-1,0)</f>
        <v>7</v>
      </c>
      <c r="W381" s="19">
        <f t="shared" ref="W381" si="2731">IF(V381&gt;0,V381-1,0)</f>
        <v>6</v>
      </c>
      <c r="X381" s="19">
        <f t="shared" ref="X381" si="2732">IF(W381&gt;0,W381-1,0)</f>
        <v>5</v>
      </c>
      <c r="Y381" s="19">
        <f t="shared" ref="Y381" si="2733">IF(X381&gt;0,X381-1,0)</f>
        <v>4</v>
      </c>
      <c r="Z381" s="19">
        <f t="shared" ref="Z381" si="2734">IF(Y381&gt;0,Y381-1,0)</f>
        <v>3</v>
      </c>
      <c r="AA381" s="19">
        <f t="shared" ref="AA381" si="2735">IF(Z381&gt;0,Z381-1,0)</f>
        <v>2</v>
      </c>
      <c r="AB381" s="19">
        <f t="shared" ref="AB381" si="2736">IF(AA381&gt;0,AA381-1,0)</f>
        <v>1</v>
      </c>
      <c r="AC381" s="19">
        <f t="shared" ref="AC381" si="2737">IF(AB381&gt;0,AB381-1,0)</f>
        <v>0</v>
      </c>
      <c r="AD381" s="19">
        <f t="shared" ref="AD381" si="2738">IF(AC381&gt;0,AC381-1,0)</f>
        <v>0</v>
      </c>
      <c r="AE381" s="19">
        <f t="shared" ref="AE381" si="2739">IF(AD381&gt;0,AD381-1,0)</f>
        <v>0</v>
      </c>
      <c r="AF381" s="19">
        <f t="shared" ref="AF381" si="2740">IF(AE381&gt;0,AE381-1,0)</f>
        <v>0</v>
      </c>
      <c r="AG381" s="19">
        <f t="shared" ref="AG381" si="2741">IF(AF381&gt;0,AF381-1,0)</f>
        <v>0</v>
      </c>
      <c r="AH381" s="19">
        <f t="shared" ref="AH381" si="2742">IF(AG381&gt;0,AG381-1,0)</f>
        <v>0</v>
      </c>
      <c r="AI381" s="19">
        <f t="shared" ref="AI381" si="2743">IF(AH381&gt;0,AH381-1,0)</f>
        <v>0</v>
      </c>
      <c r="AJ381" s="19">
        <f t="shared" ref="AJ381" si="2744">IF(AI381&gt;0,AI381-1,0)</f>
        <v>0</v>
      </c>
      <c r="AK381" s="19">
        <f t="shared" ref="AK381" si="2745">IF(AJ381&gt;0,AJ381-1,0)</f>
        <v>0</v>
      </c>
      <c r="AL381" s="19">
        <f t="shared" ref="AL381" si="2746">IF(AK381&gt;0,AK381-1,0)</f>
        <v>0</v>
      </c>
      <c r="AM381" s="19">
        <f t="shared" ref="AM381" si="2747">IF(AL381&gt;0,AL381-1,0)</f>
        <v>0</v>
      </c>
      <c r="AN381" s="19">
        <f t="shared" ref="AN381" si="2748">IF(AM381&gt;0,AM381-1,0)</f>
        <v>0</v>
      </c>
      <c r="AO381" s="19">
        <f t="shared" ref="AO381" si="2749">IF(AN381&gt;0,AN381-1,0)</f>
        <v>0</v>
      </c>
      <c r="AP381" s="19">
        <f t="shared" ref="AP381" si="2750">IF(AO381&gt;0,AO381-1,0)</f>
        <v>0</v>
      </c>
      <c r="AQ381" s="19">
        <f t="shared" ref="AQ381" si="2751">IF(AP381&gt;0,AP381-1,0)</f>
        <v>0</v>
      </c>
      <c r="AR381" s="19">
        <f t="shared" ref="AR381" si="2752">IF(AQ381&gt;0,AQ381-1,0)</f>
        <v>0</v>
      </c>
      <c r="AS381" s="19">
        <f t="shared" ref="AS381" si="2753">IF(AR381&gt;0,AR381-1,0)</f>
        <v>0</v>
      </c>
      <c r="AT381" s="19">
        <f t="shared" ref="AT381" si="2754">IF(AS381&gt;0,AS381-1,0)</f>
        <v>0</v>
      </c>
      <c r="AU381" s="19">
        <f t="shared" ref="AU381" si="2755">IF(AT381&gt;0,AT381-1,0)</f>
        <v>0</v>
      </c>
      <c r="AV381" s="19">
        <f t="shared" ref="AV381" si="2756">IF(AU381&gt;0,AU381-1,0)</f>
        <v>0</v>
      </c>
      <c r="AW381" s="19">
        <f t="shared" ref="AW381" si="2757">IF(AV381&gt;0,AV381-1,0)</f>
        <v>0</v>
      </c>
      <c r="AX381" s="19">
        <f t="shared" ref="AX381" si="2758">IF(AW381&gt;0,AW381-1,0)</f>
        <v>0</v>
      </c>
      <c r="AY381" s="19">
        <f t="shared" ref="AY381" si="2759">IF(AX381&gt;0,AX381-1,0)</f>
        <v>0</v>
      </c>
      <c r="AZ381" s="19">
        <f t="shared" ref="AZ381" si="2760">IF(AY381&gt;0,AY381-1,0)</f>
        <v>0</v>
      </c>
      <c r="BA381" s="19">
        <f t="shared" ref="BA381" si="2761">IF(AZ381&gt;0,AZ381-1,0)</f>
        <v>0</v>
      </c>
      <c r="BB381" s="19">
        <f t="shared" ref="BB381" si="2762">IF(BA381&gt;0,BA381-1,0)</f>
        <v>0</v>
      </c>
      <c r="BC381" s="19">
        <f t="shared" ref="BC381" si="2763">IF(BB381&gt;0,BB381-1,0)</f>
        <v>0</v>
      </c>
      <c r="BD381" s="19">
        <f t="shared" ref="BD381" si="2764">IF(BC381&gt;0,BC381-1,0)</f>
        <v>0</v>
      </c>
      <c r="BE381" s="19">
        <f t="shared" ref="BE381" si="2765">IF(BD381&gt;0,BD381-1,0)</f>
        <v>0</v>
      </c>
      <c r="BF381" s="19">
        <f t="shared" ref="BF381" si="2766">IF(BE381&gt;0,BE381-1,0)</f>
        <v>0</v>
      </c>
      <c r="BG381" s="19">
        <f t="shared" ref="BG381" si="2767">IF(BF381&gt;0,BF381-1,0)</f>
        <v>0</v>
      </c>
      <c r="BH381" s="19">
        <f t="shared" ref="BH381" si="2768">IF(BG381&gt;0,BG381-1,0)</f>
        <v>0</v>
      </c>
      <c r="BI381" s="19">
        <f t="shared" ref="BI381" si="2769">IF(BH381&gt;0,BH381-1,0)</f>
        <v>0</v>
      </c>
    </row>
    <row r="382" spans="1:61" s="19" customFormat="1" x14ac:dyDescent="0.25">
      <c r="A382" s="15" t="s">
        <v>72</v>
      </c>
      <c r="B382" s="48">
        <v>25</v>
      </c>
      <c r="C382" s="19" t="s">
        <v>454</v>
      </c>
      <c r="D382" s="19">
        <f>IFERROR(D394,0)+IFERROR(D400,0)+IFERROR(D406,0)+IFERROR(D412,0)+IFERROR(D418,0)</f>
        <v>23179902.089306019</v>
      </c>
      <c r="E382" s="19">
        <f t="shared" ref="E382:BI386" si="2770">IFERROR(E394,0)+IFERROR(E400,0)+IFERROR(E406,0)+IFERROR(E412,0)+IFERROR(E418,0)</f>
        <v>45808527.459329128</v>
      </c>
      <c r="F382" s="19">
        <f t="shared" si="2770"/>
        <v>67863432.417299181</v>
      </c>
      <c r="G382" s="19">
        <f t="shared" si="2770"/>
        <v>89321259.538145095</v>
      </c>
      <c r="H382" s="19">
        <f t="shared" si="2770"/>
        <v>110157700.46443483</v>
      </c>
      <c r="I382" s="19">
        <f t="shared" si="2770"/>
        <v>107167555.10251282</v>
      </c>
      <c r="J382" s="19">
        <f t="shared" si="2770"/>
        <v>104055674.31898916</v>
      </c>
      <c r="K382" s="19">
        <f t="shared" si="2770"/>
        <v>100817101.99599037</v>
      </c>
      <c r="L382" s="19">
        <f t="shared" si="2770"/>
        <v>97446680.241138473</v>
      </c>
      <c r="M382" s="19">
        <f t="shared" si="2770"/>
        <v>93939041.172865227</v>
      </c>
      <c r="N382" s="19">
        <f t="shared" si="2770"/>
        <v>90288598.371288478</v>
      </c>
      <c r="O382" s="19">
        <f t="shared" si="2770"/>
        <v>86489537.981034711</v>
      </c>
      <c r="P382" s="19">
        <f t="shared" si="2770"/>
        <v>82535809.451837897</v>
      </c>
      <c r="Q382" s="19">
        <f t="shared" si="2770"/>
        <v>78421115.902167678</v>
      </c>
      <c r="R382" s="19">
        <f t="shared" si="2770"/>
        <v>74138904.090539575</v>
      </c>
      <c r="S382" s="19">
        <f t="shared" si="2770"/>
        <v>69682353.978534997</v>
      </c>
      <c r="T382" s="19">
        <f t="shared" si="2770"/>
        <v>65044367.868908882</v>
      </c>
      <c r="U382" s="19">
        <f t="shared" si="2770"/>
        <v>60217559.10148564</v>
      </c>
      <c r="V382" s="19">
        <f t="shared" si="2770"/>
        <v>55194240.288840018</v>
      </c>
      <c r="W382" s="19">
        <f t="shared" si="2770"/>
        <v>49966411.073026642</v>
      </c>
      <c r="X382" s="19">
        <f t="shared" si="2770"/>
        <v>44525745.383858882</v>
      </c>
      <c r="Y382" s="19">
        <f t="shared" si="2770"/>
        <v>38863578.178444214</v>
      </c>
      <c r="Z382" s="19">
        <f t="shared" si="2770"/>
        <v>32970891.640856646</v>
      </c>
      <c r="AA382" s="19">
        <f t="shared" si="2770"/>
        <v>26838300.819967471</v>
      </c>
      <c r="AB382" s="19">
        <f t="shared" si="2770"/>
        <v>20456038.682560284</v>
      </c>
      <c r="AC382" s="19">
        <f t="shared" si="2770"/>
        <v>13813940.557925357</v>
      </c>
      <c r="AD382" s="19">
        <f t="shared" si="2770"/>
        <v>8396409.6767204572</v>
      </c>
      <c r="AE382" s="19">
        <f t="shared" si="2770"/>
        <v>4253300.8759568082</v>
      </c>
      <c r="AF382" s="19">
        <f t="shared" si="2770"/>
        <v>1436498.6931678073</v>
      </c>
      <c r="AG382" s="19">
        <f t="shared" si="2770"/>
        <v>-9.0803951025009155E-9</v>
      </c>
      <c r="AH382" s="19">
        <f t="shared" si="2770"/>
        <v>0</v>
      </c>
      <c r="AI382" s="19">
        <f t="shared" si="2770"/>
        <v>0</v>
      </c>
      <c r="AJ382" s="19">
        <f t="shared" si="2770"/>
        <v>0</v>
      </c>
      <c r="AK382" s="19">
        <f t="shared" si="2770"/>
        <v>0</v>
      </c>
      <c r="AL382" s="19">
        <f t="shared" si="2770"/>
        <v>0</v>
      </c>
      <c r="AM382" s="19">
        <f t="shared" si="2770"/>
        <v>0</v>
      </c>
      <c r="AN382" s="19">
        <f t="shared" si="2770"/>
        <v>0</v>
      </c>
      <c r="AO382" s="19">
        <f t="shared" si="2770"/>
        <v>0</v>
      </c>
      <c r="AP382" s="19">
        <f t="shared" si="2770"/>
        <v>0</v>
      </c>
      <c r="AQ382" s="19">
        <f t="shared" si="2770"/>
        <v>0</v>
      </c>
      <c r="AR382" s="19">
        <f t="shared" si="2770"/>
        <v>0</v>
      </c>
      <c r="AS382" s="19">
        <f t="shared" si="2770"/>
        <v>0</v>
      </c>
      <c r="AT382" s="19">
        <f t="shared" si="2770"/>
        <v>0</v>
      </c>
      <c r="AU382" s="19">
        <f t="shared" si="2770"/>
        <v>0</v>
      </c>
      <c r="AV382" s="19">
        <f t="shared" si="2770"/>
        <v>0</v>
      </c>
      <c r="AW382" s="19">
        <f t="shared" si="2770"/>
        <v>0</v>
      </c>
      <c r="AX382" s="19">
        <f t="shared" si="2770"/>
        <v>0</v>
      </c>
      <c r="AY382" s="19">
        <f t="shared" si="2770"/>
        <v>0</v>
      </c>
      <c r="AZ382" s="19">
        <f t="shared" si="2770"/>
        <v>0</v>
      </c>
      <c r="BA382" s="19">
        <f t="shared" si="2770"/>
        <v>0</v>
      </c>
      <c r="BB382" s="19">
        <f t="shared" si="2770"/>
        <v>0</v>
      </c>
      <c r="BC382" s="19">
        <f t="shared" si="2770"/>
        <v>0</v>
      </c>
      <c r="BD382" s="19">
        <f t="shared" si="2770"/>
        <v>0</v>
      </c>
      <c r="BE382" s="19">
        <f t="shared" si="2770"/>
        <v>0</v>
      </c>
      <c r="BF382" s="19">
        <f t="shared" si="2770"/>
        <v>0</v>
      </c>
      <c r="BG382" s="19">
        <f t="shared" si="2770"/>
        <v>0</v>
      </c>
      <c r="BH382" s="19">
        <f t="shared" si="2770"/>
        <v>0</v>
      </c>
      <c r="BI382" s="19">
        <f t="shared" si="2770"/>
        <v>0</v>
      </c>
    </row>
    <row r="383" spans="1:61" s="19" customFormat="1" ht="12.75" x14ac:dyDescent="0.2">
      <c r="C383" s="19" t="s">
        <v>471</v>
      </c>
      <c r="D383" s="19">
        <f>IFERROR(D395,0)+IFERROR(D401,0)+IFERROR(D407,0)+IFERROR(D413,0)+IFERROR(D419,0)</f>
        <v>551276.71928290743</v>
      </c>
      <c r="E383" s="19">
        <f t="shared" si="2770"/>
        <v>1124997.1313359677</v>
      </c>
      <c r="F383" s="19">
        <f t="shared" si="2770"/>
        <v>1722074.9684601128</v>
      </c>
      <c r="G383" s="19">
        <f t="shared" si="2770"/>
        <v>2343461.1630162806</v>
      </c>
      <c r="H383" s="19">
        <f t="shared" si="2770"/>
        <v>2990145.3619220126</v>
      </c>
      <c r="I383" s="19">
        <f t="shared" si="2770"/>
        <v>3111880.7835236541</v>
      </c>
      <c r="J383" s="19">
        <f t="shared" si="2770"/>
        <v>3238572.322998777</v>
      </c>
      <c r="K383" s="19">
        <f t="shared" si="2770"/>
        <v>3370421.7548518972</v>
      </c>
      <c r="L383" s="19">
        <f t="shared" si="2770"/>
        <v>3507639.068273244</v>
      </c>
      <c r="M383" s="19">
        <f t="shared" si="2770"/>
        <v>3650442.8015767513</v>
      </c>
      <c r="N383" s="19">
        <f t="shared" si="2770"/>
        <v>3799060.3902537702</v>
      </c>
      <c r="O383" s="19">
        <f t="shared" si="2770"/>
        <v>3953728.529196809</v>
      </c>
      <c r="P383" s="19">
        <f t="shared" si="2770"/>
        <v>4114693.5496702059</v>
      </c>
      <c r="Q383" s="19">
        <f t="shared" si="2770"/>
        <v>4282211.811628107</v>
      </c>
      <c r="R383" s="19">
        <f t="shared" si="2770"/>
        <v>4456550.11200458</v>
      </c>
      <c r="S383" s="19">
        <f t="shared" si="2770"/>
        <v>4637986.1096261125</v>
      </c>
      <c r="T383" s="19">
        <f t="shared" si="2770"/>
        <v>4826808.7674232461</v>
      </c>
      <c r="U383" s="19">
        <f t="shared" si="2770"/>
        <v>5023318.8126456207</v>
      </c>
      <c r="V383" s="19">
        <f t="shared" si="2770"/>
        <v>5227829.2158133779</v>
      </c>
      <c r="W383" s="19">
        <f t="shared" si="2770"/>
        <v>5440665.6891677519</v>
      </c>
      <c r="X383" s="19">
        <f t="shared" si="2770"/>
        <v>5662167.2054146705</v>
      </c>
      <c r="Y383" s="19">
        <f t="shared" si="2770"/>
        <v>5892686.5375875644</v>
      </c>
      <c r="Z383" s="19">
        <f t="shared" si="2770"/>
        <v>6132590.8208891759</v>
      </c>
      <c r="AA383" s="19">
        <f t="shared" si="2770"/>
        <v>6382262.1374071883</v>
      </c>
      <c r="AB383" s="19">
        <f t="shared" si="2770"/>
        <v>6642098.1246349281</v>
      </c>
      <c r="AC383" s="19">
        <f t="shared" si="2770"/>
        <v>5417530.8812049087</v>
      </c>
      <c r="AD383" s="19">
        <f t="shared" si="2770"/>
        <v>4143108.8007636578</v>
      </c>
      <c r="AE383" s="19">
        <f t="shared" si="2770"/>
        <v>2816802.18278901</v>
      </c>
      <c r="AF383" s="19">
        <f t="shared" si="2770"/>
        <v>1436498.6931678255</v>
      </c>
      <c r="AG383" s="19">
        <f t="shared" si="2770"/>
        <v>0</v>
      </c>
      <c r="AH383" s="19">
        <f t="shared" si="2770"/>
        <v>0</v>
      </c>
      <c r="AI383" s="19">
        <f t="shared" si="2770"/>
        <v>0</v>
      </c>
      <c r="AJ383" s="19">
        <f t="shared" si="2770"/>
        <v>0</v>
      </c>
      <c r="AK383" s="19">
        <f t="shared" si="2770"/>
        <v>0</v>
      </c>
      <c r="AL383" s="19">
        <f t="shared" si="2770"/>
        <v>0</v>
      </c>
      <c r="AM383" s="19">
        <f t="shared" si="2770"/>
        <v>0</v>
      </c>
      <c r="AN383" s="19">
        <f t="shared" si="2770"/>
        <v>0</v>
      </c>
      <c r="AO383" s="19">
        <f t="shared" si="2770"/>
        <v>0</v>
      </c>
      <c r="AP383" s="19">
        <f t="shared" si="2770"/>
        <v>0</v>
      </c>
      <c r="AQ383" s="19">
        <f t="shared" si="2770"/>
        <v>0</v>
      </c>
      <c r="AR383" s="19">
        <f t="shared" si="2770"/>
        <v>0</v>
      </c>
      <c r="AS383" s="19">
        <f t="shared" si="2770"/>
        <v>0</v>
      </c>
      <c r="AT383" s="19">
        <f t="shared" si="2770"/>
        <v>0</v>
      </c>
      <c r="AU383" s="19">
        <f t="shared" si="2770"/>
        <v>0</v>
      </c>
      <c r="AV383" s="19">
        <f t="shared" si="2770"/>
        <v>0</v>
      </c>
      <c r="AW383" s="19">
        <f t="shared" si="2770"/>
        <v>0</v>
      </c>
      <c r="AX383" s="19">
        <f t="shared" si="2770"/>
        <v>0</v>
      </c>
      <c r="AY383" s="19">
        <f t="shared" si="2770"/>
        <v>0</v>
      </c>
      <c r="AZ383" s="19">
        <f t="shared" si="2770"/>
        <v>0</v>
      </c>
      <c r="BA383" s="19">
        <f t="shared" si="2770"/>
        <v>0</v>
      </c>
      <c r="BB383" s="19">
        <f t="shared" si="2770"/>
        <v>0</v>
      </c>
      <c r="BC383" s="19">
        <f t="shared" si="2770"/>
        <v>0</v>
      </c>
      <c r="BD383" s="19">
        <f t="shared" si="2770"/>
        <v>0</v>
      </c>
      <c r="BE383" s="19">
        <f t="shared" si="2770"/>
        <v>0</v>
      </c>
      <c r="BF383" s="19">
        <f t="shared" si="2770"/>
        <v>0</v>
      </c>
      <c r="BG383" s="19">
        <f t="shared" si="2770"/>
        <v>0</v>
      </c>
      <c r="BH383" s="19">
        <f t="shared" si="2770"/>
        <v>0</v>
      </c>
      <c r="BI383" s="19">
        <f t="shared" si="2770"/>
        <v>0</v>
      </c>
    </row>
    <row r="384" spans="1:61" s="19" customFormat="1" ht="12.75" x14ac:dyDescent="0.2">
      <c r="C384" s="19" t="s">
        <v>456</v>
      </c>
      <c r="D384" s="19">
        <f>IFERROR(D396,0)+IFERROR(D402,0)+IFERROR(D408,0)+IFERROR(D414,0)+IFERROR(D420,0)</f>
        <v>913880.12281361618</v>
      </c>
      <c r="E384" s="19">
        <f t="shared" si="2770"/>
        <v>1805316.5528570795</v>
      </c>
      <c r="F384" s="19">
        <f t="shared" si="2770"/>
        <v>2673395.5578294583</v>
      </c>
      <c r="G384" s="19">
        <f t="shared" si="2770"/>
        <v>3517166.2053698143</v>
      </c>
      <c r="H384" s="19">
        <f t="shared" si="2770"/>
        <v>4335638.8485606052</v>
      </c>
      <c r="I384" s="19">
        <f t="shared" si="2770"/>
        <v>4213903.4269589642</v>
      </c>
      <c r="J384" s="19">
        <f t="shared" si="2770"/>
        <v>4087211.8874838417</v>
      </c>
      <c r="K384" s="19">
        <f t="shared" si="2770"/>
        <v>3955362.4556307211</v>
      </c>
      <c r="L384" s="19">
        <f t="shared" si="2770"/>
        <v>3818145.1422093748</v>
      </c>
      <c r="M384" s="19">
        <f t="shared" si="2770"/>
        <v>3675341.4089058675</v>
      </c>
      <c r="N384" s="19">
        <f t="shared" si="2770"/>
        <v>3526723.8202288481</v>
      </c>
      <c r="O384" s="19">
        <f t="shared" si="2770"/>
        <v>3372055.6812858093</v>
      </c>
      <c r="P384" s="19">
        <f t="shared" si="2770"/>
        <v>3211090.6608124124</v>
      </c>
      <c r="Q384" s="19">
        <f t="shared" si="2770"/>
        <v>3043572.3988545109</v>
      </c>
      <c r="R384" s="19">
        <f t="shared" si="2770"/>
        <v>2869234.0984780388</v>
      </c>
      <c r="S384" s="19">
        <f t="shared" si="2770"/>
        <v>2687798.1008565063</v>
      </c>
      <c r="T384" s="19">
        <f t="shared" si="2770"/>
        <v>2498975.4430593718</v>
      </c>
      <c r="U384" s="19">
        <f t="shared" si="2770"/>
        <v>2302465.3978369976</v>
      </c>
      <c r="V384" s="19">
        <f t="shared" si="2770"/>
        <v>2097954.9946692409</v>
      </c>
      <c r="W384" s="19">
        <f t="shared" si="2770"/>
        <v>1885118.5213148668</v>
      </c>
      <c r="X384" s="19">
        <f t="shared" si="2770"/>
        <v>1663617.0050679478</v>
      </c>
      <c r="Y384" s="19">
        <f t="shared" si="2770"/>
        <v>1433097.6728950534</v>
      </c>
      <c r="Z384" s="19">
        <f t="shared" si="2770"/>
        <v>1193193.3895934424</v>
      </c>
      <c r="AA384" s="19">
        <f t="shared" si="2770"/>
        <v>943522.07307543012</v>
      </c>
      <c r="AB384" s="19">
        <f t="shared" si="2770"/>
        <v>683686.08584769024</v>
      </c>
      <c r="AC384" s="19">
        <f t="shared" si="2770"/>
        <v>443096.48718118563</v>
      </c>
      <c r="AD384" s="19">
        <f t="shared" si="2770"/>
        <v>252361.72552591277</v>
      </c>
      <c r="AE384" s="19">
        <f t="shared" si="2770"/>
        <v>113511.501404037</v>
      </c>
      <c r="AF384" s="19">
        <f t="shared" si="2770"/>
        <v>28658.148928698116</v>
      </c>
      <c r="AG384" s="19">
        <f t="shared" si="2770"/>
        <v>0</v>
      </c>
      <c r="AH384" s="19">
        <f t="shared" si="2770"/>
        <v>0</v>
      </c>
      <c r="AI384" s="19">
        <f t="shared" si="2770"/>
        <v>0</v>
      </c>
      <c r="AJ384" s="19">
        <f t="shared" si="2770"/>
        <v>0</v>
      </c>
      <c r="AK384" s="19">
        <f t="shared" si="2770"/>
        <v>0</v>
      </c>
      <c r="AL384" s="19">
        <f t="shared" si="2770"/>
        <v>0</v>
      </c>
      <c r="AM384" s="19">
        <f t="shared" si="2770"/>
        <v>0</v>
      </c>
      <c r="AN384" s="19">
        <f t="shared" si="2770"/>
        <v>0</v>
      </c>
      <c r="AO384" s="19">
        <f t="shared" si="2770"/>
        <v>0</v>
      </c>
      <c r="AP384" s="19">
        <f t="shared" si="2770"/>
        <v>0</v>
      </c>
      <c r="AQ384" s="19">
        <f t="shared" si="2770"/>
        <v>0</v>
      </c>
      <c r="AR384" s="19">
        <f t="shared" si="2770"/>
        <v>0</v>
      </c>
      <c r="AS384" s="19">
        <f t="shared" si="2770"/>
        <v>0</v>
      </c>
      <c r="AT384" s="19">
        <f t="shared" si="2770"/>
        <v>0</v>
      </c>
      <c r="AU384" s="19">
        <f t="shared" si="2770"/>
        <v>0</v>
      </c>
      <c r="AV384" s="19">
        <f t="shared" si="2770"/>
        <v>0</v>
      </c>
      <c r="AW384" s="19">
        <f t="shared" si="2770"/>
        <v>0</v>
      </c>
      <c r="AX384" s="19">
        <f t="shared" si="2770"/>
        <v>0</v>
      </c>
      <c r="AY384" s="19">
        <f t="shared" si="2770"/>
        <v>0</v>
      </c>
      <c r="AZ384" s="19">
        <f t="shared" si="2770"/>
        <v>0</v>
      </c>
      <c r="BA384" s="19">
        <f t="shared" si="2770"/>
        <v>0</v>
      </c>
      <c r="BB384" s="19">
        <f t="shared" si="2770"/>
        <v>0</v>
      </c>
      <c r="BC384" s="19">
        <f t="shared" si="2770"/>
        <v>0</v>
      </c>
      <c r="BD384" s="19">
        <f t="shared" si="2770"/>
        <v>0</v>
      </c>
      <c r="BE384" s="19">
        <f t="shared" si="2770"/>
        <v>0</v>
      </c>
      <c r="BF384" s="19">
        <f t="shared" si="2770"/>
        <v>0</v>
      </c>
      <c r="BG384" s="19">
        <f t="shared" si="2770"/>
        <v>0</v>
      </c>
      <c r="BH384" s="19">
        <f t="shared" si="2770"/>
        <v>0</v>
      </c>
      <c r="BI384" s="19">
        <f t="shared" si="2770"/>
        <v>0</v>
      </c>
    </row>
    <row r="385" spans="1:61" s="19" customFormat="1" ht="12.75" x14ac:dyDescent="0.2">
      <c r="C385" s="19" t="s">
        <v>472</v>
      </c>
      <c r="D385" s="19">
        <f>IFERROR(D397,0)+IFERROR(D403,0)+IFERROR(D409,0)+IFERROR(D415,0)+IFERROR(D421,0)</f>
        <v>1465156.8420965236</v>
      </c>
      <c r="E385" s="19">
        <f t="shared" si="2770"/>
        <v>2930313.6841930472</v>
      </c>
      <c r="F385" s="19">
        <f t="shared" si="2770"/>
        <v>4395470.5262895711</v>
      </c>
      <c r="G385" s="19">
        <f t="shared" si="2770"/>
        <v>5860627.3683860945</v>
      </c>
      <c r="H385" s="19">
        <f t="shared" si="2770"/>
        <v>7325784.2104826178</v>
      </c>
      <c r="I385" s="19">
        <f t="shared" si="2770"/>
        <v>7325784.2104826178</v>
      </c>
      <c r="J385" s="19">
        <f t="shared" si="2770"/>
        <v>7325784.2104826178</v>
      </c>
      <c r="K385" s="19">
        <f t="shared" si="2770"/>
        <v>7325784.2104826178</v>
      </c>
      <c r="L385" s="19">
        <f t="shared" si="2770"/>
        <v>7325784.2104826178</v>
      </c>
      <c r="M385" s="19">
        <f t="shared" si="2770"/>
        <v>7325784.2104826178</v>
      </c>
      <c r="N385" s="19">
        <f t="shared" si="2770"/>
        <v>7325784.2104826178</v>
      </c>
      <c r="O385" s="19">
        <f t="shared" si="2770"/>
        <v>7325784.2104826178</v>
      </c>
      <c r="P385" s="19">
        <f t="shared" si="2770"/>
        <v>7325784.2104826178</v>
      </c>
      <c r="Q385" s="19">
        <f t="shared" si="2770"/>
        <v>7325784.2104826178</v>
      </c>
      <c r="R385" s="19">
        <f t="shared" si="2770"/>
        <v>7325784.2104826178</v>
      </c>
      <c r="S385" s="19">
        <f t="shared" si="2770"/>
        <v>7325784.2104826178</v>
      </c>
      <c r="T385" s="19">
        <f t="shared" si="2770"/>
        <v>7325784.2104826178</v>
      </c>
      <c r="U385" s="19">
        <f t="shared" si="2770"/>
        <v>7325784.2104826178</v>
      </c>
      <c r="V385" s="19">
        <f t="shared" si="2770"/>
        <v>7325784.2104826178</v>
      </c>
      <c r="W385" s="19">
        <f t="shared" si="2770"/>
        <v>7325784.2104826178</v>
      </c>
      <c r="X385" s="19">
        <f t="shared" si="2770"/>
        <v>7325784.2104826178</v>
      </c>
      <c r="Y385" s="19">
        <f t="shared" si="2770"/>
        <v>7325784.2104826178</v>
      </c>
      <c r="Z385" s="19">
        <f t="shared" si="2770"/>
        <v>7325784.2104826178</v>
      </c>
      <c r="AA385" s="19">
        <f t="shared" si="2770"/>
        <v>7325784.2104826178</v>
      </c>
      <c r="AB385" s="19">
        <f t="shared" si="2770"/>
        <v>7325784.2104826178</v>
      </c>
      <c r="AC385" s="19">
        <f t="shared" si="2770"/>
        <v>5860627.3683860945</v>
      </c>
      <c r="AD385" s="19">
        <f t="shared" si="2770"/>
        <v>4395470.5262895711</v>
      </c>
      <c r="AE385" s="19">
        <f t="shared" si="2770"/>
        <v>2930313.6841930472</v>
      </c>
      <c r="AF385" s="19">
        <f t="shared" si="2770"/>
        <v>1465156.8420965236</v>
      </c>
      <c r="AG385" s="19">
        <f t="shared" si="2770"/>
        <v>0</v>
      </c>
      <c r="AH385" s="19">
        <f t="shared" si="2770"/>
        <v>0</v>
      </c>
      <c r="AI385" s="19">
        <f t="shared" si="2770"/>
        <v>0</v>
      </c>
      <c r="AJ385" s="19">
        <f t="shared" si="2770"/>
        <v>0</v>
      </c>
      <c r="AK385" s="19">
        <f t="shared" si="2770"/>
        <v>0</v>
      </c>
      <c r="AL385" s="19">
        <f t="shared" si="2770"/>
        <v>0</v>
      </c>
      <c r="AM385" s="19">
        <f t="shared" si="2770"/>
        <v>0</v>
      </c>
      <c r="AN385" s="19">
        <f t="shared" si="2770"/>
        <v>0</v>
      </c>
      <c r="AO385" s="19">
        <f t="shared" si="2770"/>
        <v>0</v>
      </c>
      <c r="AP385" s="19">
        <f t="shared" si="2770"/>
        <v>0</v>
      </c>
      <c r="AQ385" s="19">
        <f t="shared" si="2770"/>
        <v>0</v>
      </c>
      <c r="AR385" s="19">
        <f t="shared" si="2770"/>
        <v>0</v>
      </c>
      <c r="AS385" s="19">
        <f t="shared" si="2770"/>
        <v>0</v>
      </c>
      <c r="AT385" s="19">
        <f t="shared" si="2770"/>
        <v>0</v>
      </c>
      <c r="AU385" s="19">
        <f t="shared" si="2770"/>
        <v>0</v>
      </c>
      <c r="AV385" s="19">
        <f t="shared" si="2770"/>
        <v>0</v>
      </c>
      <c r="AW385" s="19">
        <f t="shared" si="2770"/>
        <v>0</v>
      </c>
      <c r="AX385" s="19">
        <f t="shared" si="2770"/>
        <v>0</v>
      </c>
      <c r="AY385" s="19">
        <f t="shared" si="2770"/>
        <v>0</v>
      </c>
      <c r="AZ385" s="19">
        <f t="shared" si="2770"/>
        <v>0</v>
      </c>
      <c r="BA385" s="19">
        <f t="shared" si="2770"/>
        <v>0</v>
      </c>
      <c r="BB385" s="19">
        <f t="shared" si="2770"/>
        <v>0</v>
      </c>
      <c r="BC385" s="19">
        <f t="shared" si="2770"/>
        <v>0</v>
      </c>
      <c r="BD385" s="19">
        <f t="shared" si="2770"/>
        <v>0</v>
      </c>
      <c r="BE385" s="19">
        <f t="shared" si="2770"/>
        <v>0</v>
      </c>
      <c r="BF385" s="19">
        <f t="shared" si="2770"/>
        <v>0</v>
      </c>
      <c r="BG385" s="19">
        <f t="shared" si="2770"/>
        <v>0</v>
      </c>
      <c r="BH385" s="19">
        <f t="shared" si="2770"/>
        <v>0</v>
      </c>
      <c r="BI385" s="19">
        <f t="shared" si="2770"/>
        <v>0</v>
      </c>
    </row>
    <row r="386" spans="1:61" s="19" customFormat="1" ht="12.75" x14ac:dyDescent="0.2">
      <c r="C386" s="19" t="s">
        <v>457</v>
      </c>
      <c r="D386" s="19">
        <f>IFERROR(D398,0)+IFERROR(D404,0)+IFERROR(D410,0)+IFERROR(D416,0)+IFERROR(D422,0)</f>
        <v>22628625.370023113</v>
      </c>
      <c r="E386" s="19">
        <f t="shared" si="2770"/>
        <v>44683530.327993169</v>
      </c>
      <c r="F386" s="19">
        <f t="shared" si="2770"/>
        <v>66141357.448839068</v>
      </c>
      <c r="G386" s="19">
        <f t="shared" si="2770"/>
        <v>86977798.375128806</v>
      </c>
      <c r="H386" s="19">
        <f t="shared" si="2770"/>
        <v>107167555.10251282</v>
      </c>
      <c r="I386" s="19">
        <f t="shared" si="2770"/>
        <v>104055674.31898916</v>
      </c>
      <c r="J386" s="19">
        <f t="shared" si="2770"/>
        <v>100817101.99599037</v>
      </c>
      <c r="K386" s="19">
        <f t="shared" si="2770"/>
        <v>97446680.241138473</v>
      </c>
      <c r="L386" s="19">
        <f t="shared" si="2770"/>
        <v>93939041.172865227</v>
      </c>
      <c r="M386" s="19">
        <f t="shared" si="2770"/>
        <v>90288598.371288478</v>
      </c>
      <c r="N386" s="19">
        <f t="shared" si="2770"/>
        <v>86489537.981034711</v>
      </c>
      <c r="O386" s="19">
        <f t="shared" si="2770"/>
        <v>82535809.451837897</v>
      </c>
      <c r="P386" s="19">
        <f t="shared" si="2770"/>
        <v>78421115.902167678</v>
      </c>
      <c r="Q386" s="19">
        <f t="shared" si="2770"/>
        <v>74138904.090539575</v>
      </c>
      <c r="R386" s="19">
        <f t="shared" si="2770"/>
        <v>69682353.978534997</v>
      </c>
      <c r="S386" s="19">
        <f t="shared" si="2770"/>
        <v>65044367.868908882</v>
      </c>
      <c r="T386" s="19">
        <f t="shared" si="2770"/>
        <v>60217559.10148564</v>
      </c>
      <c r="U386" s="19">
        <f t="shared" si="2770"/>
        <v>55194240.288840018</v>
      </c>
      <c r="V386" s="19">
        <f t="shared" si="2770"/>
        <v>49966411.073026642</v>
      </c>
      <c r="W386" s="19">
        <f t="shared" si="2770"/>
        <v>44525745.383858882</v>
      </c>
      <c r="X386" s="19">
        <f t="shared" si="2770"/>
        <v>38863578.178444214</v>
      </c>
      <c r="Y386" s="19">
        <f t="shared" si="2770"/>
        <v>32970891.640856646</v>
      </c>
      <c r="Z386" s="19">
        <f t="shared" si="2770"/>
        <v>26838300.819967471</v>
      </c>
      <c r="AA386" s="19">
        <f t="shared" si="2770"/>
        <v>20456038.682560284</v>
      </c>
      <c r="AB386" s="19">
        <f t="shared" si="2770"/>
        <v>13813940.557925357</v>
      </c>
      <c r="AC386" s="19">
        <f t="shared" si="2770"/>
        <v>8396409.6767204572</v>
      </c>
      <c r="AD386" s="19">
        <f t="shared" si="2770"/>
        <v>4253300.8759568082</v>
      </c>
      <c r="AE386" s="19">
        <f t="shared" si="2770"/>
        <v>1436498.6931678073</v>
      </c>
      <c r="AF386" s="19">
        <f t="shared" ref="AF386:BI386" si="2771">IFERROR(AF398,0)+IFERROR(AF404,0)+IFERROR(AF410,0)+IFERROR(AF416,0)+IFERROR(AF422,0)</f>
        <v>-9.0803951025009155E-9</v>
      </c>
      <c r="AG386" s="19">
        <f t="shared" si="2771"/>
        <v>0</v>
      </c>
      <c r="AH386" s="19">
        <f t="shared" si="2771"/>
        <v>0</v>
      </c>
      <c r="AI386" s="19">
        <f t="shared" si="2771"/>
        <v>0</v>
      </c>
      <c r="AJ386" s="19">
        <f t="shared" si="2771"/>
        <v>0</v>
      </c>
      <c r="AK386" s="19">
        <f t="shared" si="2771"/>
        <v>0</v>
      </c>
      <c r="AL386" s="19">
        <f t="shared" si="2771"/>
        <v>0</v>
      </c>
      <c r="AM386" s="19">
        <f t="shared" si="2771"/>
        <v>0</v>
      </c>
      <c r="AN386" s="19">
        <f t="shared" si="2771"/>
        <v>0</v>
      </c>
      <c r="AO386" s="19">
        <f t="shared" si="2771"/>
        <v>0</v>
      </c>
      <c r="AP386" s="19">
        <f t="shared" si="2771"/>
        <v>0</v>
      </c>
      <c r="AQ386" s="19">
        <f t="shared" si="2771"/>
        <v>0</v>
      </c>
      <c r="AR386" s="19">
        <f t="shared" si="2771"/>
        <v>0</v>
      </c>
      <c r="AS386" s="19">
        <f t="shared" si="2771"/>
        <v>0</v>
      </c>
      <c r="AT386" s="19">
        <f t="shared" si="2771"/>
        <v>0</v>
      </c>
      <c r="AU386" s="19">
        <f t="shared" si="2771"/>
        <v>0</v>
      </c>
      <c r="AV386" s="19">
        <f t="shared" si="2771"/>
        <v>0</v>
      </c>
      <c r="AW386" s="19">
        <f t="shared" si="2771"/>
        <v>0</v>
      </c>
      <c r="AX386" s="19">
        <f t="shared" si="2771"/>
        <v>0</v>
      </c>
      <c r="AY386" s="19">
        <f t="shared" si="2771"/>
        <v>0</v>
      </c>
      <c r="AZ386" s="19">
        <f t="shared" si="2771"/>
        <v>0</v>
      </c>
      <c r="BA386" s="19">
        <f t="shared" si="2771"/>
        <v>0</v>
      </c>
      <c r="BB386" s="19">
        <f t="shared" si="2771"/>
        <v>0</v>
      </c>
      <c r="BC386" s="19">
        <f t="shared" si="2771"/>
        <v>0</v>
      </c>
      <c r="BD386" s="19">
        <f t="shared" si="2771"/>
        <v>0</v>
      </c>
      <c r="BE386" s="19">
        <f t="shared" si="2771"/>
        <v>0</v>
      </c>
      <c r="BF386" s="19">
        <f t="shared" si="2771"/>
        <v>0</v>
      </c>
      <c r="BG386" s="19">
        <f t="shared" si="2771"/>
        <v>0</v>
      </c>
      <c r="BH386" s="19">
        <f t="shared" si="2771"/>
        <v>0</v>
      </c>
      <c r="BI386" s="19">
        <f t="shared" si="2771"/>
        <v>0</v>
      </c>
    </row>
    <row r="387" spans="1:61" s="19" customFormat="1" ht="12.75" x14ac:dyDescent="0.2"/>
    <row r="388" spans="1:61" s="19" customFormat="1" ht="12.75" x14ac:dyDescent="0.2"/>
    <row r="389" spans="1:61" s="19" customFormat="1" ht="12.75" x14ac:dyDescent="0.2"/>
    <row r="390" spans="1:61" s="19" customFormat="1" ht="12.75" x14ac:dyDescent="0.2"/>
    <row r="391" spans="1:61" s="19" customFormat="1" ht="12.75" x14ac:dyDescent="0.2"/>
    <row r="392" spans="1:61" s="19" customFormat="1" ht="12.75" x14ac:dyDescent="0.2">
      <c r="A392" s="19" t="s">
        <v>458</v>
      </c>
      <c r="B392" s="19">
        <f>B381/5</f>
        <v>23179902.089306019</v>
      </c>
      <c r="D392" s="19">
        <v>2020</v>
      </c>
      <c r="E392" s="19">
        <v>2021</v>
      </c>
      <c r="F392" s="19">
        <v>2022</v>
      </c>
      <c r="G392" s="19">
        <v>2023</v>
      </c>
      <c r="H392" s="19">
        <v>2024</v>
      </c>
      <c r="I392" s="19">
        <v>2025</v>
      </c>
      <c r="J392" s="19">
        <v>2026</v>
      </c>
      <c r="K392" s="19">
        <v>2027</v>
      </c>
      <c r="L392" s="19">
        <v>2028</v>
      </c>
      <c r="M392" s="19">
        <v>2029</v>
      </c>
      <c r="N392" s="19">
        <v>2030</v>
      </c>
      <c r="O392" s="19">
        <v>2031</v>
      </c>
      <c r="P392" s="19">
        <v>2032</v>
      </c>
      <c r="Q392" s="19">
        <v>2033</v>
      </c>
      <c r="R392" s="19">
        <v>2034</v>
      </c>
      <c r="S392" s="19">
        <v>2035</v>
      </c>
      <c r="T392" s="19">
        <v>2036</v>
      </c>
      <c r="U392" s="19">
        <v>2037</v>
      </c>
      <c r="V392" s="19">
        <v>2038</v>
      </c>
      <c r="W392" s="19">
        <v>2039</v>
      </c>
      <c r="X392" s="19">
        <v>2040</v>
      </c>
      <c r="Y392" s="19">
        <v>2041</v>
      </c>
      <c r="Z392" s="19">
        <v>2042</v>
      </c>
      <c r="AA392" s="19">
        <v>2043</v>
      </c>
      <c r="AB392" s="19">
        <v>2044</v>
      </c>
      <c r="AC392" s="19">
        <v>2045</v>
      </c>
      <c r="AD392" s="19">
        <v>2046</v>
      </c>
      <c r="AE392" s="19">
        <v>2047</v>
      </c>
      <c r="AF392" s="19">
        <v>2048</v>
      </c>
      <c r="AG392" s="19">
        <v>2049</v>
      </c>
      <c r="AH392" s="19">
        <v>2050</v>
      </c>
      <c r="AI392" s="19">
        <v>2051</v>
      </c>
      <c r="AJ392" s="19">
        <v>2052</v>
      </c>
      <c r="AK392" s="19">
        <v>2053</v>
      </c>
      <c r="AL392" s="19">
        <v>2054</v>
      </c>
      <c r="AM392" s="19">
        <v>2055</v>
      </c>
      <c r="AN392" s="19">
        <v>2056</v>
      </c>
      <c r="AO392" s="19">
        <v>2057</v>
      </c>
      <c r="AP392" s="19">
        <v>2058</v>
      </c>
      <c r="AQ392" s="19">
        <v>2059</v>
      </c>
      <c r="AR392" s="19">
        <v>2060</v>
      </c>
      <c r="AS392" s="19">
        <v>2061</v>
      </c>
      <c r="AT392" s="19">
        <v>2062</v>
      </c>
      <c r="AU392" s="19">
        <v>2063</v>
      </c>
      <c r="AV392" s="19">
        <v>2064</v>
      </c>
      <c r="AW392" s="19">
        <v>2065</v>
      </c>
      <c r="AX392" s="19">
        <v>2066</v>
      </c>
      <c r="AY392" s="19">
        <v>2067</v>
      </c>
      <c r="AZ392" s="19">
        <v>2068</v>
      </c>
      <c r="BA392" s="19">
        <v>2069</v>
      </c>
      <c r="BB392" s="19">
        <v>2070</v>
      </c>
      <c r="BC392" s="19">
        <v>2071</v>
      </c>
      <c r="BD392" s="19">
        <v>2072</v>
      </c>
      <c r="BE392" s="19">
        <v>2073</v>
      </c>
      <c r="BF392" s="19">
        <v>2074</v>
      </c>
      <c r="BG392" s="19">
        <v>2075</v>
      </c>
      <c r="BH392" s="19">
        <v>2076</v>
      </c>
      <c r="BI392" s="19">
        <v>2077</v>
      </c>
    </row>
    <row r="393" spans="1:61" s="19" customFormat="1" ht="12.75" x14ac:dyDescent="0.2">
      <c r="A393" s="19" t="s">
        <v>72</v>
      </c>
      <c r="B393" s="19">
        <f>B382</f>
        <v>25</v>
      </c>
      <c r="D393" s="19">
        <f>B393</f>
        <v>25</v>
      </c>
      <c r="E393" s="19">
        <f>IF(D393&gt;0,D393-1,0)</f>
        <v>24</v>
      </c>
      <c r="F393" s="19">
        <f t="shared" ref="F393" si="2772">IF(E393&gt;0,E393-1,0)</f>
        <v>23</v>
      </c>
      <c r="G393" s="19">
        <f t="shared" ref="G393" si="2773">IF(F393&gt;0,F393-1,0)</f>
        <v>22</v>
      </c>
      <c r="H393" s="19">
        <f t="shared" ref="H393" si="2774">IF(G393&gt;0,G393-1,0)</f>
        <v>21</v>
      </c>
      <c r="I393" s="19">
        <f t="shared" ref="I393" si="2775">IF(H393&gt;0,H393-1,0)</f>
        <v>20</v>
      </c>
      <c r="J393" s="19">
        <f t="shared" ref="J393" si="2776">IF(I393&gt;0,I393-1,0)</f>
        <v>19</v>
      </c>
      <c r="K393" s="19">
        <f t="shared" ref="K393" si="2777">IF(J393&gt;0,J393-1,0)</f>
        <v>18</v>
      </c>
      <c r="L393" s="19">
        <f t="shared" ref="L393" si="2778">IF(K393&gt;0,K393-1,0)</f>
        <v>17</v>
      </c>
      <c r="M393" s="19">
        <f t="shared" ref="M393" si="2779">IF(L393&gt;0,L393-1,0)</f>
        <v>16</v>
      </c>
      <c r="N393" s="19">
        <f t="shared" ref="N393" si="2780">IF(M393&gt;0,M393-1,0)</f>
        <v>15</v>
      </c>
      <c r="O393" s="19">
        <f t="shared" ref="O393" si="2781">IF(N393&gt;0,N393-1,0)</f>
        <v>14</v>
      </c>
      <c r="P393" s="19">
        <f t="shared" ref="P393" si="2782">IF(O393&gt;0,O393-1,0)</f>
        <v>13</v>
      </c>
      <c r="Q393" s="19">
        <f t="shared" ref="Q393" si="2783">IF(P393&gt;0,P393-1,0)</f>
        <v>12</v>
      </c>
      <c r="R393" s="19">
        <f t="shared" ref="R393" si="2784">IF(Q393&gt;0,Q393-1,0)</f>
        <v>11</v>
      </c>
      <c r="S393" s="19">
        <f t="shared" ref="S393" si="2785">IF(R393&gt;0,R393-1,0)</f>
        <v>10</v>
      </c>
      <c r="T393" s="19">
        <f t="shared" ref="T393" si="2786">IF(S393&gt;0,S393-1,0)</f>
        <v>9</v>
      </c>
      <c r="U393" s="19">
        <f t="shared" ref="U393" si="2787">IF(T393&gt;0,T393-1,0)</f>
        <v>8</v>
      </c>
      <c r="V393" s="19">
        <f t="shared" ref="V393" si="2788">IF(U393&gt;0,U393-1,0)</f>
        <v>7</v>
      </c>
      <c r="W393" s="19">
        <f t="shared" ref="W393" si="2789">IF(V393&gt;0,V393-1,0)</f>
        <v>6</v>
      </c>
      <c r="X393" s="19">
        <f t="shared" ref="X393" si="2790">IF(W393&gt;0,W393-1,0)</f>
        <v>5</v>
      </c>
      <c r="Y393" s="19">
        <f t="shared" ref="Y393" si="2791">IF(X393&gt;0,X393-1,0)</f>
        <v>4</v>
      </c>
      <c r="Z393" s="19">
        <f t="shared" ref="Z393" si="2792">IF(Y393&gt;0,Y393-1,0)</f>
        <v>3</v>
      </c>
      <c r="AA393" s="19">
        <f t="shared" ref="AA393" si="2793">IF(Z393&gt;0,Z393-1,0)</f>
        <v>2</v>
      </c>
      <c r="AB393" s="19">
        <f t="shared" ref="AB393" si="2794">IF(AA393&gt;0,AA393-1,0)</f>
        <v>1</v>
      </c>
      <c r="AC393" s="19">
        <f t="shared" ref="AC393" si="2795">IF(AB393&gt;0,AB393-1,0)</f>
        <v>0</v>
      </c>
      <c r="AD393" s="19">
        <f t="shared" ref="AD393" si="2796">IF(AC393&gt;0,AC393-1,0)</f>
        <v>0</v>
      </c>
      <c r="AE393" s="19">
        <f t="shared" ref="AE393" si="2797">IF(AD393&gt;0,AD393-1,0)</f>
        <v>0</v>
      </c>
      <c r="AF393" s="19">
        <f t="shared" ref="AF393" si="2798">IF(AE393&gt;0,AE393-1,0)</f>
        <v>0</v>
      </c>
      <c r="AG393" s="19">
        <f t="shared" ref="AG393" si="2799">IF(AF393&gt;0,AF393-1,0)</f>
        <v>0</v>
      </c>
      <c r="AH393" s="19">
        <f t="shared" ref="AH393" si="2800">IF(AG393&gt;0,AG393-1,0)</f>
        <v>0</v>
      </c>
      <c r="AI393" s="19">
        <f t="shared" ref="AI393" si="2801">IF(AH393&gt;0,AH393-1,0)</f>
        <v>0</v>
      </c>
      <c r="AJ393" s="19">
        <f t="shared" ref="AJ393" si="2802">IF(AI393&gt;0,AI393-1,0)</f>
        <v>0</v>
      </c>
      <c r="AK393" s="19">
        <f t="shared" ref="AK393" si="2803">IF(AJ393&gt;0,AJ393-1,0)</f>
        <v>0</v>
      </c>
      <c r="AL393" s="19">
        <f t="shared" ref="AL393" si="2804">IF(AK393&gt;0,AK393-1,0)</f>
        <v>0</v>
      </c>
      <c r="AM393" s="19">
        <f t="shared" ref="AM393" si="2805">IF(AL393&gt;0,AL393-1,0)</f>
        <v>0</v>
      </c>
      <c r="AN393" s="19">
        <f t="shared" ref="AN393" si="2806">IF(AM393&gt;0,AM393-1,0)</f>
        <v>0</v>
      </c>
      <c r="AO393" s="19">
        <f t="shared" ref="AO393" si="2807">IF(AN393&gt;0,AN393-1,0)</f>
        <v>0</v>
      </c>
      <c r="AP393" s="19">
        <f t="shared" ref="AP393" si="2808">IF(AO393&gt;0,AO393-1,0)</f>
        <v>0</v>
      </c>
      <c r="AQ393" s="19">
        <f t="shared" ref="AQ393" si="2809">IF(AP393&gt;0,AP393-1,0)</f>
        <v>0</v>
      </c>
      <c r="AR393" s="19">
        <f t="shared" ref="AR393" si="2810">IF(AQ393&gt;0,AQ393-1,0)</f>
        <v>0</v>
      </c>
      <c r="AS393" s="19">
        <f t="shared" ref="AS393" si="2811">IF(AR393&gt;0,AR393-1,0)</f>
        <v>0</v>
      </c>
      <c r="AT393" s="19">
        <f t="shared" ref="AT393" si="2812">IF(AS393&gt;0,AS393-1,0)</f>
        <v>0</v>
      </c>
      <c r="AU393" s="19">
        <f t="shared" ref="AU393" si="2813">IF(AT393&gt;0,AT393-1,0)</f>
        <v>0</v>
      </c>
      <c r="AV393" s="19">
        <f t="shared" ref="AV393" si="2814">IF(AU393&gt;0,AU393-1,0)</f>
        <v>0</v>
      </c>
      <c r="AW393" s="19">
        <f t="shared" ref="AW393" si="2815">IF(AV393&gt;0,AV393-1,0)</f>
        <v>0</v>
      </c>
      <c r="AX393" s="19">
        <f t="shared" ref="AX393" si="2816">IF(AW393&gt;0,AW393-1,0)</f>
        <v>0</v>
      </c>
      <c r="AY393" s="19">
        <f t="shared" ref="AY393" si="2817">IF(AX393&gt;0,AX393-1,0)</f>
        <v>0</v>
      </c>
      <c r="AZ393" s="19">
        <f t="shared" ref="AZ393" si="2818">IF(AY393&gt;0,AY393-1,0)</f>
        <v>0</v>
      </c>
      <c r="BA393" s="19">
        <f t="shared" ref="BA393" si="2819">IF(AZ393&gt;0,AZ393-1,0)</f>
        <v>0</v>
      </c>
      <c r="BB393" s="19">
        <f t="shared" ref="BB393" si="2820">IF(BA393&gt;0,BA393-1,0)</f>
        <v>0</v>
      </c>
      <c r="BC393" s="19">
        <f t="shared" ref="BC393" si="2821">IF(BB393&gt;0,BB393-1,0)</f>
        <v>0</v>
      </c>
      <c r="BD393" s="19">
        <f t="shared" ref="BD393" si="2822">IF(BC393&gt;0,BC393-1,0)</f>
        <v>0</v>
      </c>
      <c r="BE393" s="19">
        <f t="shared" ref="BE393" si="2823">IF(BD393&gt;0,BD393-1,0)</f>
        <v>0</v>
      </c>
      <c r="BF393" s="19">
        <f t="shared" ref="BF393" si="2824">IF(BE393&gt;0,BE393-1,0)</f>
        <v>0</v>
      </c>
      <c r="BG393" s="19">
        <f t="shared" ref="BG393" si="2825">IF(BF393&gt;0,BF393-1,0)</f>
        <v>0</v>
      </c>
      <c r="BH393" s="19">
        <f t="shared" ref="BH393" si="2826">IF(BG393&gt;0,BG393-1,0)</f>
        <v>0</v>
      </c>
      <c r="BI393" s="19">
        <f t="shared" ref="BI393" si="2827">IF(BH393&gt;0,BH393-1,0)</f>
        <v>0</v>
      </c>
    </row>
    <row r="394" spans="1:61" s="19" customFormat="1" ht="12.75" x14ac:dyDescent="0.2">
      <c r="D394" s="19">
        <f>B392</f>
        <v>23179902.089306019</v>
      </c>
      <c r="E394" s="19">
        <f>D398</f>
        <v>22628625.370023113</v>
      </c>
      <c r="F394" s="19">
        <f>E398</f>
        <v>22054904.957970053</v>
      </c>
      <c r="G394" s="19">
        <f t="shared" ref="G394" si="2828">F398</f>
        <v>21457827.120845906</v>
      </c>
      <c r="H394" s="19">
        <f t="shared" ref="H394" si="2829">G398</f>
        <v>20836440.926289737</v>
      </c>
      <c r="I394" s="19">
        <f t="shared" ref="I394" si="2830">H398</f>
        <v>20189756.727384005</v>
      </c>
      <c r="J394" s="19">
        <f t="shared" ref="J394" si="2831">I398</f>
        <v>19516744.586499456</v>
      </c>
      <c r="K394" s="19">
        <f t="shared" ref="K394" si="2832">J398</f>
        <v>18816332.634971272</v>
      </c>
      <c r="L394" s="19">
        <f t="shared" ref="L394" si="2833">K398</f>
        <v>18087405.365994006</v>
      </c>
      <c r="M394" s="19">
        <f t="shared" ref="M394" si="2834">L398</f>
        <v>17328801.858016491</v>
      </c>
      <c r="N394" s="19">
        <f t="shared" ref="N394" si="2835">M398</f>
        <v>16539313.925807251</v>
      </c>
      <c r="O394" s="19">
        <f t="shared" ref="O394" si="2836">N398</f>
        <v>15717684.196245683</v>
      </c>
      <c r="P394" s="19">
        <f t="shared" ref="P394" si="2837">O398</f>
        <v>14862604.105774462</v>
      </c>
      <c r="Q394" s="19">
        <f t="shared" ref="Q394" si="2838">P398</f>
        <v>13972711.816323798</v>
      </c>
      <c r="R394" s="19">
        <f t="shared" ref="R394" si="2839">Q398</f>
        <v>13046590.046388382</v>
      </c>
      <c r="S394" s="19">
        <f t="shared" ref="S394" si="2840">R398</f>
        <v>12082763.813802671</v>
      </c>
      <c r="T394" s="19">
        <f t="shared" ref="T394" si="2841">S398</f>
        <v>11079698.086619571</v>
      </c>
      <c r="U394" s="19">
        <f t="shared" ref="U394" si="2842">T398</f>
        <v>10035795.338351214</v>
      </c>
      <c r="V394" s="19">
        <f t="shared" ref="V394" si="2843">U398</f>
        <v>8949393.0036781766</v>
      </c>
      <c r="W394" s="19">
        <f t="shared" ref="W394" si="2844">V398</f>
        <v>7818760.8305750042</v>
      </c>
      <c r="X394" s="19">
        <f t="shared" ref="X394" si="2845">W398</f>
        <v>6642098.1246349188</v>
      </c>
      <c r="Y394" s="19">
        <f t="shared" ref="Y394" si="2846">X398</f>
        <v>5417530.8812048994</v>
      </c>
      <c r="Z394" s="19">
        <f t="shared" ref="Z394" si="2847">Y398</f>
        <v>4143108.8007636489</v>
      </c>
      <c r="AA394" s="19">
        <f t="shared" ref="AA394" si="2848">Z398</f>
        <v>2816802.1827890011</v>
      </c>
      <c r="AB394" s="19">
        <f t="shared" ref="AB394" si="2849">AA398</f>
        <v>1436498.6931678164</v>
      </c>
      <c r="AC394" s="19">
        <f t="shared" ref="AC394" si="2850">AB398</f>
        <v>-9.0803951025009155E-9</v>
      </c>
      <c r="AD394" s="19" t="e">
        <f t="shared" ref="AD394" si="2851">AC398</f>
        <v>#N/A</v>
      </c>
      <c r="AE394" s="19" t="e">
        <f t="shared" ref="AE394" si="2852">AD398</f>
        <v>#N/A</v>
      </c>
      <c r="AF394" s="19" t="e">
        <f t="shared" ref="AF394" si="2853">AE398</f>
        <v>#N/A</v>
      </c>
      <c r="AG394" s="19" t="e">
        <f t="shared" ref="AG394" si="2854">AF398</f>
        <v>#N/A</v>
      </c>
      <c r="AH394" s="19" t="e">
        <f t="shared" ref="AH394" si="2855">AG398</f>
        <v>#N/A</v>
      </c>
      <c r="AI394" s="19" t="e">
        <f t="shared" ref="AI394" si="2856">AH398</f>
        <v>#N/A</v>
      </c>
      <c r="AJ394" s="19" t="e">
        <f t="shared" ref="AJ394" si="2857">AI398</f>
        <v>#N/A</v>
      </c>
      <c r="AK394" s="19" t="e">
        <f t="shared" ref="AK394" si="2858">AJ398</f>
        <v>#N/A</v>
      </c>
      <c r="AL394" s="19" t="e">
        <f t="shared" ref="AL394" si="2859">AK398</f>
        <v>#N/A</v>
      </c>
      <c r="AM394" s="19" t="e">
        <f t="shared" ref="AM394" si="2860">AL398</f>
        <v>#N/A</v>
      </c>
      <c r="AN394" s="19" t="e">
        <f t="shared" ref="AN394" si="2861">AM398</f>
        <v>#N/A</v>
      </c>
      <c r="AO394" s="19" t="e">
        <f t="shared" ref="AO394" si="2862">AN398</f>
        <v>#N/A</v>
      </c>
      <c r="AP394" s="19" t="e">
        <f t="shared" ref="AP394" si="2863">AO398</f>
        <v>#N/A</v>
      </c>
      <c r="AQ394" s="19" t="e">
        <f t="shared" ref="AQ394" si="2864">AP398</f>
        <v>#N/A</v>
      </c>
      <c r="AR394" s="19" t="e">
        <f t="shared" ref="AR394" si="2865">AQ398</f>
        <v>#N/A</v>
      </c>
      <c r="AS394" s="19" t="e">
        <f t="shared" ref="AS394" si="2866">AR398</f>
        <v>#N/A</v>
      </c>
      <c r="AT394" s="19" t="e">
        <f t="shared" ref="AT394" si="2867">AS398</f>
        <v>#N/A</v>
      </c>
      <c r="AU394" s="19" t="e">
        <f t="shared" ref="AU394" si="2868">AT398</f>
        <v>#N/A</v>
      </c>
      <c r="AV394" s="19" t="e">
        <f t="shared" ref="AV394" si="2869">AU398</f>
        <v>#N/A</v>
      </c>
      <c r="AW394" s="19" t="e">
        <f t="shared" ref="AW394" si="2870">AV398</f>
        <v>#N/A</v>
      </c>
      <c r="AX394" s="19" t="e">
        <f t="shared" ref="AX394" si="2871">AW398</f>
        <v>#N/A</v>
      </c>
      <c r="AY394" s="19" t="e">
        <f t="shared" ref="AY394" si="2872">AX398</f>
        <v>#N/A</v>
      </c>
      <c r="AZ394" s="19" t="e">
        <f t="shared" ref="AZ394" si="2873">AY398</f>
        <v>#N/A</v>
      </c>
      <c r="BA394" s="19" t="e">
        <f t="shared" ref="BA394" si="2874">AZ398</f>
        <v>#N/A</v>
      </c>
      <c r="BB394" s="19" t="e">
        <f t="shared" ref="BB394" si="2875">BA398</f>
        <v>#N/A</v>
      </c>
      <c r="BC394" s="19" t="e">
        <f t="shared" ref="BC394" si="2876">BB398</f>
        <v>#N/A</v>
      </c>
      <c r="BD394" s="19" t="e">
        <f t="shared" ref="BD394" si="2877">BC398</f>
        <v>#N/A</v>
      </c>
      <c r="BE394" s="19" t="e">
        <f t="shared" ref="BE394" si="2878">BD398</f>
        <v>#N/A</v>
      </c>
      <c r="BF394" s="19" t="e">
        <f t="shared" ref="BF394" si="2879">BE398</f>
        <v>#N/A</v>
      </c>
      <c r="BG394" s="19" t="e">
        <f t="shared" ref="BG394" si="2880">BF398</f>
        <v>#N/A</v>
      </c>
      <c r="BH394" s="19" t="e">
        <f t="shared" ref="BH394" si="2881">BG398</f>
        <v>#N/A</v>
      </c>
      <c r="BI394" s="19" t="e">
        <f t="shared" ref="BI394" si="2882">BH398</f>
        <v>#N/A</v>
      </c>
    </row>
    <row r="395" spans="1:61" s="19" customFormat="1" ht="12.75" x14ac:dyDescent="0.2">
      <c r="C395" s="19" t="s">
        <v>455</v>
      </c>
      <c r="D395" s="163">
        <f>IF($D393&gt;=1,($B392/HLOOKUP($D393,'Annuity Calc'!$H$7:$BE$11,2,FALSE))*HLOOKUP(D393,'Annuity Calc'!$H$7:$BE$11,3,FALSE),(IF(D393&lt;=(-1),D393,0)))</f>
        <v>551276.71928290743</v>
      </c>
      <c r="E395" s="163">
        <f>IF($D393&gt;=1,($B392/HLOOKUP($D393,'Annuity Calc'!$H$7:$BE$11,2,FALSE))*HLOOKUP(E393,'Annuity Calc'!$H$7:$BE$11,3,FALSE),(IF(E393&lt;=(-1),E393,0)))</f>
        <v>573720.41205306014</v>
      </c>
      <c r="F395" s="163">
        <f>IF($D393&gt;=1,($B392/HLOOKUP($D393,'Annuity Calc'!$H$7:$BE$11,2,FALSE))*HLOOKUP(F393,'Annuity Calc'!$H$7:$BE$11,3,FALSE),(IF(F393&lt;=(-1),F393,0)))</f>
        <v>597077.83712414536</v>
      </c>
      <c r="G395" s="163">
        <f>IF($D393&gt;=1,($B392/HLOOKUP($D393,'Annuity Calc'!$H$7:$BE$11,2,FALSE))*HLOOKUP(G393,'Annuity Calc'!$H$7:$BE$11,3,FALSE),(IF(G393&lt;=(-1),G393,0)))</f>
        <v>621386.19455616758</v>
      </c>
      <c r="H395" s="163">
        <f>IF($D393&gt;=1,($B392/HLOOKUP($D393,'Annuity Calc'!$H$7:$BE$11,2,FALSE))*HLOOKUP(H393,'Annuity Calc'!$H$7:$BE$11,3,FALSE),(IF(H393&lt;=(-1),H393,0)))</f>
        <v>646684.19890573237</v>
      </c>
      <c r="I395" s="163">
        <f>IF($D393&gt;=1,($B392/HLOOKUP($D393,'Annuity Calc'!$H$7:$BE$11,2,FALSE))*HLOOKUP(I393,'Annuity Calc'!$H$7:$BE$11,3,FALSE),(IF(I393&lt;=(-1),I393,0)))</f>
        <v>673012.14088454854</v>
      </c>
      <c r="J395" s="163">
        <f>IF($D393&gt;=1,($B392/HLOOKUP($D393,'Annuity Calc'!$H$7:$BE$11,2,FALSE))*HLOOKUP(J393,'Annuity Calc'!$H$7:$BE$11,3,FALSE),(IF(J393&lt;=(-1),J393,0)))</f>
        <v>700411.9515281826</v>
      </c>
      <c r="K395" s="163">
        <f>IF($D393&gt;=1,($B392/HLOOKUP($D393,'Annuity Calc'!$H$7:$BE$11,2,FALSE))*HLOOKUP(K393,'Annuity Calc'!$H$7:$BE$11,3,FALSE),(IF(K393&lt;=(-1),K393,0)))</f>
        <v>728927.26897726615</v>
      </c>
      <c r="L395" s="163">
        <f>IF($D393&gt;=1,($B392/HLOOKUP($D393,'Annuity Calc'!$H$7:$BE$11,2,FALSE))*HLOOKUP(L393,'Annuity Calc'!$H$7:$BE$11,3,FALSE),(IF(L393&lt;=(-1),L393,0)))</f>
        <v>758603.50797751418</v>
      </c>
      <c r="M395" s="163">
        <f>IF($D393&gt;=1,($B392/HLOOKUP($D393,'Annuity Calc'!$H$7:$BE$11,2,FALSE))*HLOOKUP(M393,'Annuity Calc'!$H$7:$BE$11,3,FALSE),(IF(M393&lt;=(-1),M393,0)))</f>
        <v>789487.93220923981</v>
      </c>
      <c r="N395" s="163">
        <f>IF($D393&gt;=1,($B392/HLOOKUP($D393,'Annuity Calc'!$H$7:$BE$11,2,FALSE))*HLOOKUP(N393,'Annuity Calc'!$H$7:$BE$11,3,FALSE),(IF(N393&lt;=(-1),N393,0)))</f>
        <v>821629.72956156742</v>
      </c>
      <c r="O395" s="163">
        <f>IF($D393&gt;=1,($B392/HLOOKUP($D393,'Annuity Calc'!$H$7:$BE$11,2,FALSE))*HLOOKUP(O393,'Annuity Calc'!$H$7:$BE$11,3,FALSE),(IF(O393&lt;=(-1),O393,0)))</f>
        <v>855080.0904712216</v>
      </c>
      <c r="P395" s="163">
        <f>IF($D393&gt;=1,($B392/HLOOKUP($D393,'Annuity Calc'!$H$7:$BE$11,2,FALSE))*HLOOKUP(P393,'Annuity Calc'!$H$7:$BE$11,3,FALSE),(IF(P393&lt;=(-1),P393,0)))</f>
        <v>889892.28945066314</v>
      </c>
      <c r="Q395" s="163">
        <f>IF($D393&gt;=1,($B392/HLOOKUP($D393,'Annuity Calc'!$H$7:$BE$11,2,FALSE))*HLOOKUP(Q393,'Annuity Calc'!$H$7:$BE$11,3,FALSE),(IF(Q393&lt;=(-1),Q393,0)))</f>
        <v>926121.76993541548</v>
      </c>
      <c r="R395" s="163">
        <f>IF($D393&gt;=1,($B392/HLOOKUP($D393,'Annuity Calc'!$H$7:$BE$11,2,FALSE))*HLOOKUP(R393,'Annuity Calc'!$H$7:$BE$11,3,FALSE),(IF(R393&lt;=(-1),R393,0)))</f>
        <v>963826.23258571187</v>
      </c>
      <c r="S395" s="163">
        <f>IF($D393&gt;=1,($B392/HLOOKUP($D393,'Annuity Calc'!$H$7:$BE$11,2,FALSE))*HLOOKUP(S393,'Annuity Calc'!$H$7:$BE$11,3,FALSE),(IF(S393&lt;=(-1),S393,0)))</f>
        <v>1003065.7271830997</v>
      </c>
      <c r="T395" s="163">
        <f>IF($D393&gt;=1,($B392/HLOOKUP($D393,'Annuity Calc'!$H$7:$BE$11,2,FALSE))*HLOOKUP(T393,'Annuity Calc'!$H$7:$BE$11,3,FALSE),(IF(T393&lt;=(-1),T393,0)))</f>
        <v>1043902.7482683564</v>
      </c>
      <c r="U395" s="163">
        <f>IF($D393&gt;=1,($B392/HLOOKUP($D393,'Annuity Calc'!$H$7:$BE$11,2,FALSE))*HLOOKUP(U393,'Annuity Calc'!$H$7:$BE$11,3,FALSE),(IF(U393&lt;=(-1),U393,0)))</f>
        <v>1086402.3346730371</v>
      </c>
      <c r="V395" s="163">
        <f>IF($D393&gt;=1,($B392/HLOOKUP($D393,'Annuity Calc'!$H$7:$BE$11,2,FALSE))*HLOOKUP(V393,'Annuity Calc'!$H$7:$BE$11,3,FALSE),(IF(V393&lt;=(-1),V393,0)))</f>
        <v>1130632.1731031726</v>
      </c>
      <c r="W395" s="163">
        <f>IF($D393&gt;=1,($B392/HLOOKUP($D393,'Annuity Calc'!$H$7:$BE$11,2,FALSE))*HLOOKUP(W393,'Annuity Calc'!$H$7:$BE$11,3,FALSE),(IF(W393&lt;=(-1),W393,0)))</f>
        <v>1176662.7059400857</v>
      </c>
      <c r="X395" s="163">
        <f>IF($D393&gt;=1,($B392/HLOOKUP($D393,'Annuity Calc'!$H$7:$BE$11,2,FALSE))*HLOOKUP(X393,'Annuity Calc'!$H$7:$BE$11,3,FALSE),(IF(X393&lt;=(-1),X393,0)))</f>
        <v>1224567.2434300191</v>
      </c>
      <c r="Y395" s="163">
        <f>IF($D393&gt;=1,($B392/HLOOKUP($D393,'Annuity Calc'!$H$7:$BE$11,2,FALSE))*HLOOKUP(Y393,'Annuity Calc'!$H$7:$BE$11,3,FALSE),(IF(Y393&lt;=(-1),Y393,0)))</f>
        <v>1274422.0804412507</v>
      </c>
      <c r="Z395" s="163">
        <f>IF($D393&gt;=1,($B392/HLOOKUP($D393,'Annuity Calc'!$H$7:$BE$11,2,FALSE))*HLOOKUP(Z393,'Annuity Calc'!$H$7:$BE$11,3,FALSE),(IF(Z393&lt;=(-1),Z393,0)))</f>
        <v>1326306.6179746478</v>
      </c>
      <c r="AA395" s="163">
        <f>IF($D393&gt;=1,($B392/HLOOKUP($D393,'Annuity Calc'!$H$7:$BE$11,2,FALSE))*HLOOKUP(AA393,'Annuity Calc'!$H$7:$BE$11,3,FALSE),(IF(AA393&lt;=(-1),AA393,0)))</f>
        <v>1380303.4896211848</v>
      </c>
      <c r="AB395" s="163">
        <f>IF($D393&gt;=1,($B392/HLOOKUP($D393,'Annuity Calc'!$H$7:$BE$11,2,FALSE))*HLOOKUP(AB393,'Annuity Calc'!$H$7:$BE$11,3,FALSE),(IF(AB393&lt;=(-1),AB393,0)))</f>
        <v>1436498.6931678255</v>
      </c>
      <c r="AC395" s="163" t="e">
        <f>IF($D393&gt;=1,($B392/HLOOKUP($D393,'Annuity Calc'!$H$7:$BE$11,2,FALSE))*HLOOKUP(AC393,'Annuity Calc'!$H$7:$BE$11,3,FALSE),(IF(AC393&lt;=(-1),AC393,0)))</f>
        <v>#N/A</v>
      </c>
      <c r="AD395" s="163" t="e">
        <f>IF($D393&gt;=1,($B392/HLOOKUP($D393,'Annuity Calc'!$H$7:$BE$11,2,FALSE))*HLOOKUP(AD393,'Annuity Calc'!$H$7:$BE$11,3,FALSE),(IF(AD393&lt;=(-1),AD393,0)))</f>
        <v>#N/A</v>
      </c>
      <c r="AE395" s="163" t="e">
        <f>IF($D393&gt;=1,($B392/HLOOKUP($D393,'Annuity Calc'!$H$7:$BE$11,2,FALSE))*HLOOKUP(AE393,'Annuity Calc'!$H$7:$BE$11,3,FALSE),(IF(AE393&lt;=(-1),AE393,0)))</f>
        <v>#N/A</v>
      </c>
      <c r="AF395" s="163" t="e">
        <f>IF($D393&gt;=1,($B392/HLOOKUP($D393,'Annuity Calc'!$H$7:$BE$11,2,FALSE))*HLOOKUP(AF393,'Annuity Calc'!$H$7:$BE$11,3,FALSE),(IF(AF393&lt;=(-1),AF393,0)))</f>
        <v>#N/A</v>
      </c>
      <c r="AG395" s="163" t="e">
        <f>IF($D393&gt;=1,($B392/HLOOKUP($D393,'Annuity Calc'!$H$7:$BE$11,2,FALSE))*HLOOKUP(AG393,'Annuity Calc'!$H$7:$BE$11,3,FALSE),(IF(AG393&lt;=(-1),AG393,0)))</f>
        <v>#N/A</v>
      </c>
      <c r="AH395" s="163" t="e">
        <f>IF($D393&gt;=1,($B392/HLOOKUP($D393,'Annuity Calc'!$H$7:$BE$11,2,FALSE))*HLOOKUP(AH393,'Annuity Calc'!$H$7:$BE$11,3,FALSE),(IF(AH393&lt;=(-1),AH393,0)))</f>
        <v>#N/A</v>
      </c>
      <c r="AI395" s="163" t="e">
        <f>IF($D393&gt;=1,($B392/HLOOKUP($D393,'Annuity Calc'!$H$7:$BE$11,2,FALSE))*HLOOKUP(AI393,'Annuity Calc'!$H$7:$BE$11,3,FALSE),(IF(AI393&lt;=(-1),AI393,0)))</f>
        <v>#N/A</v>
      </c>
      <c r="AJ395" s="163" t="e">
        <f>IF($D393&gt;=1,($B392/HLOOKUP($D393,'Annuity Calc'!$H$7:$BE$11,2,FALSE))*HLOOKUP(AJ393,'Annuity Calc'!$H$7:$BE$11,3,FALSE),(IF(AJ393&lt;=(-1),AJ393,0)))</f>
        <v>#N/A</v>
      </c>
      <c r="AK395" s="163" t="e">
        <f>IF($D393&gt;=1,($B392/HLOOKUP($D393,'Annuity Calc'!$H$7:$BE$11,2,FALSE))*HLOOKUP(AK393,'Annuity Calc'!$H$7:$BE$11,3,FALSE),(IF(AK393&lt;=(-1),AK393,0)))</f>
        <v>#N/A</v>
      </c>
      <c r="AL395" s="163" t="e">
        <f>IF($D393&gt;=1,($B392/HLOOKUP($D393,'Annuity Calc'!$H$7:$BE$11,2,FALSE))*HLOOKUP(AL393,'Annuity Calc'!$H$7:$BE$11,3,FALSE),(IF(AL393&lt;=(-1),AL393,0)))</f>
        <v>#N/A</v>
      </c>
      <c r="AM395" s="163" t="e">
        <f>IF($D393&gt;=1,($B392/HLOOKUP($D393,'Annuity Calc'!$H$7:$BE$11,2,FALSE))*HLOOKUP(AM393,'Annuity Calc'!$H$7:$BE$11,3,FALSE),(IF(AM393&lt;=(-1),AM393,0)))</f>
        <v>#N/A</v>
      </c>
      <c r="AN395" s="163" t="e">
        <f>IF($D393&gt;=1,($B392/HLOOKUP($D393,'Annuity Calc'!$H$7:$BE$11,2,FALSE))*HLOOKUP(AN393,'Annuity Calc'!$H$7:$BE$11,3,FALSE),(IF(AN393&lt;=(-1),AN393,0)))</f>
        <v>#N/A</v>
      </c>
      <c r="AO395" s="163" t="e">
        <f>IF($D393&gt;=1,($B392/HLOOKUP($D393,'Annuity Calc'!$H$7:$BE$11,2,FALSE))*HLOOKUP(AO393,'Annuity Calc'!$H$7:$BE$11,3,FALSE),(IF(AO393&lt;=(-1),AO393,0)))</f>
        <v>#N/A</v>
      </c>
      <c r="AP395" s="163" t="e">
        <f>IF($D393&gt;=1,($B392/HLOOKUP($D393,'Annuity Calc'!$H$7:$BE$11,2,FALSE))*HLOOKUP(AP393,'Annuity Calc'!$H$7:$BE$11,3,FALSE),(IF(AP393&lt;=(-1),AP393,0)))</f>
        <v>#N/A</v>
      </c>
      <c r="AQ395" s="163" t="e">
        <f>IF($D393&gt;=1,($B392/HLOOKUP($D393,'Annuity Calc'!$H$7:$BE$11,2,FALSE))*HLOOKUP(AQ393,'Annuity Calc'!$H$7:$BE$11,3,FALSE),(IF(AQ393&lt;=(-1),AQ393,0)))</f>
        <v>#N/A</v>
      </c>
      <c r="AR395" s="163" t="e">
        <f>IF($D393&gt;=1,($B392/HLOOKUP($D393,'Annuity Calc'!$H$7:$BE$11,2,FALSE))*HLOOKUP(AR393,'Annuity Calc'!$H$7:$BE$11,3,FALSE),(IF(AR393&lt;=(-1),AR393,0)))</f>
        <v>#N/A</v>
      </c>
      <c r="AS395" s="163" t="e">
        <f>IF($D393&gt;=1,($B392/HLOOKUP($D393,'Annuity Calc'!$H$7:$BE$11,2,FALSE))*HLOOKUP(AS393,'Annuity Calc'!$H$7:$BE$11,3,FALSE),(IF(AS393&lt;=(-1),AS393,0)))</f>
        <v>#N/A</v>
      </c>
      <c r="AT395" s="163" t="e">
        <f>IF($D393&gt;=1,($B392/HLOOKUP($D393,'Annuity Calc'!$H$7:$BE$11,2,FALSE))*HLOOKUP(AT393,'Annuity Calc'!$H$7:$BE$11,3,FALSE),(IF(AT393&lt;=(-1),AT393,0)))</f>
        <v>#N/A</v>
      </c>
      <c r="AU395" s="163" t="e">
        <f>IF($D393&gt;=1,($B392/HLOOKUP($D393,'Annuity Calc'!$H$7:$BE$11,2,FALSE))*HLOOKUP(AU393,'Annuity Calc'!$H$7:$BE$11,3,FALSE),(IF(AU393&lt;=(-1),AU393,0)))</f>
        <v>#N/A</v>
      </c>
      <c r="AV395" s="163" t="e">
        <f>IF($D393&gt;=1,($B392/HLOOKUP($D393,'Annuity Calc'!$H$7:$BE$11,2,FALSE))*HLOOKUP(AV393,'Annuity Calc'!$H$7:$BE$11,3,FALSE),(IF(AV393&lt;=(-1),AV393,0)))</f>
        <v>#N/A</v>
      </c>
      <c r="AW395" s="163" t="e">
        <f>IF($D393&gt;=1,($B392/HLOOKUP($D393,'Annuity Calc'!$H$7:$BE$11,2,FALSE))*HLOOKUP(AW393,'Annuity Calc'!$H$7:$BE$11,3,FALSE),(IF(AW393&lt;=(-1),AW393,0)))</f>
        <v>#N/A</v>
      </c>
      <c r="AX395" s="163" t="e">
        <f>IF($D393&gt;=1,($B392/HLOOKUP($D393,'Annuity Calc'!$H$7:$BE$11,2,FALSE))*HLOOKUP(AX393,'Annuity Calc'!$H$7:$BE$11,3,FALSE),(IF(AX393&lt;=(-1),AX393,0)))</f>
        <v>#N/A</v>
      </c>
      <c r="AY395" s="163" t="e">
        <f>IF($D393&gt;=1,($B392/HLOOKUP($D393,'Annuity Calc'!$H$7:$BE$11,2,FALSE))*HLOOKUP(AY393,'Annuity Calc'!$H$7:$BE$11,3,FALSE),(IF(AY393&lt;=(-1),AY393,0)))</f>
        <v>#N/A</v>
      </c>
      <c r="AZ395" s="163" t="e">
        <f>IF($D393&gt;=1,($B392/HLOOKUP($D393,'Annuity Calc'!$H$7:$BE$11,2,FALSE))*HLOOKUP(AZ393,'Annuity Calc'!$H$7:$BE$11,3,FALSE),(IF(AZ393&lt;=(-1),AZ393,0)))</f>
        <v>#N/A</v>
      </c>
      <c r="BA395" s="163" t="e">
        <f>IF($D393&gt;=1,($B392/HLOOKUP($D393,'Annuity Calc'!$H$7:$BE$11,2,FALSE))*HLOOKUP(BA393,'Annuity Calc'!$H$7:$BE$11,3,FALSE),(IF(BA393&lt;=(-1),BA393,0)))</f>
        <v>#N/A</v>
      </c>
      <c r="BB395" s="163" t="e">
        <f>IF($D393&gt;=1,($B392/HLOOKUP($D393,'Annuity Calc'!$H$7:$BE$11,2,FALSE))*HLOOKUP(BB393,'Annuity Calc'!$H$7:$BE$11,3,FALSE),(IF(BB393&lt;=(-1),BB393,0)))</f>
        <v>#N/A</v>
      </c>
      <c r="BC395" s="163" t="e">
        <f>IF($D393&gt;=1,($B392/HLOOKUP($D393,'Annuity Calc'!$H$7:$BE$11,2,FALSE))*HLOOKUP(BC393,'Annuity Calc'!$H$7:$BE$11,3,FALSE),(IF(BC393&lt;=(-1),BC393,0)))</f>
        <v>#N/A</v>
      </c>
      <c r="BD395" s="163" t="e">
        <f>IF($D393&gt;=1,($B392/HLOOKUP($D393,'Annuity Calc'!$H$7:$BE$11,2,FALSE))*HLOOKUP(BD393,'Annuity Calc'!$H$7:$BE$11,3,FALSE),(IF(BD393&lt;=(-1),BD393,0)))</f>
        <v>#N/A</v>
      </c>
      <c r="BE395" s="163" t="e">
        <f>IF($D393&gt;=1,($B392/HLOOKUP($D393,'Annuity Calc'!$H$7:$BE$11,2,FALSE))*HLOOKUP(BE393,'Annuity Calc'!$H$7:$BE$11,3,FALSE),(IF(BE393&lt;=(-1),BE393,0)))</f>
        <v>#N/A</v>
      </c>
      <c r="BF395" s="163" t="e">
        <f>IF($D393&gt;=1,($B392/HLOOKUP($D393,'Annuity Calc'!$H$7:$BE$11,2,FALSE))*HLOOKUP(BF393,'Annuity Calc'!$H$7:$BE$11,3,FALSE),(IF(BF393&lt;=(-1),BF393,0)))</f>
        <v>#N/A</v>
      </c>
      <c r="BG395" s="163" t="e">
        <f>IF($D393&gt;=1,($B392/HLOOKUP($D393,'Annuity Calc'!$H$7:$BE$11,2,FALSE))*HLOOKUP(BG393,'Annuity Calc'!$H$7:$BE$11,3,FALSE),(IF(BG393&lt;=(-1),BG393,0)))</f>
        <v>#N/A</v>
      </c>
      <c r="BH395" s="163" t="e">
        <f>IF($D393&gt;=1,($B392/HLOOKUP($D393,'Annuity Calc'!$H$7:$BE$11,2,FALSE))*HLOOKUP(BH393,'Annuity Calc'!$H$7:$BE$11,3,FALSE),(IF(BH393&lt;=(-1),BH393,0)))</f>
        <v>#N/A</v>
      </c>
      <c r="BI395" s="163" t="e">
        <f>IF($D393&gt;=1,($B392/HLOOKUP($D393,'Annuity Calc'!$H$7:$BE$11,2,FALSE))*HLOOKUP(BI393,'Annuity Calc'!$H$7:$BE$11,3,FALSE),(IF(BI393&lt;=(-1),BI393,0)))</f>
        <v>#N/A</v>
      </c>
    </row>
    <row r="396" spans="1:61" s="19" customFormat="1" ht="12.75" x14ac:dyDescent="0.2">
      <c r="C396" s="19" t="s">
        <v>456</v>
      </c>
      <c r="D396" s="163">
        <f>IF($D393&gt;=1,($B392/HLOOKUP($D393,'Annuity Calc'!$H$7:$BE$11,2,FALSE))*HLOOKUP(D393,'Annuity Calc'!$H$7:$BE$11,4,FALSE),(IF(D393&lt;=(-1),D393,0)))</f>
        <v>913880.12281361618</v>
      </c>
      <c r="E396" s="163">
        <f>IF($D393&gt;=1,($B392/HLOOKUP($D393,'Annuity Calc'!$H$7:$BE$11,2,FALSE))*HLOOKUP(E393,'Annuity Calc'!$H$7:$BE$11,4,FALSE),(IF(E393&lt;=(-1),E393,0)))</f>
        <v>891436.43004346348</v>
      </c>
      <c r="F396" s="163">
        <f>IF($D393&gt;=1,($B392/HLOOKUP($D393,'Annuity Calc'!$H$7:$BE$11,2,FALSE))*HLOOKUP(F393,'Annuity Calc'!$H$7:$BE$11,4,FALSE),(IF(F393&lt;=(-1),F393,0)))</f>
        <v>868079.00497237826</v>
      </c>
      <c r="G396" s="163">
        <f>IF($D393&gt;=1,($B392/HLOOKUP($D393,'Annuity Calc'!$H$7:$BE$11,2,FALSE))*HLOOKUP(G393,'Annuity Calc'!$H$7:$BE$11,4,FALSE),(IF(G393&lt;=(-1),G393,0)))</f>
        <v>843770.64754035615</v>
      </c>
      <c r="H396" s="163">
        <f>IF($D393&gt;=1,($B392/HLOOKUP($D393,'Annuity Calc'!$H$7:$BE$11,2,FALSE))*HLOOKUP(H393,'Annuity Calc'!$H$7:$BE$11,4,FALSE),(IF(H393&lt;=(-1),H393,0)))</f>
        <v>818472.64319079125</v>
      </c>
      <c r="I396" s="163">
        <f>IF($D393&gt;=1,($B392/HLOOKUP($D393,'Annuity Calc'!$H$7:$BE$11,2,FALSE))*HLOOKUP(I393,'Annuity Calc'!$H$7:$BE$11,4,FALSE),(IF(I393&lt;=(-1),I393,0)))</f>
        <v>792144.70121197519</v>
      </c>
      <c r="J396" s="163">
        <f>IF($D393&gt;=1,($B392/HLOOKUP($D393,'Annuity Calc'!$H$7:$BE$11,2,FALSE))*HLOOKUP(J393,'Annuity Calc'!$H$7:$BE$11,4,FALSE),(IF(J393&lt;=(-1),J393,0)))</f>
        <v>764744.89056834113</v>
      </c>
      <c r="K396" s="163">
        <f>IF($D393&gt;=1,($B392/HLOOKUP($D393,'Annuity Calc'!$H$7:$BE$11,2,FALSE))*HLOOKUP(K393,'Annuity Calc'!$H$7:$BE$11,4,FALSE),(IF(K393&lt;=(-1),K393,0)))</f>
        <v>736229.57311925746</v>
      </c>
      <c r="L396" s="163">
        <f>IF($D393&gt;=1,($B392/HLOOKUP($D393,'Annuity Calc'!$H$7:$BE$11,2,FALSE))*HLOOKUP(L393,'Annuity Calc'!$H$7:$BE$11,4,FALSE),(IF(L393&lt;=(-1),L393,0)))</f>
        <v>706553.33411900955</v>
      </c>
      <c r="M396" s="163">
        <f>IF($D393&gt;=1,($B392/HLOOKUP($D393,'Annuity Calc'!$H$7:$BE$11,2,FALSE))*HLOOKUP(M393,'Annuity Calc'!$H$7:$BE$11,4,FALSE),(IF(M393&lt;=(-1),M393,0)))</f>
        <v>675668.90988728381</v>
      </c>
      <c r="N396" s="163">
        <f>IF($D393&gt;=1,($B392/HLOOKUP($D393,'Annuity Calc'!$H$7:$BE$11,2,FALSE))*HLOOKUP(N393,'Annuity Calc'!$H$7:$BE$11,4,FALSE),(IF(N393&lt;=(-1),N393,0)))</f>
        <v>643527.11253495619</v>
      </c>
      <c r="O396" s="163">
        <f>IF($D393&gt;=1,($B392/HLOOKUP($D393,'Annuity Calc'!$H$7:$BE$11,2,FALSE))*HLOOKUP(O393,'Annuity Calc'!$H$7:$BE$11,4,FALSE),(IF(O393&lt;=(-1),O393,0)))</f>
        <v>610076.75162530201</v>
      </c>
      <c r="P396" s="163">
        <f>IF($D393&gt;=1,($B392/HLOOKUP($D393,'Annuity Calc'!$H$7:$BE$11,2,FALSE))*HLOOKUP(P393,'Annuity Calc'!$H$7:$BE$11,4,FALSE),(IF(P393&lt;=(-1),P393,0)))</f>
        <v>575264.55264586047</v>
      </c>
      <c r="Q396" s="163">
        <f>IF($D393&gt;=1,($B392/HLOOKUP($D393,'Annuity Calc'!$H$7:$BE$11,2,FALSE))*HLOOKUP(Q393,'Annuity Calc'!$H$7:$BE$11,4,FALSE),(IF(Q393&lt;=(-1),Q393,0)))</f>
        <v>539035.07216110814</v>
      </c>
      <c r="R396" s="163">
        <f>IF($D393&gt;=1,($B392/HLOOKUP($D393,'Annuity Calc'!$H$7:$BE$11,2,FALSE))*HLOOKUP(R393,'Annuity Calc'!$H$7:$BE$11,4,FALSE),(IF(R393&lt;=(-1),R393,0)))</f>
        <v>501330.60951081174</v>
      </c>
      <c r="S396" s="163">
        <f>IF($D393&gt;=1,($B392/HLOOKUP($D393,'Annuity Calc'!$H$7:$BE$11,2,FALSE))*HLOOKUP(S393,'Annuity Calc'!$H$7:$BE$11,4,FALSE),(IF(S393&lt;=(-1),S393,0)))</f>
        <v>462091.11491342389</v>
      </c>
      <c r="T396" s="163">
        <f>IF($D393&gt;=1,($B392/HLOOKUP($D393,'Annuity Calc'!$H$7:$BE$11,2,FALSE))*HLOOKUP(T393,'Annuity Calc'!$H$7:$BE$11,4,FALSE),(IF(T393&lt;=(-1),T393,0)))</f>
        <v>421254.09382816724</v>
      </c>
      <c r="U396" s="163">
        <f>IF($D393&gt;=1,($B392/HLOOKUP($D393,'Annuity Calc'!$H$7:$BE$11,2,FALSE))*HLOOKUP(U393,'Annuity Calc'!$H$7:$BE$11,4,FALSE),(IF(U393&lt;=(-1),U393,0)))</f>
        <v>378754.50742348668</v>
      </c>
      <c r="V396" s="163">
        <f>IF($D393&gt;=1,($B392/HLOOKUP($D393,'Annuity Calc'!$H$7:$BE$11,2,FALSE))*HLOOKUP(V393,'Annuity Calc'!$H$7:$BE$11,4,FALSE),(IF(V393&lt;=(-1),V393,0)))</f>
        <v>334524.66899335111</v>
      </c>
      <c r="W396" s="163">
        <f>IF($D393&gt;=1,($B392/HLOOKUP($D393,'Annuity Calc'!$H$7:$BE$11,2,FALSE))*HLOOKUP(W393,'Annuity Calc'!$H$7:$BE$11,4,FALSE),(IF(W393&lt;=(-1),W393,0)))</f>
        <v>288494.13615643803</v>
      </c>
      <c r="X396" s="163">
        <f>IF($D393&gt;=1,($B392/HLOOKUP($D393,'Annuity Calc'!$H$7:$BE$11,2,FALSE))*HLOOKUP(X393,'Annuity Calc'!$H$7:$BE$11,4,FALSE),(IF(X393&lt;=(-1),X393,0)))</f>
        <v>240589.59866650458</v>
      </c>
      <c r="Y396" s="163">
        <f>IF($D393&gt;=1,($B392/HLOOKUP($D393,'Annuity Calc'!$H$7:$BE$11,2,FALSE))*HLOOKUP(Y393,'Annuity Calc'!$H$7:$BE$11,4,FALSE),(IF(Y393&lt;=(-1),Y393,0)))</f>
        <v>190734.76165527289</v>
      </c>
      <c r="Z396" s="163">
        <f>IF($D393&gt;=1,($B392/HLOOKUP($D393,'Annuity Calc'!$H$7:$BE$11,2,FALSE))*HLOOKUP(Z393,'Annuity Calc'!$H$7:$BE$11,4,FALSE),(IF(Z393&lt;=(-1),Z393,0)))</f>
        <v>138850.22412187577</v>
      </c>
      <c r="AA396" s="163">
        <f>IF($D393&gt;=1,($B392/HLOOKUP($D393,'Annuity Calc'!$H$7:$BE$11,2,FALSE))*HLOOKUP(AA393,'Annuity Calc'!$H$7:$BE$11,4,FALSE),(IF(AA393&lt;=(-1),AA393,0)))</f>
        <v>84853.352475338877</v>
      </c>
      <c r="AB396" s="163">
        <f>IF($D393&gt;=1,($B392/HLOOKUP($D393,'Annuity Calc'!$H$7:$BE$11,2,FALSE))*HLOOKUP(AB393,'Annuity Calc'!$H$7:$BE$11,4,FALSE),(IF(AB393&lt;=(-1),AB393,0)))</f>
        <v>28658.148928698116</v>
      </c>
      <c r="AC396" s="163" t="e">
        <f>IF($D393&gt;=1,($B392/HLOOKUP($D393,'Annuity Calc'!$H$7:$BE$11,2,FALSE))*HLOOKUP(AC393,'Annuity Calc'!$H$7:$BE$11,4,FALSE),(IF(AC393&lt;=(-1),AC393,0)))</f>
        <v>#N/A</v>
      </c>
      <c r="AD396" s="163" t="e">
        <f>IF($D393&gt;=1,($B392/HLOOKUP($D393,'Annuity Calc'!$H$7:$BE$11,2,FALSE))*HLOOKUP(AD393,'Annuity Calc'!$H$7:$BE$11,4,FALSE),(IF(AD393&lt;=(-1),AD393,0)))</f>
        <v>#N/A</v>
      </c>
      <c r="AE396" s="163" t="e">
        <f>IF($D393&gt;=1,($B392/HLOOKUP($D393,'Annuity Calc'!$H$7:$BE$11,2,FALSE))*HLOOKUP(AE393,'Annuity Calc'!$H$7:$BE$11,4,FALSE),(IF(AE393&lt;=(-1),AE393,0)))</f>
        <v>#N/A</v>
      </c>
      <c r="AF396" s="163" t="e">
        <f>IF($D393&gt;=1,($B392/HLOOKUP($D393,'Annuity Calc'!$H$7:$BE$11,2,FALSE))*HLOOKUP(AF393,'Annuity Calc'!$H$7:$BE$11,4,FALSE),(IF(AF393&lt;=(-1),AF393,0)))</f>
        <v>#N/A</v>
      </c>
      <c r="AG396" s="163" t="e">
        <f>IF($D393&gt;=1,($B392/HLOOKUP($D393,'Annuity Calc'!$H$7:$BE$11,2,FALSE))*HLOOKUP(AG393,'Annuity Calc'!$H$7:$BE$11,4,FALSE),(IF(AG393&lt;=(-1),AG393,0)))</f>
        <v>#N/A</v>
      </c>
      <c r="AH396" s="163" t="e">
        <f>IF($D393&gt;=1,($B392/HLOOKUP($D393,'Annuity Calc'!$H$7:$BE$11,2,FALSE))*HLOOKUP(AH393,'Annuity Calc'!$H$7:$BE$11,4,FALSE),(IF(AH393&lt;=(-1),AH393,0)))</f>
        <v>#N/A</v>
      </c>
      <c r="AI396" s="163" t="e">
        <f>IF($D393&gt;=1,($B392/HLOOKUP($D393,'Annuity Calc'!$H$7:$BE$11,2,FALSE))*HLOOKUP(AI393,'Annuity Calc'!$H$7:$BE$11,4,FALSE),(IF(AI393&lt;=(-1),AI393,0)))</f>
        <v>#N/A</v>
      </c>
      <c r="AJ396" s="163" t="e">
        <f>IF($D393&gt;=1,($B392/HLOOKUP($D393,'Annuity Calc'!$H$7:$BE$11,2,FALSE))*HLOOKUP(AJ393,'Annuity Calc'!$H$7:$BE$11,4,FALSE),(IF(AJ393&lt;=(-1),AJ393,0)))</f>
        <v>#N/A</v>
      </c>
      <c r="AK396" s="163" t="e">
        <f>IF($D393&gt;=1,($B392/HLOOKUP($D393,'Annuity Calc'!$H$7:$BE$11,2,FALSE))*HLOOKUP(AK393,'Annuity Calc'!$H$7:$BE$11,4,FALSE),(IF(AK393&lt;=(-1),AK393,0)))</f>
        <v>#N/A</v>
      </c>
      <c r="AL396" s="163" t="e">
        <f>IF($D393&gt;=1,($B392/HLOOKUP($D393,'Annuity Calc'!$H$7:$BE$11,2,FALSE))*HLOOKUP(AL393,'Annuity Calc'!$H$7:$BE$11,4,FALSE),(IF(AL393&lt;=(-1),AL393,0)))</f>
        <v>#N/A</v>
      </c>
      <c r="AM396" s="163" t="e">
        <f>IF($D393&gt;=1,($B392/HLOOKUP($D393,'Annuity Calc'!$H$7:$BE$11,2,FALSE))*HLOOKUP(AM393,'Annuity Calc'!$H$7:$BE$11,4,FALSE),(IF(AM393&lt;=(-1),AM393,0)))</f>
        <v>#N/A</v>
      </c>
      <c r="AN396" s="163" t="e">
        <f>IF($D393&gt;=1,($B392/HLOOKUP($D393,'Annuity Calc'!$H$7:$BE$11,2,FALSE))*HLOOKUP(AN393,'Annuity Calc'!$H$7:$BE$11,4,FALSE),(IF(AN393&lt;=(-1),AN393,0)))</f>
        <v>#N/A</v>
      </c>
      <c r="AO396" s="163" t="e">
        <f>IF($D393&gt;=1,($B392/HLOOKUP($D393,'Annuity Calc'!$H$7:$BE$11,2,FALSE))*HLOOKUP(AO393,'Annuity Calc'!$H$7:$BE$11,4,FALSE),(IF(AO393&lt;=(-1),AO393,0)))</f>
        <v>#N/A</v>
      </c>
      <c r="AP396" s="163" t="e">
        <f>IF($D393&gt;=1,($B392/HLOOKUP($D393,'Annuity Calc'!$H$7:$BE$11,2,FALSE))*HLOOKUP(AP393,'Annuity Calc'!$H$7:$BE$11,4,FALSE),(IF(AP393&lt;=(-1),AP393,0)))</f>
        <v>#N/A</v>
      </c>
      <c r="AQ396" s="163" t="e">
        <f>IF($D393&gt;=1,($B392/HLOOKUP($D393,'Annuity Calc'!$H$7:$BE$11,2,FALSE))*HLOOKUP(AQ393,'Annuity Calc'!$H$7:$BE$11,4,FALSE),(IF(AQ393&lt;=(-1),AQ393,0)))</f>
        <v>#N/A</v>
      </c>
      <c r="AR396" s="163" t="e">
        <f>IF($D393&gt;=1,($B392/HLOOKUP($D393,'Annuity Calc'!$H$7:$BE$11,2,FALSE))*HLOOKUP(AR393,'Annuity Calc'!$H$7:$BE$11,4,FALSE),(IF(AR393&lt;=(-1),AR393,0)))</f>
        <v>#N/A</v>
      </c>
      <c r="AS396" s="163" t="e">
        <f>IF($D393&gt;=1,($B392/HLOOKUP($D393,'Annuity Calc'!$H$7:$BE$11,2,FALSE))*HLOOKUP(AS393,'Annuity Calc'!$H$7:$BE$11,4,FALSE),(IF(AS393&lt;=(-1),AS393,0)))</f>
        <v>#N/A</v>
      </c>
      <c r="AT396" s="163" t="e">
        <f>IF($D393&gt;=1,($B392/HLOOKUP($D393,'Annuity Calc'!$H$7:$BE$11,2,FALSE))*HLOOKUP(AT393,'Annuity Calc'!$H$7:$BE$11,4,FALSE),(IF(AT393&lt;=(-1),AT393,0)))</f>
        <v>#N/A</v>
      </c>
      <c r="AU396" s="163" t="e">
        <f>IF($D393&gt;=1,($B392/HLOOKUP($D393,'Annuity Calc'!$H$7:$BE$11,2,FALSE))*HLOOKUP(AU393,'Annuity Calc'!$H$7:$BE$11,4,FALSE),(IF(AU393&lt;=(-1),AU393,0)))</f>
        <v>#N/A</v>
      </c>
      <c r="AV396" s="163" t="e">
        <f>IF($D393&gt;=1,($B392/HLOOKUP($D393,'Annuity Calc'!$H$7:$BE$11,2,FALSE))*HLOOKUP(AV393,'Annuity Calc'!$H$7:$BE$11,4,FALSE),(IF(AV393&lt;=(-1),AV393,0)))</f>
        <v>#N/A</v>
      </c>
      <c r="AW396" s="163" t="e">
        <f>IF($D393&gt;=1,($B392/HLOOKUP($D393,'Annuity Calc'!$H$7:$BE$11,2,FALSE))*HLOOKUP(AW393,'Annuity Calc'!$H$7:$BE$11,4,FALSE),(IF(AW393&lt;=(-1),AW393,0)))</f>
        <v>#N/A</v>
      </c>
      <c r="AX396" s="163" t="e">
        <f>IF($D393&gt;=1,($B392/HLOOKUP($D393,'Annuity Calc'!$H$7:$BE$11,2,FALSE))*HLOOKUP(AX393,'Annuity Calc'!$H$7:$BE$11,4,FALSE),(IF(AX393&lt;=(-1),AX393,0)))</f>
        <v>#N/A</v>
      </c>
      <c r="AY396" s="163" t="e">
        <f>IF($D393&gt;=1,($B392/HLOOKUP($D393,'Annuity Calc'!$H$7:$BE$11,2,FALSE))*HLOOKUP(AY393,'Annuity Calc'!$H$7:$BE$11,4,FALSE),(IF(AY393&lt;=(-1),AY393,0)))</f>
        <v>#N/A</v>
      </c>
      <c r="AZ396" s="163" t="e">
        <f>IF($D393&gt;=1,($B392/HLOOKUP($D393,'Annuity Calc'!$H$7:$BE$11,2,FALSE))*HLOOKUP(AZ393,'Annuity Calc'!$H$7:$BE$11,4,FALSE),(IF(AZ393&lt;=(-1),AZ393,0)))</f>
        <v>#N/A</v>
      </c>
      <c r="BA396" s="163" t="e">
        <f>IF($D393&gt;=1,($B392/HLOOKUP($D393,'Annuity Calc'!$H$7:$BE$11,2,FALSE))*HLOOKUP(BA393,'Annuity Calc'!$H$7:$BE$11,4,FALSE),(IF(BA393&lt;=(-1),BA393,0)))</f>
        <v>#N/A</v>
      </c>
      <c r="BB396" s="163" t="e">
        <f>IF($D393&gt;=1,($B392/HLOOKUP($D393,'Annuity Calc'!$H$7:$BE$11,2,FALSE))*HLOOKUP(BB393,'Annuity Calc'!$H$7:$BE$11,4,FALSE),(IF(BB393&lt;=(-1),BB393,0)))</f>
        <v>#N/A</v>
      </c>
      <c r="BC396" s="163" t="e">
        <f>IF($D393&gt;=1,($B392/HLOOKUP($D393,'Annuity Calc'!$H$7:$BE$11,2,FALSE))*HLOOKUP(BC393,'Annuity Calc'!$H$7:$BE$11,4,FALSE),(IF(BC393&lt;=(-1),BC393,0)))</f>
        <v>#N/A</v>
      </c>
      <c r="BD396" s="163" t="e">
        <f>IF($D393&gt;=1,($B392/HLOOKUP($D393,'Annuity Calc'!$H$7:$BE$11,2,FALSE))*HLOOKUP(BD393,'Annuity Calc'!$H$7:$BE$11,4,FALSE),(IF(BD393&lt;=(-1),BD393,0)))</f>
        <v>#N/A</v>
      </c>
      <c r="BE396" s="163" t="e">
        <f>IF($D393&gt;=1,($B392/HLOOKUP($D393,'Annuity Calc'!$H$7:$BE$11,2,FALSE))*HLOOKUP(BE393,'Annuity Calc'!$H$7:$BE$11,4,FALSE),(IF(BE393&lt;=(-1),BE393,0)))</f>
        <v>#N/A</v>
      </c>
      <c r="BF396" s="163" t="e">
        <f>IF($D393&gt;=1,($B392/HLOOKUP($D393,'Annuity Calc'!$H$7:$BE$11,2,FALSE))*HLOOKUP(BF393,'Annuity Calc'!$H$7:$BE$11,4,FALSE),(IF(BF393&lt;=(-1),BF393,0)))</f>
        <v>#N/A</v>
      </c>
      <c r="BG396" s="163" t="e">
        <f>IF($D393&gt;=1,($B392/HLOOKUP($D393,'Annuity Calc'!$H$7:$BE$11,2,FALSE))*HLOOKUP(BG393,'Annuity Calc'!$H$7:$BE$11,4,FALSE),(IF(BG393&lt;=(-1),BG393,0)))</f>
        <v>#N/A</v>
      </c>
      <c r="BH396" s="163" t="e">
        <f>IF($D393&gt;=1,($B392/HLOOKUP($D393,'Annuity Calc'!$H$7:$BE$11,2,FALSE))*HLOOKUP(BH393,'Annuity Calc'!$H$7:$BE$11,4,FALSE),(IF(BH393&lt;=(-1),BH393,0)))</f>
        <v>#N/A</v>
      </c>
      <c r="BI396" s="163" t="e">
        <f>IF($D393&gt;=1,($B392/HLOOKUP($D393,'Annuity Calc'!$H$7:$BE$11,2,FALSE))*HLOOKUP(BI393,'Annuity Calc'!$H$7:$BE$11,4,FALSE),(IF(BI393&lt;=(-1),BI393,0)))</f>
        <v>#N/A</v>
      </c>
    </row>
    <row r="397" spans="1:61" s="19" customFormat="1" ht="12.75" x14ac:dyDescent="0.2">
      <c r="C397" s="19" t="s">
        <v>161</v>
      </c>
      <c r="D397" s="163">
        <f>IF($D393&gt;=1,($B392/HLOOKUP($D393,'Annuity Calc'!$H$7:$BE$11,2,FALSE))*HLOOKUP(D393,'Annuity Calc'!$H$7:$BE$11,5,FALSE),(IF(D393&lt;=(-1),D393,0)))</f>
        <v>1465156.8420965236</v>
      </c>
      <c r="E397" s="163">
        <f>IF($D393&gt;=1,($B392/HLOOKUP($D393,'Annuity Calc'!$H$7:$BE$11,2,FALSE))*HLOOKUP(E393,'Annuity Calc'!$H$7:$BE$11,5,FALSE),(IF(E393&lt;=(-1),E393,0)))</f>
        <v>1465156.8420965236</v>
      </c>
      <c r="F397" s="163">
        <f>IF($D393&gt;=1,($B392/HLOOKUP($D393,'Annuity Calc'!$H$7:$BE$11,2,FALSE))*HLOOKUP(F393,'Annuity Calc'!$H$7:$BE$11,5,FALSE),(IF(F393&lt;=(-1),F393,0)))</f>
        <v>1465156.8420965236</v>
      </c>
      <c r="G397" s="163">
        <f>IF($D393&gt;=1,($B392/HLOOKUP($D393,'Annuity Calc'!$H$7:$BE$11,2,FALSE))*HLOOKUP(G393,'Annuity Calc'!$H$7:$BE$11,5,FALSE),(IF(G393&lt;=(-1),G393,0)))</f>
        <v>1465156.8420965236</v>
      </c>
      <c r="H397" s="163">
        <f>IF($D393&gt;=1,($B392/HLOOKUP($D393,'Annuity Calc'!$H$7:$BE$11,2,FALSE))*HLOOKUP(H393,'Annuity Calc'!$H$7:$BE$11,5,FALSE),(IF(H393&lt;=(-1),H393,0)))</f>
        <v>1465156.8420965236</v>
      </c>
      <c r="I397" s="163">
        <f>IF($D393&gt;=1,($B392/HLOOKUP($D393,'Annuity Calc'!$H$7:$BE$11,2,FALSE))*HLOOKUP(I393,'Annuity Calc'!$H$7:$BE$11,5,FALSE),(IF(I393&lt;=(-1),I393,0)))</f>
        <v>1465156.8420965236</v>
      </c>
      <c r="J397" s="163">
        <f>IF($D393&gt;=1,($B392/HLOOKUP($D393,'Annuity Calc'!$H$7:$BE$11,2,FALSE))*HLOOKUP(J393,'Annuity Calc'!$H$7:$BE$11,5,FALSE),(IF(J393&lt;=(-1),J393,0)))</f>
        <v>1465156.8420965236</v>
      </c>
      <c r="K397" s="163">
        <f>IF($D393&gt;=1,($B392/HLOOKUP($D393,'Annuity Calc'!$H$7:$BE$11,2,FALSE))*HLOOKUP(K393,'Annuity Calc'!$H$7:$BE$11,5,FALSE),(IF(K393&lt;=(-1),K393,0)))</f>
        <v>1465156.8420965236</v>
      </c>
      <c r="L397" s="163">
        <f>IF($D393&gt;=1,($B392/HLOOKUP($D393,'Annuity Calc'!$H$7:$BE$11,2,FALSE))*HLOOKUP(L393,'Annuity Calc'!$H$7:$BE$11,5,FALSE),(IF(L393&lt;=(-1),L393,0)))</f>
        <v>1465156.8420965236</v>
      </c>
      <c r="M397" s="163">
        <f>IF($D393&gt;=1,($B392/HLOOKUP($D393,'Annuity Calc'!$H$7:$BE$11,2,FALSE))*HLOOKUP(M393,'Annuity Calc'!$H$7:$BE$11,5,FALSE),(IF(M393&lt;=(-1),M393,0)))</f>
        <v>1465156.8420965236</v>
      </c>
      <c r="N397" s="163">
        <f>IF($D393&gt;=1,($B392/HLOOKUP($D393,'Annuity Calc'!$H$7:$BE$11,2,FALSE))*HLOOKUP(N393,'Annuity Calc'!$H$7:$BE$11,5,FALSE),(IF(N393&lt;=(-1),N393,0)))</f>
        <v>1465156.8420965236</v>
      </c>
      <c r="O397" s="163">
        <f>IF($D393&gt;=1,($B392/HLOOKUP($D393,'Annuity Calc'!$H$7:$BE$11,2,FALSE))*HLOOKUP(O393,'Annuity Calc'!$H$7:$BE$11,5,FALSE),(IF(O393&lt;=(-1),O393,0)))</f>
        <v>1465156.8420965236</v>
      </c>
      <c r="P397" s="163">
        <f>IF($D393&gt;=1,($B392/HLOOKUP($D393,'Annuity Calc'!$H$7:$BE$11,2,FALSE))*HLOOKUP(P393,'Annuity Calc'!$H$7:$BE$11,5,FALSE),(IF(P393&lt;=(-1),P393,0)))</f>
        <v>1465156.8420965236</v>
      </c>
      <c r="Q397" s="163">
        <f>IF($D393&gt;=1,($B392/HLOOKUP($D393,'Annuity Calc'!$H$7:$BE$11,2,FALSE))*HLOOKUP(Q393,'Annuity Calc'!$H$7:$BE$11,5,FALSE),(IF(Q393&lt;=(-1),Q393,0)))</f>
        <v>1465156.8420965236</v>
      </c>
      <c r="R397" s="163">
        <f>IF($D393&gt;=1,($B392/HLOOKUP($D393,'Annuity Calc'!$H$7:$BE$11,2,FALSE))*HLOOKUP(R393,'Annuity Calc'!$H$7:$BE$11,5,FALSE),(IF(R393&lt;=(-1),R393,0)))</f>
        <v>1465156.8420965236</v>
      </c>
      <c r="S397" s="163">
        <f>IF($D393&gt;=1,($B392/HLOOKUP($D393,'Annuity Calc'!$H$7:$BE$11,2,FALSE))*HLOOKUP(S393,'Annuity Calc'!$H$7:$BE$11,5,FALSE),(IF(S393&lt;=(-1),S393,0)))</f>
        <v>1465156.8420965236</v>
      </c>
      <c r="T397" s="163">
        <f>IF($D393&gt;=1,($B392/HLOOKUP($D393,'Annuity Calc'!$H$7:$BE$11,2,FALSE))*HLOOKUP(T393,'Annuity Calc'!$H$7:$BE$11,5,FALSE),(IF(T393&lt;=(-1),T393,0)))</f>
        <v>1465156.8420965236</v>
      </c>
      <c r="U397" s="163">
        <f>IF($D393&gt;=1,($B392/HLOOKUP($D393,'Annuity Calc'!$H$7:$BE$11,2,FALSE))*HLOOKUP(U393,'Annuity Calc'!$H$7:$BE$11,5,FALSE),(IF(U393&lt;=(-1),U393,0)))</f>
        <v>1465156.8420965236</v>
      </c>
      <c r="V397" s="163">
        <f>IF($D393&gt;=1,($B392/HLOOKUP($D393,'Annuity Calc'!$H$7:$BE$11,2,FALSE))*HLOOKUP(V393,'Annuity Calc'!$H$7:$BE$11,5,FALSE),(IF(V393&lt;=(-1),V393,0)))</f>
        <v>1465156.8420965236</v>
      </c>
      <c r="W397" s="163">
        <f>IF($D393&gt;=1,($B392/HLOOKUP($D393,'Annuity Calc'!$H$7:$BE$11,2,FALSE))*HLOOKUP(W393,'Annuity Calc'!$H$7:$BE$11,5,FALSE),(IF(W393&lt;=(-1),W393,0)))</f>
        <v>1465156.8420965236</v>
      </c>
      <c r="X397" s="163">
        <f>IF($D393&gt;=1,($B392/HLOOKUP($D393,'Annuity Calc'!$H$7:$BE$11,2,FALSE))*HLOOKUP(X393,'Annuity Calc'!$H$7:$BE$11,5,FALSE),(IF(X393&lt;=(-1),X393,0)))</f>
        <v>1465156.8420965236</v>
      </c>
      <c r="Y397" s="163">
        <f>IF($D393&gt;=1,($B392/HLOOKUP($D393,'Annuity Calc'!$H$7:$BE$11,2,FALSE))*HLOOKUP(Y393,'Annuity Calc'!$H$7:$BE$11,5,FALSE),(IF(Y393&lt;=(-1),Y393,0)))</f>
        <v>1465156.8420965236</v>
      </c>
      <c r="Z397" s="163">
        <f>IF($D393&gt;=1,($B392/HLOOKUP($D393,'Annuity Calc'!$H$7:$BE$11,2,FALSE))*HLOOKUP(Z393,'Annuity Calc'!$H$7:$BE$11,5,FALSE),(IF(Z393&lt;=(-1),Z393,0)))</f>
        <v>1465156.8420965236</v>
      </c>
      <c r="AA397" s="163">
        <f>IF($D393&gt;=1,($B392/HLOOKUP($D393,'Annuity Calc'!$H$7:$BE$11,2,FALSE))*HLOOKUP(AA393,'Annuity Calc'!$H$7:$BE$11,5,FALSE),(IF(AA393&lt;=(-1),AA393,0)))</f>
        <v>1465156.8420965236</v>
      </c>
      <c r="AB397" s="163">
        <f>IF($D393&gt;=1,($B392/HLOOKUP($D393,'Annuity Calc'!$H$7:$BE$11,2,FALSE))*HLOOKUP(AB393,'Annuity Calc'!$H$7:$BE$11,5,FALSE),(IF(AB393&lt;=(-1),AB393,0)))</f>
        <v>1465156.8420965236</v>
      </c>
      <c r="AC397" s="163" t="e">
        <f>IF($D393&gt;=1,($B392/HLOOKUP($D393,'Annuity Calc'!$H$7:$BE$11,2,FALSE))*HLOOKUP(AC393,'Annuity Calc'!$H$7:$BE$11,5,FALSE),(IF(AC393&lt;=(-1),AC393,0)))</f>
        <v>#N/A</v>
      </c>
      <c r="AD397" s="163" t="e">
        <f>IF($D393&gt;=1,($B392/HLOOKUP($D393,'Annuity Calc'!$H$7:$BE$11,2,FALSE))*HLOOKUP(AD393,'Annuity Calc'!$H$7:$BE$11,5,FALSE),(IF(AD393&lt;=(-1),AD393,0)))</f>
        <v>#N/A</v>
      </c>
      <c r="AE397" s="163" t="e">
        <f>IF($D393&gt;=1,($B392/HLOOKUP($D393,'Annuity Calc'!$H$7:$BE$11,2,FALSE))*HLOOKUP(AE393,'Annuity Calc'!$H$7:$BE$11,5,FALSE),(IF(AE393&lt;=(-1),AE393,0)))</f>
        <v>#N/A</v>
      </c>
      <c r="AF397" s="163" t="e">
        <f>IF($D393&gt;=1,($B392/HLOOKUP($D393,'Annuity Calc'!$H$7:$BE$11,2,FALSE))*HLOOKUP(AF393,'Annuity Calc'!$H$7:$BE$11,5,FALSE),(IF(AF393&lt;=(-1),AF393,0)))</f>
        <v>#N/A</v>
      </c>
      <c r="AG397" s="163" t="e">
        <f>IF($D393&gt;=1,($B392/HLOOKUP($D393,'Annuity Calc'!$H$7:$BE$11,2,FALSE))*HLOOKUP(AG393,'Annuity Calc'!$H$7:$BE$11,5,FALSE),(IF(AG393&lt;=(-1),AG393,0)))</f>
        <v>#N/A</v>
      </c>
      <c r="AH397" s="163" t="e">
        <f>IF($D393&gt;=1,($B392/HLOOKUP($D393,'Annuity Calc'!$H$7:$BE$11,2,FALSE))*HLOOKUP(AH393,'Annuity Calc'!$H$7:$BE$11,5,FALSE),(IF(AH393&lt;=(-1),AH393,0)))</f>
        <v>#N/A</v>
      </c>
      <c r="AI397" s="163" t="e">
        <f>IF($D393&gt;=1,($B392/HLOOKUP($D393,'Annuity Calc'!$H$7:$BE$11,2,FALSE))*HLOOKUP(AI393,'Annuity Calc'!$H$7:$BE$11,5,FALSE),(IF(AI393&lt;=(-1),AI393,0)))</f>
        <v>#N/A</v>
      </c>
      <c r="AJ397" s="163" t="e">
        <f>IF($D393&gt;=1,($B392/HLOOKUP($D393,'Annuity Calc'!$H$7:$BE$11,2,FALSE))*HLOOKUP(AJ393,'Annuity Calc'!$H$7:$BE$11,5,FALSE),(IF(AJ393&lt;=(-1),AJ393,0)))</f>
        <v>#N/A</v>
      </c>
      <c r="AK397" s="163" t="e">
        <f>IF($D393&gt;=1,($B392/HLOOKUP($D393,'Annuity Calc'!$H$7:$BE$11,2,FALSE))*HLOOKUP(AK393,'Annuity Calc'!$H$7:$BE$11,5,FALSE),(IF(AK393&lt;=(-1),AK393,0)))</f>
        <v>#N/A</v>
      </c>
      <c r="AL397" s="163" t="e">
        <f>IF($D393&gt;=1,($B392/HLOOKUP($D393,'Annuity Calc'!$H$7:$BE$11,2,FALSE))*HLOOKUP(AL393,'Annuity Calc'!$H$7:$BE$11,5,FALSE),(IF(AL393&lt;=(-1),AL393,0)))</f>
        <v>#N/A</v>
      </c>
      <c r="AM397" s="163" t="e">
        <f>IF($D393&gt;=1,($B392/HLOOKUP($D393,'Annuity Calc'!$H$7:$BE$11,2,FALSE))*HLOOKUP(AM393,'Annuity Calc'!$H$7:$BE$11,5,FALSE),(IF(AM393&lt;=(-1),AM393,0)))</f>
        <v>#N/A</v>
      </c>
      <c r="AN397" s="163" t="e">
        <f>IF($D393&gt;=1,($B392/HLOOKUP($D393,'Annuity Calc'!$H$7:$BE$11,2,FALSE))*HLOOKUP(AN393,'Annuity Calc'!$H$7:$BE$11,5,FALSE),(IF(AN393&lt;=(-1),AN393,0)))</f>
        <v>#N/A</v>
      </c>
      <c r="AO397" s="163" t="e">
        <f>IF($D393&gt;=1,($B392/HLOOKUP($D393,'Annuity Calc'!$H$7:$BE$11,2,FALSE))*HLOOKUP(AO393,'Annuity Calc'!$H$7:$BE$11,5,FALSE),(IF(AO393&lt;=(-1),AO393,0)))</f>
        <v>#N/A</v>
      </c>
      <c r="AP397" s="163" t="e">
        <f>IF($D393&gt;=1,($B392/HLOOKUP($D393,'Annuity Calc'!$H$7:$BE$11,2,FALSE))*HLOOKUP(AP393,'Annuity Calc'!$H$7:$BE$11,5,FALSE),(IF(AP393&lt;=(-1),AP393,0)))</f>
        <v>#N/A</v>
      </c>
      <c r="AQ397" s="163" t="e">
        <f>IF($D393&gt;=1,($B392/HLOOKUP($D393,'Annuity Calc'!$H$7:$BE$11,2,FALSE))*HLOOKUP(AQ393,'Annuity Calc'!$H$7:$BE$11,5,FALSE),(IF(AQ393&lt;=(-1),AQ393,0)))</f>
        <v>#N/A</v>
      </c>
      <c r="AR397" s="163" t="e">
        <f>IF($D393&gt;=1,($B392/HLOOKUP($D393,'Annuity Calc'!$H$7:$BE$11,2,FALSE))*HLOOKUP(AR393,'Annuity Calc'!$H$7:$BE$11,5,FALSE),(IF(AR393&lt;=(-1),AR393,0)))</f>
        <v>#N/A</v>
      </c>
      <c r="AS397" s="163" t="e">
        <f>IF($D393&gt;=1,($B392/HLOOKUP($D393,'Annuity Calc'!$H$7:$BE$11,2,FALSE))*HLOOKUP(AS393,'Annuity Calc'!$H$7:$BE$11,5,FALSE),(IF(AS393&lt;=(-1),AS393,0)))</f>
        <v>#N/A</v>
      </c>
      <c r="AT397" s="163" t="e">
        <f>IF($D393&gt;=1,($B392/HLOOKUP($D393,'Annuity Calc'!$H$7:$BE$11,2,FALSE))*HLOOKUP(AT393,'Annuity Calc'!$H$7:$BE$11,5,FALSE),(IF(AT393&lt;=(-1),AT393,0)))</f>
        <v>#N/A</v>
      </c>
      <c r="AU397" s="163" t="e">
        <f>IF($D393&gt;=1,($B392/HLOOKUP($D393,'Annuity Calc'!$H$7:$BE$11,2,FALSE))*HLOOKUP(AU393,'Annuity Calc'!$H$7:$BE$11,5,FALSE),(IF(AU393&lt;=(-1),AU393,0)))</f>
        <v>#N/A</v>
      </c>
      <c r="AV397" s="163" t="e">
        <f>IF($D393&gt;=1,($B392/HLOOKUP($D393,'Annuity Calc'!$H$7:$BE$11,2,FALSE))*HLOOKUP(AV393,'Annuity Calc'!$H$7:$BE$11,5,FALSE),(IF(AV393&lt;=(-1),AV393,0)))</f>
        <v>#N/A</v>
      </c>
      <c r="AW397" s="163" t="e">
        <f>IF($D393&gt;=1,($B392/HLOOKUP($D393,'Annuity Calc'!$H$7:$BE$11,2,FALSE))*HLOOKUP(AW393,'Annuity Calc'!$H$7:$BE$11,5,FALSE),(IF(AW393&lt;=(-1),AW393,0)))</f>
        <v>#N/A</v>
      </c>
      <c r="AX397" s="163" t="e">
        <f>IF($D393&gt;=1,($B392/HLOOKUP($D393,'Annuity Calc'!$H$7:$BE$11,2,FALSE))*HLOOKUP(AX393,'Annuity Calc'!$H$7:$BE$11,5,FALSE),(IF(AX393&lt;=(-1),AX393,0)))</f>
        <v>#N/A</v>
      </c>
      <c r="AY397" s="163" t="e">
        <f>IF($D393&gt;=1,($B392/HLOOKUP($D393,'Annuity Calc'!$H$7:$BE$11,2,FALSE))*HLOOKUP(AY393,'Annuity Calc'!$H$7:$BE$11,5,FALSE),(IF(AY393&lt;=(-1),AY393,0)))</f>
        <v>#N/A</v>
      </c>
      <c r="AZ397" s="163" t="e">
        <f>IF($D393&gt;=1,($B392/HLOOKUP($D393,'Annuity Calc'!$H$7:$BE$11,2,FALSE))*HLOOKUP(AZ393,'Annuity Calc'!$H$7:$BE$11,5,FALSE),(IF(AZ393&lt;=(-1),AZ393,0)))</f>
        <v>#N/A</v>
      </c>
      <c r="BA397" s="163" t="e">
        <f>IF($D393&gt;=1,($B392/HLOOKUP($D393,'Annuity Calc'!$H$7:$BE$11,2,FALSE))*HLOOKUP(BA393,'Annuity Calc'!$H$7:$BE$11,5,FALSE),(IF(BA393&lt;=(-1),BA393,0)))</f>
        <v>#N/A</v>
      </c>
      <c r="BB397" s="163" t="e">
        <f>IF($D393&gt;=1,($B392/HLOOKUP($D393,'Annuity Calc'!$H$7:$BE$11,2,FALSE))*HLOOKUP(BB393,'Annuity Calc'!$H$7:$BE$11,5,FALSE),(IF(BB393&lt;=(-1),BB393,0)))</f>
        <v>#N/A</v>
      </c>
      <c r="BC397" s="163" t="e">
        <f>IF($D393&gt;=1,($B392/HLOOKUP($D393,'Annuity Calc'!$H$7:$BE$11,2,FALSE))*HLOOKUP(BC393,'Annuity Calc'!$H$7:$BE$11,5,FALSE),(IF(BC393&lt;=(-1),BC393,0)))</f>
        <v>#N/A</v>
      </c>
      <c r="BD397" s="163" t="e">
        <f>IF($D393&gt;=1,($B392/HLOOKUP($D393,'Annuity Calc'!$H$7:$BE$11,2,FALSE))*HLOOKUP(BD393,'Annuity Calc'!$H$7:$BE$11,5,FALSE),(IF(BD393&lt;=(-1),BD393,0)))</f>
        <v>#N/A</v>
      </c>
      <c r="BE397" s="163" t="e">
        <f>IF($D393&gt;=1,($B392/HLOOKUP($D393,'Annuity Calc'!$H$7:$BE$11,2,FALSE))*HLOOKUP(BE393,'Annuity Calc'!$H$7:$BE$11,5,FALSE),(IF(BE393&lt;=(-1),BE393,0)))</f>
        <v>#N/A</v>
      </c>
      <c r="BF397" s="163" t="e">
        <f>IF($D393&gt;=1,($B392/HLOOKUP($D393,'Annuity Calc'!$H$7:$BE$11,2,FALSE))*HLOOKUP(BF393,'Annuity Calc'!$H$7:$BE$11,5,FALSE),(IF(BF393&lt;=(-1),BF393,0)))</f>
        <v>#N/A</v>
      </c>
      <c r="BG397" s="163" t="e">
        <f>IF($D393&gt;=1,($B392/HLOOKUP($D393,'Annuity Calc'!$H$7:$BE$11,2,FALSE))*HLOOKUP(BG393,'Annuity Calc'!$H$7:$BE$11,5,FALSE),(IF(BG393&lt;=(-1),BG393,0)))</f>
        <v>#N/A</v>
      </c>
      <c r="BH397" s="163" t="e">
        <f>IF($D393&gt;=1,($B392/HLOOKUP($D393,'Annuity Calc'!$H$7:$BE$11,2,FALSE))*HLOOKUP(BH393,'Annuity Calc'!$H$7:$BE$11,5,FALSE),(IF(BH393&lt;=(-1),BH393,0)))</f>
        <v>#N/A</v>
      </c>
      <c r="BI397" s="163" t="e">
        <f>IF($D393&gt;=1,($B392/HLOOKUP($D393,'Annuity Calc'!$H$7:$BE$11,2,FALSE))*HLOOKUP(BI393,'Annuity Calc'!$H$7:$BE$11,5,FALSE),(IF(BI393&lt;=(-1),BI393,0)))</f>
        <v>#N/A</v>
      </c>
    </row>
    <row r="398" spans="1:61" s="19" customFormat="1" ht="12.75" x14ac:dyDescent="0.2">
      <c r="D398" s="19">
        <f>D394-D395</f>
        <v>22628625.370023113</v>
      </c>
      <c r="E398" s="19">
        <f t="shared" ref="E398:BI398" si="2883">E394-E395</f>
        <v>22054904.957970053</v>
      </c>
      <c r="F398" s="19">
        <f t="shared" si="2883"/>
        <v>21457827.120845906</v>
      </c>
      <c r="G398" s="19">
        <f t="shared" si="2883"/>
        <v>20836440.926289737</v>
      </c>
      <c r="H398" s="19">
        <f t="shared" si="2883"/>
        <v>20189756.727384005</v>
      </c>
      <c r="I398" s="19">
        <f t="shared" si="2883"/>
        <v>19516744.586499456</v>
      </c>
      <c r="J398" s="19">
        <f t="shared" si="2883"/>
        <v>18816332.634971272</v>
      </c>
      <c r="K398" s="19">
        <f t="shared" si="2883"/>
        <v>18087405.365994006</v>
      </c>
      <c r="L398" s="19">
        <f t="shared" si="2883"/>
        <v>17328801.858016491</v>
      </c>
      <c r="M398" s="19">
        <f t="shared" si="2883"/>
        <v>16539313.925807251</v>
      </c>
      <c r="N398" s="19">
        <f t="shared" si="2883"/>
        <v>15717684.196245683</v>
      </c>
      <c r="O398" s="19">
        <f t="shared" si="2883"/>
        <v>14862604.105774462</v>
      </c>
      <c r="P398" s="19">
        <f t="shared" si="2883"/>
        <v>13972711.816323798</v>
      </c>
      <c r="Q398" s="19">
        <f t="shared" si="2883"/>
        <v>13046590.046388382</v>
      </c>
      <c r="R398" s="19">
        <f t="shared" si="2883"/>
        <v>12082763.813802671</v>
      </c>
      <c r="S398" s="19">
        <f t="shared" si="2883"/>
        <v>11079698.086619571</v>
      </c>
      <c r="T398" s="19">
        <f t="shared" si="2883"/>
        <v>10035795.338351214</v>
      </c>
      <c r="U398" s="19">
        <f t="shared" si="2883"/>
        <v>8949393.0036781766</v>
      </c>
      <c r="V398" s="19">
        <f t="shared" si="2883"/>
        <v>7818760.8305750042</v>
      </c>
      <c r="W398" s="19">
        <f t="shared" si="2883"/>
        <v>6642098.1246349188</v>
      </c>
      <c r="X398" s="19">
        <f t="shared" si="2883"/>
        <v>5417530.8812048994</v>
      </c>
      <c r="Y398" s="19">
        <f t="shared" si="2883"/>
        <v>4143108.8007636489</v>
      </c>
      <c r="Z398" s="19">
        <f t="shared" si="2883"/>
        <v>2816802.1827890011</v>
      </c>
      <c r="AA398" s="19">
        <f t="shared" si="2883"/>
        <v>1436498.6931678164</v>
      </c>
      <c r="AB398" s="19">
        <f t="shared" si="2883"/>
        <v>-9.0803951025009155E-9</v>
      </c>
      <c r="AC398" s="19" t="e">
        <f t="shared" si="2883"/>
        <v>#N/A</v>
      </c>
      <c r="AD398" s="19" t="e">
        <f t="shared" si="2883"/>
        <v>#N/A</v>
      </c>
      <c r="AE398" s="19" t="e">
        <f t="shared" si="2883"/>
        <v>#N/A</v>
      </c>
      <c r="AF398" s="19" t="e">
        <f t="shared" si="2883"/>
        <v>#N/A</v>
      </c>
      <c r="AG398" s="19" t="e">
        <f t="shared" si="2883"/>
        <v>#N/A</v>
      </c>
      <c r="AH398" s="19" t="e">
        <f t="shared" si="2883"/>
        <v>#N/A</v>
      </c>
      <c r="AI398" s="19" t="e">
        <f t="shared" si="2883"/>
        <v>#N/A</v>
      </c>
      <c r="AJ398" s="19" t="e">
        <f t="shared" si="2883"/>
        <v>#N/A</v>
      </c>
      <c r="AK398" s="19" t="e">
        <f t="shared" si="2883"/>
        <v>#N/A</v>
      </c>
      <c r="AL398" s="19" t="e">
        <f t="shared" si="2883"/>
        <v>#N/A</v>
      </c>
      <c r="AM398" s="19" t="e">
        <f t="shared" si="2883"/>
        <v>#N/A</v>
      </c>
      <c r="AN398" s="19" t="e">
        <f t="shared" si="2883"/>
        <v>#N/A</v>
      </c>
      <c r="AO398" s="19" t="e">
        <f t="shared" si="2883"/>
        <v>#N/A</v>
      </c>
      <c r="AP398" s="19" t="e">
        <f t="shared" si="2883"/>
        <v>#N/A</v>
      </c>
      <c r="AQ398" s="19" t="e">
        <f t="shared" si="2883"/>
        <v>#N/A</v>
      </c>
      <c r="AR398" s="19" t="e">
        <f t="shared" si="2883"/>
        <v>#N/A</v>
      </c>
      <c r="AS398" s="19" t="e">
        <f t="shared" si="2883"/>
        <v>#N/A</v>
      </c>
      <c r="AT398" s="19" t="e">
        <f t="shared" si="2883"/>
        <v>#N/A</v>
      </c>
      <c r="AU398" s="19" t="e">
        <f t="shared" si="2883"/>
        <v>#N/A</v>
      </c>
      <c r="AV398" s="19" t="e">
        <f t="shared" si="2883"/>
        <v>#N/A</v>
      </c>
      <c r="AW398" s="19" t="e">
        <f t="shared" si="2883"/>
        <v>#N/A</v>
      </c>
      <c r="AX398" s="19" t="e">
        <f t="shared" si="2883"/>
        <v>#N/A</v>
      </c>
      <c r="AY398" s="19" t="e">
        <f t="shared" si="2883"/>
        <v>#N/A</v>
      </c>
      <c r="AZ398" s="19" t="e">
        <f t="shared" si="2883"/>
        <v>#N/A</v>
      </c>
      <c r="BA398" s="19" t="e">
        <f t="shared" si="2883"/>
        <v>#N/A</v>
      </c>
      <c r="BB398" s="19" t="e">
        <f t="shared" si="2883"/>
        <v>#N/A</v>
      </c>
      <c r="BC398" s="19" t="e">
        <f t="shared" si="2883"/>
        <v>#N/A</v>
      </c>
      <c r="BD398" s="19" t="e">
        <f t="shared" si="2883"/>
        <v>#N/A</v>
      </c>
      <c r="BE398" s="19" t="e">
        <f t="shared" si="2883"/>
        <v>#N/A</v>
      </c>
      <c r="BF398" s="19" t="e">
        <f t="shared" si="2883"/>
        <v>#N/A</v>
      </c>
      <c r="BG398" s="19" t="e">
        <f t="shared" si="2883"/>
        <v>#N/A</v>
      </c>
      <c r="BH398" s="19" t="e">
        <f t="shared" si="2883"/>
        <v>#N/A</v>
      </c>
      <c r="BI398" s="19" t="e">
        <f t="shared" si="2883"/>
        <v>#N/A</v>
      </c>
    </row>
    <row r="399" spans="1:61" s="19" customFormat="1" ht="12.75" x14ac:dyDescent="0.2"/>
    <row r="400" spans="1:61" s="19" customFormat="1" ht="12.75" x14ac:dyDescent="0.2">
      <c r="C400" s="19" t="s">
        <v>473</v>
      </c>
      <c r="E400" s="19">
        <f>D394</f>
        <v>23179902.089306019</v>
      </c>
      <c r="F400" s="19">
        <f t="shared" ref="F400:F404" si="2884">E394</f>
        <v>22628625.370023113</v>
      </c>
      <c r="G400" s="19">
        <f t="shared" ref="G400:G404" si="2885">F394</f>
        <v>22054904.957970053</v>
      </c>
      <c r="H400" s="19">
        <f t="shared" ref="H400:H404" si="2886">G394</f>
        <v>21457827.120845906</v>
      </c>
      <c r="I400" s="19">
        <f t="shared" ref="I400:I404" si="2887">H394</f>
        <v>20836440.926289737</v>
      </c>
      <c r="J400" s="19">
        <f t="shared" ref="J400:J404" si="2888">I394</f>
        <v>20189756.727384005</v>
      </c>
      <c r="K400" s="19">
        <f t="shared" ref="K400:K404" si="2889">J394</f>
        <v>19516744.586499456</v>
      </c>
      <c r="L400" s="19">
        <f t="shared" ref="L400:L404" si="2890">K394</f>
        <v>18816332.634971272</v>
      </c>
      <c r="M400" s="19">
        <f t="shared" ref="M400:M404" si="2891">L394</f>
        <v>18087405.365994006</v>
      </c>
      <c r="N400" s="19">
        <f t="shared" ref="N400:N404" si="2892">M394</f>
        <v>17328801.858016491</v>
      </c>
      <c r="O400" s="19">
        <f t="shared" ref="O400:O404" si="2893">N394</f>
        <v>16539313.925807251</v>
      </c>
      <c r="P400" s="19">
        <f t="shared" ref="P400:P404" si="2894">O394</f>
        <v>15717684.196245683</v>
      </c>
      <c r="Q400" s="19">
        <f t="shared" ref="Q400:Q404" si="2895">P394</f>
        <v>14862604.105774462</v>
      </c>
      <c r="R400" s="19">
        <f t="shared" ref="R400:R404" si="2896">Q394</f>
        <v>13972711.816323798</v>
      </c>
      <c r="S400" s="19">
        <f t="shared" ref="S400:S404" si="2897">R394</f>
        <v>13046590.046388382</v>
      </c>
      <c r="T400" s="19">
        <f t="shared" ref="T400:T404" si="2898">S394</f>
        <v>12082763.813802671</v>
      </c>
      <c r="U400" s="19">
        <f t="shared" ref="U400:U404" si="2899">T394</f>
        <v>11079698.086619571</v>
      </c>
      <c r="V400" s="19">
        <f t="shared" ref="V400:V404" si="2900">U394</f>
        <v>10035795.338351214</v>
      </c>
      <c r="W400" s="19">
        <f t="shared" ref="W400:W404" si="2901">V394</f>
        <v>8949393.0036781766</v>
      </c>
      <c r="X400" s="19">
        <f t="shared" ref="X400:X404" si="2902">W394</f>
        <v>7818760.8305750042</v>
      </c>
      <c r="Y400" s="19">
        <f t="shared" ref="Y400:Y404" si="2903">X394</f>
        <v>6642098.1246349188</v>
      </c>
      <c r="Z400" s="19">
        <f t="shared" ref="Z400:Z404" si="2904">Y394</f>
        <v>5417530.8812048994</v>
      </c>
      <c r="AA400" s="19">
        <f t="shared" ref="AA400:AA404" si="2905">Z394</f>
        <v>4143108.8007636489</v>
      </c>
      <c r="AB400" s="19">
        <f t="shared" ref="AB400:AB404" si="2906">AA394</f>
        <v>2816802.1827890011</v>
      </c>
      <c r="AC400" s="19">
        <f t="shared" ref="AC400:AC404" si="2907">AB394</f>
        <v>1436498.6931678164</v>
      </c>
      <c r="AD400" s="19">
        <f t="shared" ref="AD400:AD404" si="2908">AC394</f>
        <v>-9.0803951025009155E-9</v>
      </c>
      <c r="AE400" s="19" t="e">
        <f t="shared" ref="AE400:AE404" si="2909">AD394</f>
        <v>#N/A</v>
      </c>
      <c r="AF400" s="19" t="e">
        <f t="shared" ref="AF400:AF404" si="2910">AE394</f>
        <v>#N/A</v>
      </c>
      <c r="AG400" s="19" t="e">
        <f t="shared" ref="AG400:AG404" si="2911">AF394</f>
        <v>#N/A</v>
      </c>
      <c r="AH400" s="19" t="e">
        <f t="shared" ref="AH400:AH404" si="2912">AG394</f>
        <v>#N/A</v>
      </c>
      <c r="AI400" s="19" t="e">
        <f t="shared" ref="AI400:AI404" si="2913">AH394</f>
        <v>#N/A</v>
      </c>
      <c r="AJ400" s="19" t="e">
        <f t="shared" ref="AJ400:AJ404" si="2914">AI394</f>
        <v>#N/A</v>
      </c>
      <c r="AK400" s="19" t="e">
        <f t="shared" ref="AK400:AK404" si="2915">AJ394</f>
        <v>#N/A</v>
      </c>
      <c r="AL400" s="19" t="e">
        <f t="shared" ref="AL400:AL404" si="2916">AK394</f>
        <v>#N/A</v>
      </c>
      <c r="AM400" s="19" t="e">
        <f t="shared" ref="AM400:AM404" si="2917">AL394</f>
        <v>#N/A</v>
      </c>
      <c r="AN400" s="19" t="e">
        <f t="shared" ref="AN400:AN404" si="2918">AM394</f>
        <v>#N/A</v>
      </c>
      <c r="AO400" s="19" t="e">
        <f t="shared" ref="AO400:AO404" si="2919">AN394</f>
        <v>#N/A</v>
      </c>
      <c r="AP400" s="19" t="e">
        <f t="shared" ref="AP400:AP404" si="2920">AO394</f>
        <v>#N/A</v>
      </c>
      <c r="AQ400" s="19" t="e">
        <f t="shared" ref="AQ400:AQ404" si="2921">AP394</f>
        <v>#N/A</v>
      </c>
      <c r="AR400" s="19" t="e">
        <f t="shared" ref="AR400:AR404" si="2922">AQ394</f>
        <v>#N/A</v>
      </c>
      <c r="AS400" s="19" t="e">
        <f t="shared" ref="AS400:AS404" si="2923">AR394</f>
        <v>#N/A</v>
      </c>
      <c r="AT400" s="19" t="e">
        <f t="shared" ref="AT400:AT404" si="2924">AS394</f>
        <v>#N/A</v>
      </c>
      <c r="AU400" s="19" t="e">
        <f t="shared" ref="AU400:AU404" si="2925">AT394</f>
        <v>#N/A</v>
      </c>
      <c r="AV400" s="19" t="e">
        <f t="shared" ref="AV400:AV404" si="2926">AU394</f>
        <v>#N/A</v>
      </c>
      <c r="AW400" s="19" t="e">
        <f t="shared" ref="AW400:AW404" si="2927">AV394</f>
        <v>#N/A</v>
      </c>
      <c r="AX400" s="19" t="e">
        <f t="shared" ref="AX400:AX404" si="2928">AW394</f>
        <v>#N/A</v>
      </c>
      <c r="AY400" s="19" t="e">
        <f t="shared" ref="AY400:AY404" si="2929">AX394</f>
        <v>#N/A</v>
      </c>
      <c r="AZ400" s="19" t="e">
        <f t="shared" ref="AZ400:AZ404" si="2930">AY394</f>
        <v>#N/A</v>
      </c>
      <c r="BA400" s="19" t="e">
        <f t="shared" ref="BA400:BA404" si="2931">AZ394</f>
        <v>#N/A</v>
      </c>
      <c r="BB400" s="19" t="e">
        <f t="shared" ref="BB400:BB404" si="2932">BA394</f>
        <v>#N/A</v>
      </c>
      <c r="BC400" s="19" t="e">
        <f t="shared" ref="BC400:BC404" si="2933">BB394</f>
        <v>#N/A</v>
      </c>
      <c r="BD400" s="19" t="e">
        <f t="shared" ref="BD400:BD404" si="2934">BC394</f>
        <v>#N/A</v>
      </c>
      <c r="BE400" s="19" t="e">
        <f t="shared" ref="BE400:BE404" si="2935">BD394</f>
        <v>#N/A</v>
      </c>
      <c r="BF400" s="19" t="e">
        <f t="shared" ref="BF400:BF404" si="2936">BE394</f>
        <v>#N/A</v>
      </c>
      <c r="BG400" s="19" t="e">
        <f t="shared" ref="BG400:BG404" si="2937">BF394</f>
        <v>#N/A</v>
      </c>
      <c r="BH400" s="19" t="e">
        <f t="shared" ref="BH400:BH404" si="2938">BG394</f>
        <v>#N/A</v>
      </c>
      <c r="BI400" s="19" t="e">
        <f t="shared" ref="BI400:BI404" si="2939">BH394</f>
        <v>#N/A</v>
      </c>
    </row>
    <row r="401" spans="3:61" s="19" customFormat="1" ht="12.75" x14ac:dyDescent="0.2">
      <c r="C401" s="19" t="s">
        <v>455</v>
      </c>
      <c r="E401" s="19">
        <f>D395</f>
        <v>551276.71928290743</v>
      </c>
      <c r="F401" s="19">
        <f t="shared" si="2884"/>
        <v>573720.41205306014</v>
      </c>
      <c r="G401" s="19">
        <f t="shared" si="2885"/>
        <v>597077.83712414536</v>
      </c>
      <c r="H401" s="19">
        <f t="shared" si="2886"/>
        <v>621386.19455616758</v>
      </c>
      <c r="I401" s="19">
        <f t="shared" si="2887"/>
        <v>646684.19890573237</v>
      </c>
      <c r="J401" s="19">
        <f t="shared" si="2888"/>
        <v>673012.14088454854</v>
      </c>
      <c r="K401" s="19">
        <f t="shared" si="2889"/>
        <v>700411.9515281826</v>
      </c>
      <c r="L401" s="19">
        <f t="shared" si="2890"/>
        <v>728927.26897726615</v>
      </c>
      <c r="M401" s="19">
        <f t="shared" si="2891"/>
        <v>758603.50797751418</v>
      </c>
      <c r="N401" s="19">
        <f t="shared" si="2892"/>
        <v>789487.93220923981</v>
      </c>
      <c r="O401" s="19">
        <f t="shared" si="2893"/>
        <v>821629.72956156742</v>
      </c>
      <c r="P401" s="19">
        <f t="shared" si="2894"/>
        <v>855080.0904712216</v>
      </c>
      <c r="Q401" s="19">
        <f t="shared" si="2895"/>
        <v>889892.28945066314</v>
      </c>
      <c r="R401" s="19">
        <f t="shared" si="2896"/>
        <v>926121.76993541548</v>
      </c>
      <c r="S401" s="19">
        <f t="shared" si="2897"/>
        <v>963826.23258571187</v>
      </c>
      <c r="T401" s="19">
        <f t="shared" si="2898"/>
        <v>1003065.7271830997</v>
      </c>
      <c r="U401" s="19">
        <f t="shared" si="2899"/>
        <v>1043902.7482683564</v>
      </c>
      <c r="V401" s="19">
        <f t="shared" si="2900"/>
        <v>1086402.3346730371</v>
      </c>
      <c r="W401" s="19">
        <f t="shared" si="2901"/>
        <v>1130632.1731031726</v>
      </c>
      <c r="X401" s="19">
        <f t="shared" si="2902"/>
        <v>1176662.7059400857</v>
      </c>
      <c r="Y401" s="19">
        <f t="shared" si="2903"/>
        <v>1224567.2434300191</v>
      </c>
      <c r="Z401" s="19">
        <f t="shared" si="2904"/>
        <v>1274422.0804412507</v>
      </c>
      <c r="AA401" s="19">
        <f t="shared" si="2905"/>
        <v>1326306.6179746478</v>
      </c>
      <c r="AB401" s="19">
        <f t="shared" si="2906"/>
        <v>1380303.4896211848</v>
      </c>
      <c r="AC401" s="19">
        <f t="shared" si="2907"/>
        <v>1436498.6931678255</v>
      </c>
      <c r="AD401" s="19" t="e">
        <f t="shared" si="2908"/>
        <v>#N/A</v>
      </c>
      <c r="AE401" s="19" t="e">
        <f t="shared" si="2909"/>
        <v>#N/A</v>
      </c>
      <c r="AF401" s="19" t="e">
        <f t="shared" si="2910"/>
        <v>#N/A</v>
      </c>
      <c r="AG401" s="19" t="e">
        <f t="shared" si="2911"/>
        <v>#N/A</v>
      </c>
      <c r="AH401" s="19" t="e">
        <f t="shared" si="2912"/>
        <v>#N/A</v>
      </c>
      <c r="AI401" s="19" t="e">
        <f t="shared" si="2913"/>
        <v>#N/A</v>
      </c>
      <c r="AJ401" s="19" t="e">
        <f t="shared" si="2914"/>
        <v>#N/A</v>
      </c>
      <c r="AK401" s="19" t="e">
        <f t="shared" si="2915"/>
        <v>#N/A</v>
      </c>
      <c r="AL401" s="19" t="e">
        <f t="shared" si="2916"/>
        <v>#N/A</v>
      </c>
      <c r="AM401" s="19" t="e">
        <f t="shared" si="2917"/>
        <v>#N/A</v>
      </c>
      <c r="AN401" s="19" t="e">
        <f t="shared" si="2918"/>
        <v>#N/A</v>
      </c>
      <c r="AO401" s="19" t="e">
        <f t="shared" si="2919"/>
        <v>#N/A</v>
      </c>
      <c r="AP401" s="19" t="e">
        <f t="shared" si="2920"/>
        <v>#N/A</v>
      </c>
      <c r="AQ401" s="19" t="e">
        <f t="shared" si="2921"/>
        <v>#N/A</v>
      </c>
      <c r="AR401" s="19" t="e">
        <f t="shared" si="2922"/>
        <v>#N/A</v>
      </c>
      <c r="AS401" s="19" t="e">
        <f t="shared" si="2923"/>
        <v>#N/A</v>
      </c>
      <c r="AT401" s="19" t="e">
        <f t="shared" si="2924"/>
        <v>#N/A</v>
      </c>
      <c r="AU401" s="19" t="e">
        <f t="shared" si="2925"/>
        <v>#N/A</v>
      </c>
      <c r="AV401" s="19" t="e">
        <f t="shared" si="2926"/>
        <v>#N/A</v>
      </c>
      <c r="AW401" s="19" t="e">
        <f t="shared" si="2927"/>
        <v>#N/A</v>
      </c>
      <c r="AX401" s="19" t="e">
        <f t="shared" si="2928"/>
        <v>#N/A</v>
      </c>
      <c r="AY401" s="19" t="e">
        <f t="shared" si="2929"/>
        <v>#N/A</v>
      </c>
      <c r="AZ401" s="19" t="e">
        <f t="shared" si="2930"/>
        <v>#N/A</v>
      </c>
      <c r="BA401" s="19" t="e">
        <f t="shared" si="2931"/>
        <v>#N/A</v>
      </c>
      <c r="BB401" s="19" t="e">
        <f t="shared" si="2932"/>
        <v>#N/A</v>
      </c>
      <c r="BC401" s="19" t="e">
        <f t="shared" si="2933"/>
        <v>#N/A</v>
      </c>
      <c r="BD401" s="19" t="e">
        <f t="shared" si="2934"/>
        <v>#N/A</v>
      </c>
      <c r="BE401" s="19" t="e">
        <f t="shared" si="2935"/>
        <v>#N/A</v>
      </c>
      <c r="BF401" s="19" t="e">
        <f t="shared" si="2936"/>
        <v>#N/A</v>
      </c>
      <c r="BG401" s="19" t="e">
        <f t="shared" si="2937"/>
        <v>#N/A</v>
      </c>
      <c r="BH401" s="19" t="e">
        <f t="shared" si="2938"/>
        <v>#N/A</v>
      </c>
      <c r="BI401" s="19" t="e">
        <f t="shared" si="2939"/>
        <v>#N/A</v>
      </c>
    </row>
    <row r="402" spans="3:61" s="19" customFormat="1" ht="12.75" x14ac:dyDescent="0.2">
      <c r="C402" s="19" t="s">
        <v>456</v>
      </c>
      <c r="E402" s="19">
        <f>D396</f>
        <v>913880.12281361618</v>
      </c>
      <c r="F402" s="19">
        <f t="shared" si="2884"/>
        <v>891436.43004346348</v>
      </c>
      <c r="G402" s="19">
        <f t="shared" si="2885"/>
        <v>868079.00497237826</v>
      </c>
      <c r="H402" s="19">
        <f t="shared" si="2886"/>
        <v>843770.64754035615</v>
      </c>
      <c r="I402" s="19">
        <f t="shared" si="2887"/>
        <v>818472.64319079125</v>
      </c>
      <c r="J402" s="19">
        <f t="shared" si="2888"/>
        <v>792144.70121197519</v>
      </c>
      <c r="K402" s="19">
        <f t="shared" si="2889"/>
        <v>764744.89056834113</v>
      </c>
      <c r="L402" s="19">
        <f t="shared" si="2890"/>
        <v>736229.57311925746</v>
      </c>
      <c r="M402" s="19">
        <f t="shared" si="2891"/>
        <v>706553.33411900955</v>
      </c>
      <c r="N402" s="19">
        <f t="shared" si="2892"/>
        <v>675668.90988728381</v>
      </c>
      <c r="O402" s="19">
        <f t="shared" si="2893"/>
        <v>643527.11253495619</v>
      </c>
      <c r="P402" s="19">
        <f t="shared" si="2894"/>
        <v>610076.75162530201</v>
      </c>
      <c r="Q402" s="19">
        <f t="shared" si="2895"/>
        <v>575264.55264586047</v>
      </c>
      <c r="R402" s="19">
        <f t="shared" si="2896"/>
        <v>539035.07216110814</v>
      </c>
      <c r="S402" s="19">
        <f t="shared" si="2897"/>
        <v>501330.60951081174</v>
      </c>
      <c r="T402" s="19">
        <f t="shared" si="2898"/>
        <v>462091.11491342389</v>
      </c>
      <c r="U402" s="19">
        <f t="shared" si="2899"/>
        <v>421254.09382816724</v>
      </c>
      <c r="V402" s="19">
        <f t="shared" si="2900"/>
        <v>378754.50742348668</v>
      </c>
      <c r="W402" s="19">
        <f t="shared" si="2901"/>
        <v>334524.66899335111</v>
      </c>
      <c r="X402" s="19">
        <f t="shared" si="2902"/>
        <v>288494.13615643803</v>
      </c>
      <c r="Y402" s="19">
        <f t="shared" si="2903"/>
        <v>240589.59866650458</v>
      </c>
      <c r="Z402" s="19">
        <f t="shared" si="2904"/>
        <v>190734.76165527289</v>
      </c>
      <c r="AA402" s="19">
        <f t="shared" si="2905"/>
        <v>138850.22412187577</v>
      </c>
      <c r="AB402" s="19">
        <f t="shared" si="2906"/>
        <v>84853.352475338877</v>
      </c>
      <c r="AC402" s="19">
        <f t="shared" si="2907"/>
        <v>28658.148928698116</v>
      </c>
      <c r="AD402" s="19" t="e">
        <f t="shared" si="2908"/>
        <v>#N/A</v>
      </c>
      <c r="AE402" s="19" t="e">
        <f t="shared" si="2909"/>
        <v>#N/A</v>
      </c>
      <c r="AF402" s="19" t="e">
        <f t="shared" si="2910"/>
        <v>#N/A</v>
      </c>
      <c r="AG402" s="19" t="e">
        <f t="shared" si="2911"/>
        <v>#N/A</v>
      </c>
      <c r="AH402" s="19" t="e">
        <f t="shared" si="2912"/>
        <v>#N/A</v>
      </c>
      <c r="AI402" s="19" t="e">
        <f t="shared" si="2913"/>
        <v>#N/A</v>
      </c>
      <c r="AJ402" s="19" t="e">
        <f t="shared" si="2914"/>
        <v>#N/A</v>
      </c>
      <c r="AK402" s="19" t="e">
        <f t="shared" si="2915"/>
        <v>#N/A</v>
      </c>
      <c r="AL402" s="19" t="e">
        <f t="shared" si="2916"/>
        <v>#N/A</v>
      </c>
      <c r="AM402" s="19" t="e">
        <f t="shared" si="2917"/>
        <v>#N/A</v>
      </c>
      <c r="AN402" s="19" t="e">
        <f t="shared" si="2918"/>
        <v>#N/A</v>
      </c>
      <c r="AO402" s="19" t="e">
        <f t="shared" si="2919"/>
        <v>#N/A</v>
      </c>
      <c r="AP402" s="19" t="e">
        <f t="shared" si="2920"/>
        <v>#N/A</v>
      </c>
      <c r="AQ402" s="19" t="e">
        <f t="shared" si="2921"/>
        <v>#N/A</v>
      </c>
      <c r="AR402" s="19" t="e">
        <f t="shared" si="2922"/>
        <v>#N/A</v>
      </c>
      <c r="AS402" s="19" t="e">
        <f t="shared" si="2923"/>
        <v>#N/A</v>
      </c>
      <c r="AT402" s="19" t="e">
        <f t="shared" si="2924"/>
        <v>#N/A</v>
      </c>
      <c r="AU402" s="19" t="e">
        <f t="shared" si="2925"/>
        <v>#N/A</v>
      </c>
      <c r="AV402" s="19" t="e">
        <f t="shared" si="2926"/>
        <v>#N/A</v>
      </c>
      <c r="AW402" s="19" t="e">
        <f t="shared" si="2927"/>
        <v>#N/A</v>
      </c>
      <c r="AX402" s="19" t="e">
        <f t="shared" si="2928"/>
        <v>#N/A</v>
      </c>
      <c r="AY402" s="19" t="e">
        <f t="shared" si="2929"/>
        <v>#N/A</v>
      </c>
      <c r="AZ402" s="19" t="e">
        <f t="shared" si="2930"/>
        <v>#N/A</v>
      </c>
      <c r="BA402" s="19" t="e">
        <f t="shared" si="2931"/>
        <v>#N/A</v>
      </c>
      <c r="BB402" s="19" t="e">
        <f t="shared" si="2932"/>
        <v>#N/A</v>
      </c>
      <c r="BC402" s="19" t="e">
        <f t="shared" si="2933"/>
        <v>#N/A</v>
      </c>
      <c r="BD402" s="19" t="e">
        <f t="shared" si="2934"/>
        <v>#N/A</v>
      </c>
      <c r="BE402" s="19" t="e">
        <f t="shared" si="2935"/>
        <v>#N/A</v>
      </c>
      <c r="BF402" s="19" t="e">
        <f t="shared" si="2936"/>
        <v>#N/A</v>
      </c>
      <c r="BG402" s="19" t="e">
        <f t="shared" si="2937"/>
        <v>#N/A</v>
      </c>
      <c r="BH402" s="19" t="e">
        <f t="shared" si="2938"/>
        <v>#N/A</v>
      </c>
      <c r="BI402" s="19" t="e">
        <f t="shared" si="2939"/>
        <v>#N/A</v>
      </c>
    </row>
    <row r="403" spans="3:61" s="19" customFormat="1" ht="12.75" x14ac:dyDescent="0.2">
      <c r="C403" s="19" t="s">
        <v>161</v>
      </c>
      <c r="E403" s="19">
        <f>D397</f>
        <v>1465156.8420965236</v>
      </c>
      <c r="F403" s="19">
        <f t="shared" si="2884"/>
        <v>1465156.8420965236</v>
      </c>
      <c r="G403" s="19">
        <f t="shared" si="2885"/>
        <v>1465156.8420965236</v>
      </c>
      <c r="H403" s="19">
        <f t="shared" si="2886"/>
        <v>1465156.8420965236</v>
      </c>
      <c r="I403" s="19">
        <f t="shared" si="2887"/>
        <v>1465156.8420965236</v>
      </c>
      <c r="J403" s="19">
        <f t="shared" si="2888"/>
        <v>1465156.8420965236</v>
      </c>
      <c r="K403" s="19">
        <f t="shared" si="2889"/>
        <v>1465156.8420965236</v>
      </c>
      <c r="L403" s="19">
        <f t="shared" si="2890"/>
        <v>1465156.8420965236</v>
      </c>
      <c r="M403" s="19">
        <f t="shared" si="2891"/>
        <v>1465156.8420965236</v>
      </c>
      <c r="N403" s="19">
        <f t="shared" si="2892"/>
        <v>1465156.8420965236</v>
      </c>
      <c r="O403" s="19">
        <f t="shared" si="2893"/>
        <v>1465156.8420965236</v>
      </c>
      <c r="P403" s="19">
        <f t="shared" si="2894"/>
        <v>1465156.8420965236</v>
      </c>
      <c r="Q403" s="19">
        <f t="shared" si="2895"/>
        <v>1465156.8420965236</v>
      </c>
      <c r="R403" s="19">
        <f t="shared" si="2896"/>
        <v>1465156.8420965236</v>
      </c>
      <c r="S403" s="19">
        <f t="shared" si="2897"/>
        <v>1465156.8420965236</v>
      </c>
      <c r="T403" s="19">
        <f t="shared" si="2898"/>
        <v>1465156.8420965236</v>
      </c>
      <c r="U403" s="19">
        <f t="shared" si="2899"/>
        <v>1465156.8420965236</v>
      </c>
      <c r="V403" s="19">
        <f t="shared" si="2900"/>
        <v>1465156.8420965236</v>
      </c>
      <c r="W403" s="19">
        <f t="shared" si="2901"/>
        <v>1465156.8420965236</v>
      </c>
      <c r="X403" s="19">
        <f t="shared" si="2902"/>
        <v>1465156.8420965236</v>
      </c>
      <c r="Y403" s="19">
        <f t="shared" si="2903"/>
        <v>1465156.8420965236</v>
      </c>
      <c r="Z403" s="19">
        <f t="shared" si="2904"/>
        <v>1465156.8420965236</v>
      </c>
      <c r="AA403" s="19">
        <f t="shared" si="2905"/>
        <v>1465156.8420965236</v>
      </c>
      <c r="AB403" s="19">
        <f t="shared" si="2906"/>
        <v>1465156.8420965236</v>
      </c>
      <c r="AC403" s="19">
        <f t="shared" si="2907"/>
        <v>1465156.8420965236</v>
      </c>
      <c r="AD403" s="19" t="e">
        <f t="shared" si="2908"/>
        <v>#N/A</v>
      </c>
      <c r="AE403" s="19" t="e">
        <f t="shared" si="2909"/>
        <v>#N/A</v>
      </c>
      <c r="AF403" s="19" t="e">
        <f t="shared" si="2910"/>
        <v>#N/A</v>
      </c>
      <c r="AG403" s="19" t="e">
        <f t="shared" si="2911"/>
        <v>#N/A</v>
      </c>
      <c r="AH403" s="19" t="e">
        <f t="shared" si="2912"/>
        <v>#N/A</v>
      </c>
      <c r="AI403" s="19" t="e">
        <f t="shared" si="2913"/>
        <v>#N/A</v>
      </c>
      <c r="AJ403" s="19" t="e">
        <f t="shared" si="2914"/>
        <v>#N/A</v>
      </c>
      <c r="AK403" s="19" t="e">
        <f t="shared" si="2915"/>
        <v>#N/A</v>
      </c>
      <c r="AL403" s="19" t="e">
        <f t="shared" si="2916"/>
        <v>#N/A</v>
      </c>
      <c r="AM403" s="19" t="e">
        <f t="shared" si="2917"/>
        <v>#N/A</v>
      </c>
      <c r="AN403" s="19" t="e">
        <f t="shared" si="2918"/>
        <v>#N/A</v>
      </c>
      <c r="AO403" s="19" t="e">
        <f t="shared" si="2919"/>
        <v>#N/A</v>
      </c>
      <c r="AP403" s="19" t="e">
        <f t="shared" si="2920"/>
        <v>#N/A</v>
      </c>
      <c r="AQ403" s="19" t="e">
        <f t="shared" si="2921"/>
        <v>#N/A</v>
      </c>
      <c r="AR403" s="19" t="e">
        <f t="shared" si="2922"/>
        <v>#N/A</v>
      </c>
      <c r="AS403" s="19" t="e">
        <f t="shared" si="2923"/>
        <v>#N/A</v>
      </c>
      <c r="AT403" s="19" t="e">
        <f t="shared" si="2924"/>
        <v>#N/A</v>
      </c>
      <c r="AU403" s="19" t="e">
        <f t="shared" si="2925"/>
        <v>#N/A</v>
      </c>
      <c r="AV403" s="19" t="e">
        <f t="shared" si="2926"/>
        <v>#N/A</v>
      </c>
      <c r="AW403" s="19" t="e">
        <f t="shared" si="2927"/>
        <v>#N/A</v>
      </c>
      <c r="AX403" s="19" t="e">
        <f t="shared" si="2928"/>
        <v>#N/A</v>
      </c>
      <c r="AY403" s="19" t="e">
        <f t="shared" si="2929"/>
        <v>#N/A</v>
      </c>
      <c r="AZ403" s="19" t="e">
        <f t="shared" si="2930"/>
        <v>#N/A</v>
      </c>
      <c r="BA403" s="19" t="e">
        <f t="shared" si="2931"/>
        <v>#N/A</v>
      </c>
      <c r="BB403" s="19" t="e">
        <f t="shared" si="2932"/>
        <v>#N/A</v>
      </c>
      <c r="BC403" s="19" t="e">
        <f t="shared" si="2933"/>
        <v>#N/A</v>
      </c>
      <c r="BD403" s="19" t="e">
        <f t="shared" si="2934"/>
        <v>#N/A</v>
      </c>
      <c r="BE403" s="19" t="e">
        <f t="shared" si="2935"/>
        <v>#N/A</v>
      </c>
      <c r="BF403" s="19" t="e">
        <f t="shared" si="2936"/>
        <v>#N/A</v>
      </c>
      <c r="BG403" s="19" t="e">
        <f t="shared" si="2937"/>
        <v>#N/A</v>
      </c>
      <c r="BH403" s="19" t="e">
        <f t="shared" si="2938"/>
        <v>#N/A</v>
      </c>
      <c r="BI403" s="19" t="e">
        <f t="shared" si="2939"/>
        <v>#N/A</v>
      </c>
    </row>
    <row r="404" spans="3:61" s="19" customFormat="1" ht="12.75" x14ac:dyDescent="0.2">
      <c r="C404" s="19" t="s">
        <v>457</v>
      </c>
      <c r="E404" s="19">
        <f>D398</f>
        <v>22628625.370023113</v>
      </c>
      <c r="F404" s="19">
        <f t="shared" si="2884"/>
        <v>22054904.957970053</v>
      </c>
      <c r="G404" s="19">
        <f t="shared" si="2885"/>
        <v>21457827.120845906</v>
      </c>
      <c r="H404" s="19">
        <f t="shared" si="2886"/>
        <v>20836440.926289737</v>
      </c>
      <c r="I404" s="19">
        <f t="shared" si="2887"/>
        <v>20189756.727384005</v>
      </c>
      <c r="J404" s="19">
        <f t="shared" si="2888"/>
        <v>19516744.586499456</v>
      </c>
      <c r="K404" s="19">
        <f t="shared" si="2889"/>
        <v>18816332.634971272</v>
      </c>
      <c r="L404" s="19">
        <f t="shared" si="2890"/>
        <v>18087405.365994006</v>
      </c>
      <c r="M404" s="19">
        <f t="shared" si="2891"/>
        <v>17328801.858016491</v>
      </c>
      <c r="N404" s="19">
        <f t="shared" si="2892"/>
        <v>16539313.925807251</v>
      </c>
      <c r="O404" s="19">
        <f t="shared" si="2893"/>
        <v>15717684.196245683</v>
      </c>
      <c r="P404" s="19">
        <f t="shared" si="2894"/>
        <v>14862604.105774462</v>
      </c>
      <c r="Q404" s="19">
        <f t="shared" si="2895"/>
        <v>13972711.816323798</v>
      </c>
      <c r="R404" s="19">
        <f t="shared" si="2896"/>
        <v>13046590.046388382</v>
      </c>
      <c r="S404" s="19">
        <f t="shared" si="2897"/>
        <v>12082763.813802671</v>
      </c>
      <c r="T404" s="19">
        <f t="shared" si="2898"/>
        <v>11079698.086619571</v>
      </c>
      <c r="U404" s="19">
        <f t="shared" si="2899"/>
        <v>10035795.338351214</v>
      </c>
      <c r="V404" s="19">
        <f t="shared" si="2900"/>
        <v>8949393.0036781766</v>
      </c>
      <c r="W404" s="19">
        <f t="shared" si="2901"/>
        <v>7818760.8305750042</v>
      </c>
      <c r="X404" s="19">
        <f t="shared" si="2902"/>
        <v>6642098.1246349188</v>
      </c>
      <c r="Y404" s="19">
        <f t="shared" si="2903"/>
        <v>5417530.8812048994</v>
      </c>
      <c r="Z404" s="19">
        <f t="shared" si="2904"/>
        <v>4143108.8007636489</v>
      </c>
      <c r="AA404" s="19">
        <f t="shared" si="2905"/>
        <v>2816802.1827890011</v>
      </c>
      <c r="AB404" s="19">
        <f t="shared" si="2906"/>
        <v>1436498.6931678164</v>
      </c>
      <c r="AC404" s="19">
        <f t="shared" si="2907"/>
        <v>-9.0803951025009155E-9</v>
      </c>
      <c r="AD404" s="19" t="e">
        <f t="shared" si="2908"/>
        <v>#N/A</v>
      </c>
      <c r="AE404" s="19" t="e">
        <f t="shared" si="2909"/>
        <v>#N/A</v>
      </c>
      <c r="AF404" s="19" t="e">
        <f t="shared" si="2910"/>
        <v>#N/A</v>
      </c>
      <c r="AG404" s="19" t="e">
        <f t="shared" si="2911"/>
        <v>#N/A</v>
      </c>
      <c r="AH404" s="19" t="e">
        <f t="shared" si="2912"/>
        <v>#N/A</v>
      </c>
      <c r="AI404" s="19" t="e">
        <f t="shared" si="2913"/>
        <v>#N/A</v>
      </c>
      <c r="AJ404" s="19" t="e">
        <f t="shared" si="2914"/>
        <v>#N/A</v>
      </c>
      <c r="AK404" s="19" t="e">
        <f t="shared" si="2915"/>
        <v>#N/A</v>
      </c>
      <c r="AL404" s="19" t="e">
        <f t="shared" si="2916"/>
        <v>#N/A</v>
      </c>
      <c r="AM404" s="19" t="e">
        <f t="shared" si="2917"/>
        <v>#N/A</v>
      </c>
      <c r="AN404" s="19" t="e">
        <f t="shared" si="2918"/>
        <v>#N/A</v>
      </c>
      <c r="AO404" s="19" t="e">
        <f t="shared" si="2919"/>
        <v>#N/A</v>
      </c>
      <c r="AP404" s="19" t="e">
        <f t="shared" si="2920"/>
        <v>#N/A</v>
      </c>
      <c r="AQ404" s="19" t="e">
        <f t="shared" si="2921"/>
        <v>#N/A</v>
      </c>
      <c r="AR404" s="19" t="e">
        <f t="shared" si="2922"/>
        <v>#N/A</v>
      </c>
      <c r="AS404" s="19" t="e">
        <f t="shared" si="2923"/>
        <v>#N/A</v>
      </c>
      <c r="AT404" s="19" t="e">
        <f t="shared" si="2924"/>
        <v>#N/A</v>
      </c>
      <c r="AU404" s="19" t="e">
        <f t="shared" si="2925"/>
        <v>#N/A</v>
      </c>
      <c r="AV404" s="19" t="e">
        <f t="shared" si="2926"/>
        <v>#N/A</v>
      </c>
      <c r="AW404" s="19" t="e">
        <f t="shared" si="2927"/>
        <v>#N/A</v>
      </c>
      <c r="AX404" s="19" t="e">
        <f t="shared" si="2928"/>
        <v>#N/A</v>
      </c>
      <c r="AY404" s="19" t="e">
        <f t="shared" si="2929"/>
        <v>#N/A</v>
      </c>
      <c r="AZ404" s="19" t="e">
        <f t="shared" si="2930"/>
        <v>#N/A</v>
      </c>
      <c r="BA404" s="19" t="e">
        <f t="shared" si="2931"/>
        <v>#N/A</v>
      </c>
      <c r="BB404" s="19" t="e">
        <f t="shared" si="2932"/>
        <v>#N/A</v>
      </c>
      <c r="BC404" s="19" t="e">
        <f t="shared" si="2933"/>
        <v>#N/A</v>
      </c>
      <c r="BD404" s="19" t="e">
        <f t="shared" si="2934"/>
        <v>#N/A</v>
      </c>
      <c r="BE404" s="19" t="e">
        <f t="shared" si="2935"/>
        <v>#N/A</v>
      </c>
      <c r="BF404" s="19" t="e">
        <f t="shared" si="2936"/>
        <v>#N/A</v>
      </c>
      <c r="BG404" s="19" t="e">
        <f t="shared" si="2937"/>
        <v>#N/A</v>
      </c>
      <c r="BH404" s="19" t="e">
        <f t="shared" si="2938"/>
        <v>#N/A</v>
      </c>
      <c r="BI404" s="19" t="e">
        <f t="shared" si="2939"/>
        <v>#N/A</v>
      </c>
    </row>
    <row r="405" spans="3:61" s="19" customFormat="1" ht="12.75" x14ac:dyDescent="0.2"/>
    <row r="406" spans="3:61" s="19" customFormat="1" ht="12.75" x14ac:dyDescent="0.2">
      <c r="C406" s="19" t="s">
        <v>473</v>
      </c>
      <c r="F406" s="19">
        <f>E400</f>
        <v>23179902.089306019</v>
      </c>
      <c r="G406" s="19">
        <f t="shared" ref="G406:G410" si="2940">F400</f>
        <v>22628625.370023113</v>
      </c>
      <c r="H406" s="19">
        <f t="shared" ref="H406:H410" si="2941">G400</f>
        <v>22054904.957970053</v>
      </c>
      <c r="I406" s="19">
        <f t="shared" ref="I406:I410" si="2942">H400</f>
        <v>21457827.120845906</v>
      </c>
      <c r="J406" s="19">
        <f t="shared" ref="J406:J410" si="2943">I400</f>
        <v>20836440.926289737</v>
      </c>
      <c r="K406" s="19">
        <f t="shared" ref="K406:K410" si="2944">J400</f>
        <v>20189756.727384005</v>
      </c>
      <c r="L406" s="19">
        <f t="shared" ref="L406:L410" si="2945">K400</f>
        <v>19516744.586499456</v>
      </c>
      <c r="M406" s="19">
        <f t="shared" ref="M406:M410" si="2946">L400</f>
        <v>18816332.634971272</v>
      </c>
      <c r="N406" s="19">
        <f t="shared" ref="N406:N410" si="2947">M400</f>
        <v>18087405.365994006</v>
      </c>
      <c r="O406" s="19">
        <f t="shared" ref="O406:O410" si="2948">N400</f>
        <v>17328801.858016491</v>
      </c>
      <c r="P406" s="19">
        <f t="shared" ref="P406:P410" si="2949">O400</f>
        <v>16539313.925807251</v>
      </c>
      <c r="Q406" s="19">
        <f t="shared" ref="Q406:Q410" si="2950">P400</f>
        <v>15717684.196245683</v>
      </c>
      <c r="R406" s="19">
        <f t="shared" ref="R406:R410" si="2951">Q400</f>
        <v>14862604.105774462</v>
      </c>
      <c r="S406" s="19">
        <f t="shared" ref="S406:S410" si="2952">R400</f>
        <v>13972711.816323798</v>
      </c>
      <c r="T406" s="19">
        <f t="shared" ref="T406:T410" si="2953">S400</f>
        <v>13046590.046388382</v>
      </c>
      <c r="U406" s="19">
        <f t="shared" ref="U406:U410" si="2954">T400</f>
        <v>12082763.813802671</v>
      </c>
      <c r="V406" s="19">
        <f t="shared" ref="V406:V410" si="2955">U400</f>
        <v>11079698.086619571</v>
      </c>
      <c r="W406" s="19">
        <f t="shared" ref="W406:W410" si="2956">V400</f>
        <v>10035795.338351214</v>
      </c>
      <c r="X406" s="19">
        <f t="shared" ref="X406:X410" si="2957">W400</f>
        <v>8949393.0036781766</v>
      </c>
      <c r="Y406" s="19">
        <f t="shared" ref="Y406:Y410" si="2958">X400</f>
        <v>7818760.8305750042</v>
      </c>
      <c r="Z406" s="19">
        <f t="shared" ref="Z406:Z410" si="2959">Y400</f>
        <v>6642098.1246349188</v>
      </c>
      <c r="AA406" s="19">
        <f t="shared" ref="AA406:AA410" si="2960">Z400</f>
        <v>5417530.8812048994</v>
      </c>
      <c r="AB406" s="19">
        <f t="shared" ref="AB406:AB410" si="2961">AA400</f>
        <v>4143108.8007636489</v>
      </c>
      <c r="AC406" s="19">
        <f t="shared" ref="AC406:AC410" si="2962">AB400</f>
        <v>2816802.1827890011</v>
      </c>
      <c r="AD406" s="19">
        <f t="shared" ref="AD406:AD410" si="2963">AC400</f>
        <v>1436498.6931678164</v>
      </c>
      <c r="AE406" s="19">
        <f t="shared" ref="AE406:AE410" si="2964">AD400</f>
        <v>-9.0803951025009155E-9</v>
      </c>
      <c r="AF406" s="19" t="e">
        <f t="shared" ref="AF406:AF410" si="2965">AE400</f>
        <v>#N/A</v>
      </c>
      <c r="AG406" s="19" t="e">
        <f t="shared" ref="AG406:AG410" si="2966">AF400</f>
        <v>#N/A</v>
      </c>
      <c r="AH406" s="19" t="e">
        <f t="shared" ref="AH406:AH410" si="2967">AG400</f>
        <v>#N/A</v>
      </c>
      <c r="AI406" s="19" t="e">
        <f t="shared" ref="AI406:AI410" si="2968">AH400</f>
        <v>#N/A</v>
      </c>
      <c r="AJ406" s="19" t="e">
        <f t="shared" ref="AJ406:AJ410" si="2969">AI400</f>
        <v>#N/A</v>
      </c>
      <c r="AK406" s="19" t="e">
        <f t="shared" ref="AK406:AK410" si="2970">AJ400</f>
        <v>#N/A</v>
      </c>
      <c r="AL406" s="19" t="e">
        <f t="shared" ref="AL406:AL410" si="2971">AK400</f>
        <v>#N/A</v>
      </c>
      <c r="AM406" s="19" t="e">
        <f t="shared" ref="AM406:AM410" si="2972">AL400</f>
        <v>#N/A</v>
      </c>
      <c r="AN406" s="19" t="e">
        <f t="shared" ref="AN406:AN410" si="2973">AM400</f>
        <v>#N/A</v>
      </c>
      <c r="AO406" s="19" t="e">
        <f t="shared" ref="AO406:AO410" si="2974">AN400</f>
        <v>#N/A</v>
      </c>
      <c r="AP406" s="19" t="e">
        <f t="shared" ref="AP406:AP410" si="2975">AO400</f>
        <v>#N/A</v>
      </c>
      <c r="AQ406" s="19" t="e">
        <f t="shared" ref="AQ406:AQ410" si="2976">AP400</f>
        <v>#N/A</v>
      </c>
      <c r="AR406" s="19" t="e">
        <f t="shared" ref="AR406:AR410" si="2977">AQ400</f>
        <v>#N/A</v>
      </c>
      <c r="AS406" s="19" t="e">
        <f t="shared" ref="AS406:AS410" si="2978">AR400</f>
        <v>#N/A</v>
      </c>
      <c r="AT406" s="19" t="e">
        <f t="shared" ref="AT406:AT410" si="2979">AS400</f>
        <v>#N/A</v>
      </c>
      <c r="AU406" s="19" t="e">
        <f t="shared" ref="AU406:AU410" si="2980">AT400</f>
        <v>#N/A</v>
      </c>
      <c r="AV406" s="19" t="e">
        <f t="shared" ref="AV406:AV410" si="2981">AU400</f>
        <v>#N/A</v>
      </c>
      <c r="AW406" s="19" t="e">
        <f t="shared" ref="AW406:AW410" si="2982">AV400</f>
        <v>#N/A</v>
      </c>
      <c r="AX406" s="19" t="e">
        <f t="shared" ref="AX406:AX410" si="2983">AW400</f>
        <v>#N/A</v>
      </c>
      <c r="AY406" s="19" t="e">
        <f t="shared" ref="AY406:AY410" si="2984">AX400</f>
        <v>#N/A</v>
      </c>
      <c r="AZ406" s="19" t="e">
        <f t="shared" ref="AZ406:AZ410" si="2985">AY400</f>
        <v>#N/A</v>
      </c>
      <c r="BA406" s="19" t="e">
        <f t="shared" ref="BA406:BA410" si="2986">AZ400</f>
        <v>#N/A</v>
      </c>
      <c r="BB406" s="19" t="e">
        <f t="shared" ref="BB406:BB410" si="2987">BA400</f>
        <v>#N/A</v>
      </c>
      <c r="BC406" s="19" t="e">
        <f t="shared" ref="BC406:BC410" si="2988">BB400</f>
        <v>#N/A</v>
      </c>
      <c r="BD406" s="19" t="e">
        <f t="shared" ref="BD406:BD410" si="2989">BC400</f>
        <v>#N/A</v>
      </c>
      <c r="BE406" s="19" t="e">
        <f t="shared" ref="BE406:BE410" si="2990">BD400</f>
        <v>#N/A</v>
      </c>
      <c r="BF406" s="19" t="e">
        <f t="shared" ref="BF406:BF410" si="2991">BE400</f>
        <v>#N/A</v>
      </c>
      <c r="BG406" s="19" t="e">
        <f t="shared" ref="BG406:BG410" si="2992">BF400</f>
        <v>#N/A</v>
      </c>
      <c r="BH406" s="19" t="e">
        <f t="shared" ref="BH406:BH410" si="2993">BG400</f>
        <v>#N/A</v>
      </c>
      <c r="BI406" s="19" t="e">
        <f t="shared" ref="BI406:BI410" si="2994">BH400</f>
        <v>#N/A</v>
      </c>
    </row>
    <row r="407" spans="3:61" s="19" customFormat="1" ht="12.75" x14ac:dyDescent="0.2">
      <c r="C407" s="19" t="s">
        <v>455</v>
      </c>
      <c r="F407" s="19">
        <f>E401</f>
        <v>551276.71928290743</v>
      </c>
      <c r="G407" s="19">
        <f t="shared" si="2940"/>
        <v>573720.41205306014</v>
      </c>
      <c r="H407" s="19">
        <f t="shared" si="2941"/>
        <v>597077.83712414536</v>
      </c>
      <c r="I407" s="19">
        <f t="shared" si="2942"/>
        <v>621386.19455616758</v>
      </c>
      <c r="J407" s="19">
        <f t="shared" si="2943"/>
        <v>646684.19890573237</v>
      </c>
      <c r="K407" s="19">
        <f t="shared" si="2944"/>
        <v>673012.14088454854</v>
      </c>
      <c r="L407" s="19">
        <f t="shared" si="2945"/>
        <v>700411.9515281826</v>
      </c>
      <c r="M407" s="19">
        <f t="shared" si="2946"/>
        <v>728927.26897726615</v>
      </c>
      <c r="N407" s="19">
        <f t="shared" si="2947"/>
        <v>758603.50797751418</v>
      </c>
      <c r="O407" s="19">
        <f t="shared" si="2948"/>
        <v>789487.93220923981</v>
      </c>
      <c r="P407" s="19">
        <f t="shared" si="2949"/>
        <v>821629.72956156742</v>
      </c>
      <c r="Q407" s="19">
        <f t="shared" si="2950"/>
        <v>855080.0904712216</v>
      </c>
      <c r="R407" s="19">
        <f t="shared" si="2951"/>
        <v>889892.28945066314</v>
      </c>
      <c r="S407" s="19">
        <f t="shared" si="2952"/>
        <v>926121.76993541548</v>
      </c>
      <c r="T407" s="19">
        <f t="shared" si="2953"/>
        <v>963826.23258571187</v>
      </c>
      <c r="U407" s="19">
        <f t="shared" si="2954"/>
        <v>1003065.7271830997</v>
      </c>
      <c r="V407" s="19">
        <f t="shared" si="2955"/>
        <v>1043902.7482683564</v>
      </c>
      <c r="W407" s="19">
        <f t="shared" si="2956"/>
        <v>1086402.3346730371</v>
      </c>
      <c r="X407" s="19">
        <f t="shared" si="2957"/>
        <v>1130632.1731031726</v>
      </c>
      <c r="Y407" s="19">
        <f t="shared" si="2958"/>
        <v>1176662.7059400857</v>
      </c>
      <c r="Z407" s="19">
        <f t="shared" si="2959"/>
        <v>1224567.2434300191</v>
      </c>
      <c r="AA407" s="19">
        <f t="shared" si="2960"/>
        <v>1274422.0804412507</v>
      </c>
      <c r="AB407" s="19">
        <f t="shared" si="2961"/>
        <v>1326306.6179746478</v>
      </c>
      <c r="AC407" s="19">
        <f t="shared" si="2962"/>
        <v>1380303.4896211848</v>
      </c>
      <c r="AD407" s="19">
        <f t="shared" si="2963"/>
        <v>1436498.6931678255</v>
      </c>
      <c r="AE407" s="19" t="e">
        <f t="shared" si="2964"/>
        <v>#N/A</v>
      </c>
      <c r="AF407" s="19" t="e">
        <f t="shared" si="2965"/>
        <v>#N/A</v>
      </c>
      <c r="AG407" s="19" t="e">
        <f t="shared" si="2966"/>
        <v>#N/A</v>
      </c>
      <c r="AH407" s="19" t="e">
        <f t="shared" si="2967"/>
        <v>#N/A</v>
      </c>
      <c r="AI407" s="19" t="e">
        <f t="shared" si="2968"/>
        <v>#N/A</v>
      </c>
      <c r="AJ407" s="19" t="e">
        <f t="shared" si="2969"/>
        <v>#N/A</v>
      </c>
      <c r="AK407" s="19" t="e">
        <f t="shared" si="2970"/>
        <v>#N/A</v>
      </c>
      <c r="AL407" s="19" t="e">
        <f t="shared" si="2971"/>
        <v>#N/A</v>
      </c>
      <c r="AM407" s="19" t="e">
        <f t="shared" si="2972"/>
        <v>#N/A</v>
      </c>
      <c r="AN407" s="19" t="e">
        <f t="shared" si="2973"/>
        <v>#N/A</v>
      </c>
      <c r="AO407" s="19" t="e">
        <f t="shared" si="2974"/>
        <v>#N/A</v>
      </c>
      <c r="AP407" s="19" t="e">
        <f t="shared" si="2975"/>
        <v>#N/A</v>
      </c>
      <c r="AQ407" s="19" t="e">
        <f t="shared" si="2976"/>
        <v>#N/A</v>
      </c>
      <c r="AR407" s="19" t="e">
        <f t="shared" si="2977"/>
        <v>#N/A</v>
      </c>
      <c r="AS407" s="19" t="e">
        <f t="shared" si="2978"/>
        <v>#N/A</v>
      </c>
      <c r="AT407" s="19" t="e">
        <f t="shared" si="2979"/>
        <v>#N/A</v>
      </c>
      <c r="AU407" s="19" t="e">
        <f t="shared" si="2980"/>
        <v>#N/A</v>
      </c>
      <c r="AV407" s="19" t="e">
        <f t="shared" si="2981"/>
        <v>#N/A</v>
      </c>
      <c r="AW407" s="19" t="e">
        <f t="shared" si="2982"/>
        <v>#N/A</v>
      </c>
      <c r="AX407" s="19" t="e">
        <f t="shared" si="2983"/>
        <v>#N/A</v>
      </c>
      <c r="AY407" s="19" t="e">
        <f t="shared" si="2984"/>
        <v>#N/A</v>
      </c>
      <c r="AZ407" s="19" t="e">
        <f t="shared" si="2985"/>
        <v>#N/A</v>
      </c>
      <c r="BA407" s="19" t="e">
        <f t="shared" si="2986"/>
        <v>#N/A</v>
      </c>
      <c r="BB407" s="19" t="e">
        <f t="shared" si="2987"/>
        <v>#N/A</v>
      </c>
      <c r="BC407" s="19" t="e">
        <f t="shared" si="2988"/>
        <v>#N/A</v>
      </c>
      <c r="BD407" s="19" t="e">
        <f t="shared" si="2989"/>
        <v>#N/A</v>
      </c>
      <c r="BE407" s="19" t="e">
        <f t="shared" si="2990"/>
        <v>#N/A</v>
      </c>
      <c r="BF407" s="19" t="e">
        <f t="shared" si="2991"/>
        <v>#N/A</v>
      </c>
      <c r="BG407" s="19" t="e">
        <f t="shared" si="2992"/>
        <v>#N/A</v>
      </c>
      <c r="BH407" s="19" t="e">
        <f t="shared" si="2993"/>
        <v>#N/A</v>
      </c>
      <c r="BI407" s="19" t="e">
        <f t="shared" si="2994"/>
        <v>#N/A</v>
      </c>
    </row>
    <row r="408" spans="3:61" s="19" customFormat="1" ht="12.75" x14ac:dyDescent="0.2">
      <c r="C408" s="19" t="s">
        <v>456</v>
      </c>
      <c r="F408" s="19">
        <f>E402</f>
        <v>913880.12281361618</v>
      </c>
      <c r="G408" s="19">
        <f t="shared" si="2940"/>
        <v>891436.43004346348</v>
      </c>
      <c r="H408" s="19">
        <f t="shared" si="2941"/>
        <v>868079.00497237826</v>
      </c>
      <c r="I408" s="19">
        <f t="shared" si="2942"/>
        <v>843770.64754035615</v>
      </c>
      <c r="J408" s="19">
        <f t="shared" si="2943"/>
        <v>818472.64319079125</v>
      </c>
      <c r="K408" s="19">
        <f t="shared" si="2944"/>
        <v>792144.70121197519</v>
      </c>
      <c r="L408" s="19">
        <f t="shared" si="2945"/>
        <v>764744.89056834113</v>
      </c>
      <c r="M408" s="19">
        <f t="shared" si="2946"/>
        <v>736229.57311925746</v>
      </c>
      <c r="N408" s="19">
        <f t="shared" si="2947"/>
        <v>706553.33411900955</v>
      </c>
      <c r="O408" s="19">
        <f t="shared" si="2948"/>
        <v>675668.90988728381</v>
      </c>
      <c r="P408" s="19">
        <f t="shared" si="2949"/>
        <v>643527.11253495619</v>
      </c>
      <c r="Q408" s="19">
        <f t="shared" si="2950"/>
        <v>610076.75162530201</v>
      </c>
      <c r="R408" s="19">
        <f t="shared" si="2951"/>
        <v>575264.55264586047</v>
      </c>
      <c r="S408" s="19">
        <f t="shared" si="2952"/>
        <v>539035.07216110814</v>
      </c>
      <c r="T408" s="19">
        <f t="shared" si="2953"/>
        <v>501330.60951081174</v>
      </c>
      <c r="U408" s="19">
        <f t="shared" si="2954"/>
        <v>462091.11491342389</v>
      </c>
      <c r="V408" s="19">
        <f t="shared" si="2955"/>
        <v>421254.09382816724</v>
      </c>
      <c r="W408" s="19">
        <f t="shared" si="2956"/>
        <v>378754.50742348668</v>
      </c>
      <c r="X408" s="19">
        <f t="shared" si="2957"/>
        <v>334524.66899335111</v>
      </c>
      <c r="Y408" s="19">
        <f t="shared" si="2958"/>
        <v>288494.13615643803</v>
      </c>
      <c r="Z408" s="19">
        <f t="shared" si="2959"/>
        <v>240589.59866650458</v>
      </c>
      <c r="AA408" s="19">
        <f t="shared" si="2960"/>
        <v>190734.76165527289</v>
      </c>
      <c r="AB408" s="19">
        <f t="shared" si="2961"/>
        <v>138850.22412187577</v>
      </c>
      <c r="AC408" s="19">
        <f t="shared" si="2962"/>
        <v>84853.352475338877</v>
      </c>
      <c r="AD408" s="19">
        <f t="shared" si="2963"/>
        <v>28658.148928698116</v>
      </c>
      <c r="AE408" s="19" t="e">
        <f t="shared" si="2964"/>
        <v>#N/A</v>
      </c>
      <c r="AF408" s="19" t="e">
        <f t="shared" si="2965"/>
        <v>#N/A</v>
      </c>
      <c r="AG408" s="19" t="e">
        <f t="shared" si="2966"/>
        <v>#N/A</v>
      </c>
      <c r="AH408" s="19" t="e">
        <f t="shared" si="2967"/>
        <v>#N/A</v>
      </c>
      <c r="AI408" s="19" t="e">
        <f t="shared" si="2968"/>
        <v>#N/A</v>
      </c>
      <c r="AJ408" s="19" t="e">
        <f t="shared" si="2969"/>
        <v>#N/A</v>
      </c>
      <c r="AK408" s="19" t="e">
        <f t="shared" si="2970"/>
        <v>#N/A</v>
      </c>
      <c r="AL408" s="19" t="e">
        <f t="shared" si="2971"/>
        <v>#N/A</v>
      </c>
      <c r="AM408" s="19" t="e">
        <f t="shared" si="2972"/>
        <v>#N/A</v>
      </c>
      <c r="AN408" s="19" t="e">
        <f t="shared" si="2973"/>
        <v>#N/A</v>
      </c>
      <c r="AO408" s="19" t="e">
        <f t="shared" si="2974"/>
        <v>#N/A</v>
      </c>
      <c r="AP408" s="19" t="e">
        <f t="shared" si="2975"/>
        <v>#N/A</v>
      </c>
      <c r="AQ408" s="19" t="e">
        <f t="shared" si="2976"/>
        <v>#N/A</v>
      </c>
      <c r="AR408" s="19" t="e">
        <f t="shared" si="2977"/>
        <v>#N/A</v>
      </c>
      <c r="AS408" s="19" t="e">
        <f t="shared" si="2978"/>
        <v>#N/A</v>
      </c>
      <c r="AT408" s="19" t="e">
        <f t="shared" si="2979"/>
        <v>#N/A</v>
      </c>
      <c r="AU408" s="19" t="e">
        <f t="shared" si="2980"/>
        <v>#N/A</v>
      </c>
      <c r="AV408" s="19" t="e">
        <f t="shared" si="2981"/>
        <v>#N/A</v>
      </c>
      <c r="AW408" s="19" t="e">
        <f t="shared" si="2982"/>
        <v>#N/A</v>
      </c>
      <c r="AX408" s="19" t="e">
        <f t="shared" si="2983"/>
        <v>#N/A</v>
      </c>
      <c r="AY408" s="19" t="e">
        <f t="shared" si="2984"/>
        <v>#N/A</v>
      </c>
      <c r="AZ408" s="19" t="e">
        <f t="shared" si="2985"/>
        <v>#N/A</v>
      </c>
      <c r="BA408" s="19" t="e">
        <f t="shared" si="2986"/>
        <v>#N/A</v>
      </c>
      <c r="BB408" s="19" t="e">
        <f t="shared" si="2987"/>
        <v>#N/A</v>
      </c>
      <c r="BC408" s="19" t="e">
        <f t="shared" si="2988"/>
        <v>#N/A</v>
      </c>
      <c r="BD408" s="19" t="e">
        <f t="shared" si="2989"/>
        <v>#N/A</v>
      </c>
      <c r="BE408" s="19" t="e">
        <f t="shared" si="2990"/>
        <v>#N/A</v>
      </c>
      <c r="BF408" s="19" t="e">
        <f t="shared" si="2991"/>
        <v>#N/A</v>
      </c>
      <c r="BG408" s="19" t="e">
        <f t="shared" si="2992"/>
        <v>#N/A</v>
      </c>
      <c r="BH408" s="19" t="e">
        <f t="shared" si="2993"/>
        <v>#N/A</v>
      </c>
      <c r="BI408" s="19" t="e">
        <f t="shared" si="2994"/>
        <v>#N/A</v>
      </c>
    </row>
    <row r="409" spans="3:61" s="19" customFormat="1" ht="12.75" x14ac:dyDescent="0.2">
      <c r="C409" s="19" t="s">
        <v>161</v>
      </c>
      <c r="F409" s="19">
        <f>E403</f>
        <v>1465156.8420965236</v>
      </c>
      <c r="G409" s="19">
        <f t="shared" si="2940"/>
        <v>1465156.8420965236</v>
      </c>
      <c r="H409" s="19">
        <f t="shared" si="2941"/>
        <v>1465156.8420965236</v>
      </c>
      <c r="I409" s="19">
        <f t="shared" si="2942"/>
        <v>1465156.8420965236</v>
      </c>
      <c r="J409" s="19">
        <f t="shared" si="2943"/>
        <v>1465156.8420965236</v>
      </c>
      <c r="K409" s="19">
        <f t="shared" si="2944"/>
        <v>1465156.8420965236</v>
      </c>
      <c r="L409" s="19">
        <f t="shared" si="2945"/>
        <v>1465156.8420965236</v>
      </c>
      <c r="M409" s="19">
        <f t="shared" si="2946"/>
        <v>1465156.8420965236</v>
      </c>
      <c r="N409" s="19">
        <f t="shared" si="2947"/>
        <v>1465156.8420965236</v>
      </c>
      <c r="O409" s="19">
        <f t="shared" si="2948"/>
        <v>1465156.8420965236</v>
      </c>
      <c r="P409" s="19">
        <f t="shared" si="2949"/>
        <v>1465156.8420965236</v>
      </c>
      <c r="Q409" s="19">
        <f t="shared" si="2950"/>
        <v>1465156.8420965236</v>
      </c>
      <c r="R409" s="19">
        <f t="shared" si="2951"/>
        <v>1465156.8420965236</v>
      </c>
      <c r="S409" s="19">
        <f t="shared" si="2952"/>
        <v>1465156.8420965236</v>
      </c>
      <c r="T409" s="19">
        <f t="shared" si="2953"/>
        <v>1465156.8420965236</v>
      </c>
      <c r="U409" s="19">
        <f t="shared" si="2954"/>
        <v>1465156.8420965236</v>
      </c>
      <c r="V409" s="19">
        <f t="shared" si="2955"/>
        <v>1465156.8420965236</v>
      </c>
      <c r="W409" s="19">
        <f t="shared" si="2956"/>
        <v>1465156.8420965236</v>
      </c>
      <c r="X409" s="19">
        <f t="shared" si="2957"/>
        <v>1465156.8420965236</v>
      </c>
      <c r="Y409" s="19">
        <f t="shared" si="2958"/>
        <v>1465156.8420965236</v>
      </c>
      <c r="Z409" s="19">
        <f t="shared" si="2959"/>
        <v>1465156.8420965236</v>
      </c>
      <c r="AA409" s="19">
        <f t="shared" si="2960"/>
        <v>1465156.8420965236</v>
      </c>
      <c r="AB409" s="19">
        <f t="shared" si="2961"/>
        <v>1465156.8420965236</v>
      </c>
      <c r="AC409" s="19">
        <f t="shared" si="2962"/>
        <v>1465156.8420965236</v>
      </c>
      <c r="AD409" s="19">
        <f t="shared" si="2963"/>
        <v>1465156.8420965236</v>
      </c>
      <c r="AE409" s="19" t="e">
        <f t="shared" si="2964"/>
        <v>#N/A</v>
      </c>
      <c r="AF409" s="19" t="e">
        <f t="shared" si="2965"/>
        <v>#N/A</v>
      </c>
      <c r="AG409" s="19" t="e">
        <f t="shared" si="2966"/>
        <v>#N/A</v>
      </c>
      <c r="AH409" s="19" t="e">
        <f t="shared" si="2967"/>
        <v>#N/A</v>
      </c>
      <c r="AI409" s="19" t="e">
        <f t="shared" si="2968"/>
        <v>#N/A</v>
      </c>
      <c r="AJ409" s="19" t="e">
        <f t="shared" si="2969"/>
        <v>#N/A</v>
      </c>
      <c r="AK409" s="19" t="e">
        <f t="shared" si="2970"/>
        <v>#N/A</v>
      </c>
      <c r="AL409" s="19" t="e">
        <f t="shared" si="2971"/>
        <v>#N/A</v>
      </c>
      <c r="AM409" s="19" t="e">
        <f t="shared" si="2972"/>
        <v>#N/A</v>
      </c>
      <c r="AN409" s="19" t="e">
        <f t="shared" si="2973"/>
        <v>#N/A</v>
      </c>
      <c r="AO409" s="19" t="e">
        <f t="shared" si="2974"/>
        <v>#N/A</v>
      </c>
      <c r="AP409" s="19" t="e">
        <f t="shared" si="2975"/>
        <v>#N/A</v>
      </c>
      <c r="AQ409" s="19" t="e">
        <f t="shared" si="2976"/>
        <v>#N/A</v>
      </c>
      <c r="AR409" s="19" t="e">
        <f t="shared" si="2977"/>
        <v>#N/A</v>
      </c>
      <c r="AS409" s="19" t="e">
        <f t="shared" si="2978"/>
        <v>#N/A</v>
      </c>
      <c r="AT409" s="19" t="e">
        <f t="shared" si="2979"/>
        <v>#N/A</v>
      </c>
      <c r="AU409" s="19" t="e">
        <f t="shared" si="2980"/>
        <v>#N/A</v>
      </c>
      <c r="AV409" s="19" t="e">
        <f t="shared" si="2981"/>
        <v>#N/A</v>
      </c>
      <c r="AW409" s="19" t="e">
        <f t="shared" si="2982"/>
        <v>#N/A</v>
      </c>
      <c r="AX409" s="19" t="e">
        <f t="shared" si="2983"/>
        <v>#N/A</v>
      </c>
      <c r="AY409" s="19" t="e">
        <f t="shared" si="2984"/>
        <v>#N/A</v>
      </c>
      <c r="AZ409" s="19" t="e">
        <f t="shared" si="2985"/>
        <v>#N/A</v>
      </c>
      <c r="BA409" s="19" t="e">
        <f t="shared" si="2986"/>
        <v>#N/A</v>
      </c>
      <c r="BB409" s="19" t="e">
        <f t="shared" si="2987"/>
        <v>#N/A</v>
      </c>
      <c r="BC409" s="19" t="e">
        <f t="shared" si="2988"/>
        <v>#N/A</v>
      </c>
      <c r="BD409" s="19" t="e">
        <f t="shared" si="2989"/>
        <v>#N/A</v>
      </c>
      <c r="BE409" s="19" t="e">
        <f t="shared" si="2990"/>
        <v>#N/A</v>
      </c>
      <c r="BF409" s="19" t="e">
        <f t="shared" si="2991"/>
        <v>#N/A</v>
      </c>
      <c r="BG409" s="19" t="e">
        <f t="shared" si="2992"/>
        <v>#N/A</v>
      </c>
      <c r="BH409" s="19" t="e">
        <f t="shared" si="2993"/>
        <v>#N/A</v>
      </c>
      <c r="BI409" s="19" t="e">
        <f t="shared" si="2994"/>
        <v>#N/A</v>
      </c>
    </row>
    <row r="410" spans="3:61" s="19" customFormat="1" ht="12.75" x14ac:dyDescent="0.2">
      <c r="C410" s="19" t="s">
        <v>457</v>
      </c>
      <c r="F410" s="19">
        <f>E404</f>
        <v>22628625.370023113</v>
      </c>
      <c r="G410" s="19">
        <f t="shared" si="2940"/>
        <v>22054904.957970053</v>
      </c>
      <c r="H410" s="19">
        <f t="shared" si="2941"/>
        <v>21457827.120845906</v>
      </c>
      <c r="I410" s="19">
        <f t="shared" si="2942"/>
        <v>20836440.926289737</v>
      </c>
      <c r="J410" s="19">
        <f t="shared" si="2943"/>
        <v>20189756.727384005</v>
      </c>
      <c r="K410" s="19">
        <f t="shared" si="2944"/>
        <v>19516744.586499456</v>
      </c>
      <c r="L410" s="19">
        <f t="shared" si="2945"/>
        <v>18816332.634971272</v>
      </c>
      <c r="M410" s="19">
        <f t="shared" si="2946"/>
        <v>18087405.365994006</v>
      </c>
      <c r="N410" s="19">
        <f t="shared" si="2947"/>
        <v>17328801.858016491</v>
      </c>
      <c r="O410" s="19">
        <f t="shared" si="2948"/>
        <v>16539313.925807251</v>
      </c>
      <c r="P410" s="19">
        <f t="shared" si="2949"/>
        <v>15717684.196245683</v>
      </c>
      <c r="Q410" s="19">
        <f t="shared" si="2950"/>
        <v>14862604.105774462</v>
      </c>
      <c r="R410" s="19">
        <f t="shared" si="2951"/>
        <v>13972711.816323798</v>
      </c>
      <c r="S410" s="19">
        <f t="shared" si="2952"/>
        <v>13046590.046388382</v>
      </c>
      <c r="T410" s="19">
        <f t="shared" si="2953"/>
        <v>12082763.813802671</v>
      </c>
      <c r="U410" s="19">
        <f t="shared" si="2954"/>
        <v>11079698.086619571</v>
      </c>
      <c r="V410" s="19">
        <f t="shared" si="2955"/>
        <v>10035795.338351214</v>
      </c>
      <c r="W410" s="19">
        <f t="shared" si="2956"/>
        <v>8949393.0036781766</v>
      </c>
      <c r="X410" s="19">
        <f t="shared" si="2957"/>
        <v>7818760.8305750042</v>
      </c>
      <c r="Y410" s="19">
        <f t="shared" si="2958"/>
        <v>6642098.1246349188</v>
      </c>
      <c r="Z410" s="19">
        <f t="shared" si="2959"/>
        <v>5417530.8812048994</v>
      </c>
      <c r="AA410" s="19">
        <f t="shared" si="2960"/>
        <v>4143108.8007636489</v>
      </c>
      <c r="AB410" s="19">
        <f t="shared" si="2961"/>
        <v>2816802.1827890011</v>
      </c>
      <c r="AC410" s="19">
        <f t="shared" si="2962"/>
        <v>1436498.6931678164</v>
      </c>
      <c r="AD410" s="19">
        <f t="shared" si="2963"/>
        <v>-9.0803951025009155E-9</v>
      </c>
      <c r="AE410" s="19" t="e">
        <f t="shared" si="2964"/>
        <v>#N/A</v>
      </c>
      <c r="AF410" s="19" t="e">
        <f t="shared" si="2965"/>
        <v>#N/A</v>
      </c>
      <c r="AG410" s="19" t="e">
        <f t="shared" si="2966"/>
        <v>#N/A</v>
      </c>
      <c r="AH410" s="19" t="e">
        <f t="shared" si="2967"/>
        <v>#N/A</v>
      </c>
      <c r="AI410" s="19" t="e">
        <f t="shared" si="2968"/>
        <v>#N/A</v>
      </c>
      <c r="AJ410" s="19" t="e">
        <f t="shared" si="2969"/>
        <v>#N/A</v>
      </c>
      <c r="AK410" s="19" t="e">
        <f t="shared" si="2970"/>
        <v>#N/A</v>
      </c>
      <c r="AL410" s="19" t="e">
        <f t="shared" si="2971"/>
        <v>#N/A</v>
      </c>
      <c r="AM410" s="19" t="e">
        <f t="shared" si="2972"/>
        <v>#N/A</v>
      </c>
      <c r="AN410" s="19" t="e">
        <f t="shared" si="2973"/>
        <v>#N/A</v>
      </c>
      <c r="AO410" s="19" t="e">
        <f t="shared" si="2974"/>
        <v>#N/A</v>
      </c>
      <c r="AP410" s="19" t="e">
        <f t="shared" si="2975"/>
        <v>#N/A</v>
      </c>
      <c r="AQ410" s="19" t="e">
        <f t="shared" si="2976"/>
        <v>#N/A</v>
      </c>
      <c r="AR410" s="19" t="e">
        <f t="shared" si="2977"/>
        <v>#N/A</v>
      </c>
      <c r="AS410" s="19" t="e">
        <f t="shared" si="2978"/>
        <v>#N/A</v>
      </c>
      <c r="AT410" s="19" t="e">
        <f t="shared" si="2979"/>
        <v>#N/A</v>
      </c>
      <c r="AU410" s="19" t="e">
        <f t="shared" si="2980"/>
        <v>#N/A</v>
      </c>
      <c r="AV410" s="19" t="e">
        <f t="shared" si="2981"/>
        <v>#N/A</v>
      </c>
      <c r="AW410" s="19" t="e">
        <f t="shared" si="2982"/>
        <v>#N/A</v>
      </c>
      <c r="AX410" s="19" t="e">
        <f t="shared" si="2983"/>
        <v>#N/A</v>
      </c>
      <c r="AY410" s="19" t="e">
        <f t="shared" si="2984"/>
        <v>#N/A</v>
      </c>
      <c r="AZ410" s="19" t="e">
        <f t="shared" si="2985"/>
        <v>#N/A</v>
      </c>
      <c r="BA410" s="19" t="e">
        <f t="shared" si="2986"/>
        <v>#N/A</v>
      </c>
      <c r="BB410" s="19" t="e">
        <f t="shared" si="2987"/>
        <v>#N/A</v>
      </c>
      <c r="BC410" s="19" t="e">
        <f t="shared" si="2988"/>
        <v>#N/A</v>
      </c>
      <c r="BD410" s="19" t="e">
        <f t="shared" si="2989"/>
        <v>#N/A</v>
      </c>
      <c r="BE410" s="19" t="e">
        <f t="shared" si="2990"/>
        <v>#N/A</v>
      </c>
      <c r="BF410" s="19" t="e">
        <f t="shared" si="2991"/>
        <v>#N/A</v>
      </c>
      <c r="BG410" s="19" t="e">
        <f t="shared" si="2992"/>
        <v>#N/A</v>
      </c>
      <c r="BH410" s="19" t="e">
        <f t="shared" si="2993"/>
        <v>#N/A</v>
      </c>
      <c r="BI410" s="19" t="e">
        <f t="shared" si="2994"/>
        <v>#N/A</v>
      </c>
    </row>
    <row r="411" spans="3:61" s="19" customFormat="1" ht="12.75" x14ac:dyDescent="0.2"/>
    <row r="412" spans="3:61" s="19" customFormat="1" ht="12.75" x14ac:dyDescent="0.2">
      <c r="C412" s="19" t="s">
        <v>473</v>
      </c>
      <c r="G412" s="19">
        <f>F406</f>
        <v>23179902.089306019</v>
      </c>
      <c r="H412" s="19">
        <f t="shared" ref="H412:H416" si="2995">G406</f>
        <v>22628625.370023113</v>
      </c>
      <c r="I412" s="19">
        <f t="shared" ref="I412:I416" si="2996">H406</f>
        <v>22054904.957970053</v>
      </c>
      <c r="J412" s="19">
        <f t="shared" ref="J412:J416" si="2997">I406</f>
        <v>21457827.120845906</v>
      </c>
      <c r="K412" s="19">
        <f t="shared" ref="K412:K416" si="2998">J406</f>
        <v>20836440.926289737</v>
      </c>
      <c r="L412" s="19">
        <f t="shared" ref="L412:L416" si="2999">K406</f>
        <v>20189756.727384005</v>
      </c>
      <c r="M412" s="19">
        <f t="shared" ref="M412:M416" si="3000">L406</f>
        <v>19516744.586499456</v>
      </c>
      <c r="N412" s="19">
        <f t="shared" ref="N412:N416" si="3001">M406</f>
        <v>18816332.634971272</v>
      </c>
      <c r="O412" s="19">
        <f t="shared" ref="O412:O416" si="3002">N406</f>
        <v>18087405.365994006</v>
      </c>
      <c r="P412" s="19">
        <f t="shared" ref="P412:P416" si="3003">O406</f>
        <v>17328801.858016491</v>
      </c>
      <c r="Q412" s="19">
        <f t="shared" ref="Q412:Q416" si="3004">P406</f>
        <v>16539313.925807251</v>
      </c>
      <c r="R412" s="19">
        <f t="shared" ref="R412:R416" si="3005">Q406</f>
        <v>15717684.196245683</v>
      </c>
      <c r="S412" s="19">
        <f t="shared" ref="S412:S416" si="3006">R406</f>
        <v>14862604.105774462</v>
      </c>
      <c r="T412" s="19">
        <f t="shared" ref="T412:T416" si="3007">S406</f>
        <v>13972711.816323798</v>
      </c>
      <c r="U412" s="19">
        <f t="shared" ref="U412:U416" si="3008">T406</f>
        <v>13046590.046388382</v>
      </c>
      <c r="V412" s="19">
        <f t="shared" ref="V412:V416" si="3009">U406</f>
        <v>12082763.813802671</v>
      </c>
      <c r="W412" s="19">
        <f t="shared" ref="W412:W416" si="3010">V406</f>
        <v>11079698.086619571</v>
      </c>
      <c r="X412" s="19">
        <f t="shared" ref="X412:X416" si="3011">W406</f>
        <v>10035795.338351214</v>
      </c>
      <c r="Y412" s="19">
        <f t="shared" ref="Y412:Y416" si="3012">X406</f>
        <v>8949393.0036781766</v>
      </c>
      <c r="Z412" s="19">
        <f t="shared" ref="Z412:Z416" si="3013">Y406</f>
        <v>7818760.8305750042</v>
      </c>
      <c r="AA412" s="19">
        <f t="shared" ref="AA412:AA416" si="3014">Z406</f>
        <v>6642098.1246349188</v>
      </c>
      <c r="AB412" s="19">
        <f t="shared" ref="AB412:AB416" si="3015">AA406</f>
        <v>5417530.8812048994</v>
      </c>
      <c r="AC412" s="19">
        <f t="shared" ref="AC412:AC416" si="3016">AB406</f>
        <v>4143108.8007636489</v>
      </c>
      <c r="AD412" s="19">
        <f t="shared" ref="AD412:AD416" si="3017">AC406</f>
        <v>2816802.1827890011</v>
      </c>
      <c r="AE412" s="19">
        <f t="shared" ref="AE412:AE416" si="3018">AD406</f>
        <v>1436498.6931678164</v>
      </c>
      <c r="AF412" s="19">
        <f t="shared" ref="AF412:AF416" si="3019">AE406</f>
        <v>-9.0803951025009155E-9</v>
      </c>
      <c r="AG412" s="19" t="e">
        <f t="shared" ref="AG412:AG416" si="3020">AF406</f>
        <v>#N/A</v>
      </c>
      <c r="AH412" s="19" t="e">
        <f t="shared" ref="AH412:AH416" si="3021">AG406</f>
        <v>#N/A</v>
      </c>
      <c r="AI412" s="19" t="e">
        <f t="shared" ref="AI412:AI416" si="3022">AH406</f>
        <v>#N/A</v>
      </c>
      <c r="AJ412" s="19" t="e">
        <f t="shared" ref="AJ412:AJ416" si="3023">AI406</f>
        <v>#N/A</v>
      </c>
      <c r="AK412" s="19" t="e">
        <f t="shared" ref="AK412:AK416" si="3024">AJ406</f>
        <v>#N/A</v>
      </c>
      <c r="AL412" s="19" t="e">
        <f t="shared" ref="AL412:AL416" si="3025">AK406</f>
        <v>#N/A</v>
      </c>
      <c r="AM412" s="19" t="e">
        <f t="shared" ref="AM412:AM416" si="3026">AL406</f>
        <v>#N/A</v>
      </c>
      <c r="AN412" s="19" t="e">
        <f t="shared" ref="AN412:AN416" si="3027">AM406</f>
        <v>#N/A</v>
      </c>
      <c r="AO412" s="19" t="e">
        <f t="shared" ref="AO412:AO416" si="3028">AN406</f>
        <v>#N/A</v>
      </c>
      <c r="AP412" s="19" t="e">
        <f t="shared" ref="AP412:AP416" si="3029">AO406</f>
        <v>#N/A</v>
      </c>
      <c r="AQ412" s="19" t="e">
        <f t="shared" ref="AQ412:AQ416" si="3030">AP406</f>
        <v>#N/A</v>
      </c>
      <c r="AR412" s="19" t="e">
        <f t="shared" ref="AR412:AR416" si="3031">AQ406</f>
        <v>#N/A</v>
      </c>
      <c r="AS412" s="19" t="e">
        <f t="shared" ref="AS412:AS416" si="3032">AR406</f>
        <v>#N/A</v>
      </c>
      <c r="AT412" s="19" t="e">
        <f t="shared" ref="AT412:AT416" si="3033">AS406</f>
        <v>#N/A</v>
      </c>
      <c r="AU412" s="19" t="e">
        <f t="shared" ref="AU412:AU416" si="3034">AT406</f>
        <v>#N/A</v>
      </c>
      <c r="AV412" s="19" t="e">
        <f t="shared" ref="AV412:AV416" si="3035">AU406</f>
        <v>#N/A</v>
      </c>
      <c r="AW412" s="19" t="e">
        <f t="shared" ref="AW412:AW416" si="3036">AV406</f>
        <v>#N/A</v>
      </c>
      <c r="AX412" s="19" t="e">
        <f t="shared" ref="AX412:AX416" si="3037">AW406</f>
        <v>#N/A</v>
      </c>
      <c r="AY412" s="19" t="e">
        <f t="shared" ref="AY412:AY416" si="3038">AX406</f>
        <v>#N/A</v>
      </c>
      <c r="AZ412" s="19" t="e">
        <f t="shared" ref="AZ412:AZ416" si="3039">AY406</f>
        <v>#N/A</v>
      </c>
      <c r="BA412" s="19" t="e">
        <f t="shared" ref="BA412:BA416" si="3040">AZ406</f>
        <v>#N/A</v>
      </c>
      <c r="BB412" s="19" t="e">
        <f t="shared" ref="BB412:BB416" si="3041">BA406</f>
        <v>#N/A</v>
      </c>
      <c r="BC412" s="19" t="e">
        <f t="shared" ref="BC412:BC416" si="3042">BB406</f>
        <v>#N/A</v>
      </c>
      <c r="BD412" s="19" t="e">
        <f t="shared" ref="BD412:BD416" si="3043">BC406</f>
        <v>#N/A</v>
      </c>
      <c r="BE412" s="19" t="e">
        <f t="shared" ref="BE412:BE416" si="3044">BD406</f>
        <v>#N/A</v>
      </c>
      <c r="BF412" s="19" t="e">
        <f t="shared" ref="BF412:BF416" si="3045">BE406</f>
        <v>#N/A</v>
      </c>
      <c r="BG412" s="19" t="e">
        <f t="shared" ref="BG412:BG416" si="3046">BF406</f>
        <v>#N/A</v>
      </c>
      <c r="BH412" s="19" t="e">
        <f t="shared" ref="BH412:BH416" si="3047">BG406</f>
        <v>#N/A</v>
      </c>
      <c r="BI412" s="19" t="e">
        <f t="shared" ref="BI412:BI416" si="3048">BH406</f>
        <v>#N/A</v>
      </c>
    </row>
    <row r="413" spans="3:61" s="19" customFormat="1" ht="12.75" x14ac:dyDescent="0.2">
      <c r="C413" s="19" t="s">
        <v>455</v>
      </c>
      <c r="G413" s="19">
        <f>F407</f>
        <v>551276.71928290743</v>
      </c>
      <c r="H413" s="19">
        <f t="shared" si="2995"/>
        <v>573720.41205306014</v>
      </c>
      <c r="I413" s="19">
        <f t="shared" si="2996"/>
        <v>597077.83712414536</v>
      </c>
      <c r="J413" s="19">
        <f t="shared" si="2997"/>
        <v>621386.19455616758</v>
      </c>
      <c r="K413" s="19">
        <f t="shared" si="2998"/>
        <v>646684.19890573237</v>
      </c>
      <c r="L413" s="19">
        <f t="shared" si="2999"/>
        <v>673012.14088454854</v>
      </c>
      <c r="M413" s="19">
        <f t="shared" si="3000"/>
        <v>700411.9515281826</v>
      </c>
      <c r="N413" s="19">
        <f t="shared" si="3001"/>
        <v>728927.26897726615</v>
      </c>
      <c r="O413" s="19">
        <f t="shared" si="3002"/>
        <v>758603.50797751418</v>
      </c>
      <c r="P413" s="19">
        <f t="shared" si="3003"/>
        <v>789487.93220923981</v>
      </c>
      <c r="Q413" s="19">
        <f t="shared" si="3004"/>
        <v>821629.72956156742</v>
      </c>
      <c r="R413" s="19">
        <f t="shared" si="3005"/>
        <v>855080.0904712216</v>
      </c>
      <c r="S413" s="19">
        <f t="shared" si="3006"/>
        <v>889892.28945066314</v>
      </c>
      <c r="T413" s="19">
        <f t="shared" si="3007"/>
        <v>926121.76993541548</v>
      </c>
      <c r="U413" s="19">
        <f t="shared" si="3008"/>
        <v>963826.23258571187</v>
      </c>
      <c r="V413" s="19">
        <f t="shared" si="3009"/>
        <v>1003065.7271830997</v>
      </c>
      <c r="W413" s="19">
        <f t="shared" si="3010"/>
        <v>1043902.7482683564</v>
      </c>
      <c r="X413" s="19">
        <f t="shared" si="3011"/>
        <v>1086402.3346730371</v>
      </c>
      <c r="Y413" s="19">
        <f t="shared" si="3012"/>
        <v>1130632.1731031726</v>
      </c>
      <c r="Z413" s="19">
        <f t="shared" si="3013"/>
        <v>1176662.7059400857</v>
      </c>
      <c r="AA413" s="19">
        <f t="shared" si="3014"/>
        <v>1224567.2434300191</v>
      </c>
      <c r="AB413" s="19">
        <f t="shared" si="3015"/>
        <v>1274422.0804412507</v>
      </c>
      <c r="AC413" s="19">
        <f t="shared" si="3016"/>
        <v>1326306.6179746478</v>
      </c>
      <c r="AD413" s="19">
        <f t="shared" si="3017"/>
        <v>1380303.4896211848</v>
      </c>
      <c r="AE413" s="19">
        <f t="shared" si="3018"/>
        <v>1436498.6931678255</v>
      </c>
      <c r="AF413" s="19" t="e">
        <f t="shared" si="3019"/>
        <v>#N/A</v>
      </c>
      <c r="AG413" s="19" t="e">
        <f t="shared" si="3020"/>
        <v>#N/A</v>
      </c>
      <c r="AH413" s="19" t="e">
        <f t="shared" si="3021"/>
        <v>#N/A</v>
      </c>
      <c r="AI413" s="19" t="e">
        <f t="shared" si="3022"/>
        <v>#N/A</v>
      </c>
      <c r="AJ413" s="19" t="e">
        <f t="shared" si="3023"/>
        <v>#N/A</v>
      </c>
      <c r="AK413" s="19" t="e">
        <f t="shared" si="3024"/>
        <v>#N/A</v>
      </c>
      <c r="AL413" s="19" t="e">
        <f t="shared" si="3025"/>
        <v>#N/A</v>
      </c>
      <c r="AM413" s="19" t="e">
        <f t="shared" si="3026"/>
        <v>#N/A</v>
      </c>
      <c r="AN413" s="19" t="e">
        <f t="shared" si="3027"/>
        <v>#N/A</v>
      </c>
      <c r="AO413" s="19" t="e">
        <f t="shared" si="3028"/>
        <v>#N/A</v>
      </c>
      <c r="AP413" s="19" t="e">
        <f t="shared" si="3029"/>
        <v>#N/A</v>
      </c>
      <c r="AQ413" s="19" t="e">
        <f t="shared" si="3030"/>
        <v>#N/A</v>
      </c>
      <c r="AR413" s="19" t="e">
        <f t="shared" si="3031"/>
        <v>#N/A</v>
      </c>
      <c r="AS413" s="19" t="e">
        <f t="shared" si="3032"/>
        <v>#N/A</v>
      </c>
      <c r="AT413" s="19" t="e">
        <f t="shared" si="3033"/>
        <v>#N/A</v>
      </c>
      <c r="AU413" s="19" t="e">
        <f t="shared" si="3034"/>
        <v>#N/A</v>
      </c>
      <c r="AV413" s="19" t="e">
        <f t="shared" si="3035"/>
        <v>#N/A</v>
      </c>
      <c r="AW413" s="19" t="e">
        <f t="shared" si="3036"/>
        <v>#N/A</v>
      </c>
      <c r="AX413" s="19" t="e">
        <f t="shared" si="3037"/>
        <v>#N/A</v>
      </c>
      <c r="AY413" s="19" t="e">
        <f t="shared" si="3038"/>
        <v>#N/A</v>
      </c>
      <c r="AZ413" s="19" t="e">
        <f t="shared" si="3039"/>
        <v>#N/A</v>
      </c>
      <c r="BA413" s="19" t="e">
        <f t="shared" si="3040"/>
        <v>#N/A</v>
      </c>
      <c r="BB413" s="19" t="e">
        <f t="shared" si="3041"/>
        <v>#N/A</v>
      </c>
      <c r="BC413" s="19" t="e">
        <f t="shared" si="3042"/>
        <v>#N/A</v>
      </c>
      <c r="BD413" s="19" t="e">
        <f t="shared" si="3043"/>
        <v>#N/A</v>
      </c>
      <c r="BE413" s="19" t="e">
        <f t="shared" si="3044"/>
        <v>#N/A</v>
      </c>
      <c r="BF413" s="19" t="e">
        <f t="shared" si="3045"/>
        <v>#N/A</v>
      </c>
      <c r="BG413" s="19" t="e">
        <f t="shared" si="3046"/>
        <v>#N/A</v>
      </c>
      <c r="BH413" s="19" t="e">
        <f t="shared" si="3047"/>
        <v>#N/A</v>
      </c>
      <c r="BI413" s="19" t="e">
        <f t="shared" si="3048"/>
        <v>#N/A</v>
      </c>
    </row>
    <row r="414" spans="3:61" s="19" customFormat="1" ht="12.75" x14ac:dyDescent="0.2">
      <c r="C414" s="19" t="s">
        <v>456</v>
      </c>
      <c r="G414" s="19">
        <f>F408</f>
        <v>913880.12281361618</v>
      </c>
      <c r="H414" s="19">
        <f t="shared" si="2995"/>
        <v>891436.43004346348</v>
      </c>
      <c r="I414" s="19">
        <f t="shared" si="2996"/>
        <v>868079.00497237826</v>
      </c>
      <c r="J414" s="19">
        <f t="shared" si="2997"/>
        <v>843770.64754035615</v>
      </c>
      <c r="K414" s="19">
        <f t="shared" si="2998"/>
        <v>818472.64319079125</v>
      </c>
      <c r="L414" s="19">
        <f t="shared" si="2999"/>
        <v>792144.70121197519</v>
      </c>
      <c r="M414" s="19">
        <f t="shared" si="3000"/>
        <v>764744.89056834113</v>
      </c>
      <c r="N414" s="19">
        <f t="shared" si="3001"/>
        <v>736229.57311925746</v>
      </c>
      <c r="O414" s="19">
        <f t="shared" si="3002"/>
        <v>706553.33411900955</v>
      </c>
      <c r="P414" s="19">
        <f t="shared" si="3003"/>
        <v>675668.90988728381</v>
      </c>
      <c r="Q414" s="19">
        <f t="shared" si="3004"/>
        <v>643527.11253495619</v>
      </c>
      <c r="R414" s="19">
        <f t="shared" si="3005"/>
        <v>610076.75162530201</v>
      </c>
      <c r="S414" s="19">
        <f t="shared" si="3006"/>
        <v>575264.55264586047</v>
      </c>
      <c r="T414" s="19">
        <f t="shared" si="3007"/>
        <v>539035.07216110814</v>
      </c>
      <c r="U414" s="19">
        <f t="shared" si="3008"/>
        <v>501330.60951081174</v>
      </c>
      <c r="V414" s="19">
        <f t="shared" si="3009"/>
        <v>462091.11491342389</v>
      </c>
      <c r="W414" s="19">
        <f t="shared" si="3010"/>
        <v>421254.09382816724</v>
      </c>
      <c r="X414" s="19">
        <f t="shared" si="3011"/>
        <v>378754.50742348668</v>
      </c>
      <c r="Y414" s="19">
        <f t="shared" si="3012"/>
        <v>334524.66899335111</v>
      </c>
      <c r="Z414" s="19">
        <f t="shared" si="3013"/>
        <v>288494.13615643803</v>
      </c>
      <c r="AA414" s="19">
        <f t="shared" si="3014"/>
        <v>240589.59866650458</v>
      </c>
      <c r="AB414" s="19">
        <f t="shared" si="3015"/>
        <v>190734.76165527289</v>
      </c>
      <c r="AC414" s="19">
        <f t="shared" si="3016"/>
        <v>138850.22412187577</v>
      </c>
      <c r="AD414" s="19">
        <f t="shared" si="3017"/>
        <v>84853.352475338877</v>
      </c>
      <c r="AE414" s="19">
        <f t="shared" si="3018"/>
        <v>28658.148928698116</v>
      </c>
      <c r="AF414" s="19" t="e">
        <f t="shared" si="3019"/>
        <v>#N/A</v>
      </c>
      <c r="AG414" s="19" t="e">
        <f t="shared" si="3020"/>
        <v>#N/A</v>
      </c>
      <c r="AH414" s="19" t="e">
        <f t="shared" si="3021"/>
        <v>#N/A</v>
      </c>
      <c r="AI414" s="19" t="e">
        <f t="shared" si="3022"/>
        <v>#N/A</v>
      </c>
      <c r="AJ414" s="19" t="e">
        <f t="shared" si="3023"/>
        <v>#N/A</v>
      </c>
      <c r="AK414" s="19" t="e">
        <f t="shared" si="3024"/>
        <v>#N/A</v>
      </c>
      <c r="AL414" s="19" t="e">
        <f t="shared" si="3025"/>
        <v>#N/A</v>
      </c>
      <c r="AM414" s="19" t="e">
        <f t="shared" si="3026"/>
        <v>#N/A</v>
      </c>
      <c r="AN414" s="19" t="e">
        <f t="shared" si="3027"/>
        <v>#N/A</v>
      </c>
      <c r="AO414" s="19" t="e">
        <f t="shared" si="3028"/>
        <v>#N/A</v>
      </c>
      <c r="AP414" s="19" t="e">
        <f t="shared" si="3029"/>
        <v>#N/A</v>
      </c>
      <c r="AQ414" s="19" t="e">
        <f t="shared" si="3030"/>
        <v>#N/A</v>
      </c>
      <c r="AR414" s="19" t="e">
        <f t="shared" si="3031"/>
        <v>#N/A</v>
      </c>
      <c r="AS414" s="19" t="e">
        <f t="shared" si="3032"/>
        <v>#N/A</v>
      </c>
      <c r="AT414" s="19" t="e">
        <f t="shared" si="3033"/>
        <v>#N/A</v>
      </c>
      <c r="AU414" s="19" t="e">
        <f t="shared" si="3034"/>
        <v>#N/A</v>
      </c>
      <c r="AV414" s="19" t="e">
        <f t="shared" si="3035"/>
        <v>#N/A</v>
      </c>
      <c r="AW414" s="19" t="e">
        <f t="shared" si="3036"/>
        <v>#N/A</v>
      </c>
      <c r="AX414" s="19" t="e">
        <f t="shared" si="3037"/>
        <v>#N/A</v>
      </c>
      <c r="AY414" s="19" t="e">
        <f t="shared" si="3038"/>
        <v>#N/A</v>
      </c>
      <c r="AZ414" s="19" t="e">
        <f t="shared" si="3039"/>
        <v>#N/A</v>
      </c>
      <c r="BA414" s="19" t="e">
        <f t="shared" si="3040"/>
        <v>#N/A</v>
      </c>
      <c r="BB414" s="19" t="e">
        <f t="shared" si="3041"/>
        <v>#N/A</v>
      </c>
      <c r="BC414" s="19" t="e">
        <f t="shared" si="3042"/>
        <v>#N/A</v>
      </c>
      <c r="BD414" s="19" t="e">
        <f t="shared" si="3043"/>
        <v>#N/A</v>
      </c>
      <c r="BE414" s="19" t="e">
        <f t="shared" si="3044"/>
        <v>#N/A</v>
      </c>
      <c r="BF414" s="19" t="e">
        <f t="shared" si="3045"/>
        <v>#N/A</v>
      </c>
      <c r="BG414" s="19" t="e">
        <f t="shared" si="3046"/>
        <v>#N/A</v>
      </c>
      <c r="BH414" s="19" t="e">
        <f t="shared" si="3047"/>
        <v>#N/A</v>
      </c>
      <c r="BI414" s="19" t="e">
        <f t="shared" si="3048"/>
        <v>#N/A</v>
      </c>
    </row>
    <row r="415" spans="3:61" s="19" customFormat="1" ht="12.75" x14ac:dyDescent="0.2">
      <c r="C415" s="19" t="s">
        <v>161</v>
      </c>
      <c r="G415" s="19">
        <f>F409</f>
        <v>1465156.8420965236</v>
      </c>
      <c r="H415" s="19">
        <f t="shared" si="2995"/>
        <v>1465156.8420965236</v>
      </c>
      <c r="I415" s="19">
        <f t="shared" si="2996"/>
        <v>1465156.8420965236</v>
      </c>
      <c r="J415" s="19">
        <f t="shared" si="2997"/>
        <v>1465156.8420965236</v>
      </c>
      <c r="K415" s="19">
        <f t="shared" si="2998"/>
        <v>1465156.8420965236</v>
      </c>
      <c r="L415" s="19">
        <f t="shared" si="2999"/>
        <v>1465156.8420965236</v>
      </c>
      <c r="M415" s="19">
        <f t="shared" si="3000"/>
        <v>1465156.8420965236</v>
      </c>
      <c r="N415" s="19">
        <f t="shared" si="3001"/>
        <v>1465156.8420965236</v>
      </c>
      <c r="O415" s="19">
        <f t="shared" si="3002"/>
        <v>1465156.8420965236</v>
      </c>
      <c r="P415" s="19">
        <f t="shared" si="3003"/>
        <v>1465156.8420965236</v>
      </c>
      <c r="Q415" s="19">
        <f t="shared" si="3004"/>
        <v>1465156.8420965236</v>
      </c>
      <c r="R415" s="19">
        <f t="shared" si="3005"/>
        <v>1465156.8420965236</v>
      </c>
      <c r="S415" s="19">
        <f t="shared" si="3006"/>
        <v>1465156.8420965236</v>
      </c>
      <c r="T415" s="19">
        <f t="shared" si="3007"/>
        <v>1465156.8420965236</v>
      </c>
      <c r="U415" s="19">
        <f t="shared" si="3008"/>
        <v>1465156.8420965236</v>
      </c>
      <c r="V415" s="19">
        <f t="shared" si="3009"/>
        <v>1465156.8420965236</v>
      </c>
      <c r="W415" s="19">
        <f t="shared" si="3010"/>
        <v>1465156.8420965236</v>
      </c>
      <c r="X415" s="19">
        <f t="shared" si="3011"/>
        <v>1465156.8420965236</v>
      </c>
      <c r="Y415" s="19">
        <f t="shared" si="3012"/>
        <v>1465156.8420965236</v>
      </c>
      <c r="Z415" s="19">
        <f t="shared" si="3013"/>
        <v>1465156.8420965236</v>
      </c>
      <c r="AA415" s="19">
        <f t="shared" si="3014"/>
        <v>1465156.8420965236</v>
      </c>
      <c r="AB415" s="19">
        <f t="shared" si="3015"/>
        <v>1465156.8420965236</v>
      </c>
      <c r="AC415" s="19">
        <f t="shared" si="3016"/>
        <v>1465156.8420965236</v>
      </c>
      <c r="AD415" s="19">
        <f t="shared" si="3017"/>
        <v>1465156.8420965236</v>
      </c>
      <c r="AE415" s="19">
        <f t="shared" si="3018"/>
        <v>1465156.8420965236</v>
      </c>
      <c r="AF415" s="19" t="e">
        <f t="shared" si="3019"/>
        <v>#N/A</v>
      </c>
      <c r="AG415" s="19" t="e">
        <f t="shared" si="3020"/>
        <v>#N/A</v>
      </c>
      <c r="AH415" s="19" t="e">
        <f t="shared" si="3021"/>
        <v>#N/A</v>
      </c>
      <c r="AI415" s="19" t="e">
        <f t="shared" si="3022"/>
        <v>#N/A</v>
      </c>
      <c r="AJ415" s="19" t="e">
        <f t="shared" si="3023"/>
        <v>#N/A</v>
      </c>
      <c r="AK415" s="19" t="e">
        <f t="shared" si="3024"/>
        <v>#N/A</v>
      </c>
      <c r="AL415" s="19" t="e">
        <f t="shared" si="3025"/>
        <v>#N/A</v>
      </c>
      <c r="AM415" s="19" t="e">
        <f t="shared" si="3026"/>
        <v>#N/A</v>
      </c>
      <c r="AN415" s="19" t="e">
        <f t="shared" si="3027"/>
        <v>#N/A</v>
      </c>
      <c r="AO415" s="19" t="e">
        <f t="shared" si="3028"/>
        <v>#N/A</v>
      </c>
      <c r="AP415" s="19" t="e">
        <f t="shared" si="3029"/>
        <v>#N/A</v>
      </c>
      <c r="AQ415" s="19" t="e">
        <f t="shared" si="3030"/>
        <v>#N/A</v>
      </c>
      <c r="AR415" s="19" t="e">
        <f t="shared" si="3031"/>
        <v>#N/A</v>
      </c>
      <c r="AS415" s="19" t="e">
        <f t="shared" si="3032"/>
        <v>#N/A</v>
      </c>
      <c r="AT415" s="19" t="e">
        <f t="shared" si="3033"/>
        <v>#N/A</v>
      </c>
      <c r="AU415" s="19" t="e">
        <f t="shared" si="3034"/>
        <v>#N/A</v>
      </c>
      <c r="AV415" s="19" t="e">
        <f t="shared" si="3035"/>
        <v>#N/A</v>
      </c>
      <c r="AW415" s="19" t="e">
        <f t="shared" si="3036"/>
        <v>#N/A</v>
      </c>
      <c r="AX415" s="19" t="e">
        <f t="shared" si="3037"/>
        <v>#N/A</v>
      </c>
      <c r="AY415" s="19" t="e">
        <f t="shared" si="3038"/>
        <v>#N/A</v>
      </c>
      <c r="AZ415" s="19" t="e">
        <f t="shared" si="3039"/>
        <v>#N/A</v>
      </c>
      <c r="BA415" s="19" t="e">
        <f t="shared" si="3040"/>
        <v>#N/A</v>
      </c>
      <c r="BB415" s="19" t="e">
        <f t="shared" si="3041"/>
        <v>#N/A</v>
      </c>
      <c r="BC415" s="19" t="e">
        <f t="shared" si="3042"/>
        <v>#N/A</v>
      </c>
      <c r="BD415" s="19" t="e">
        <f t="shared" si="3043"/>
        <v>#N/A</v>
      </c>
      <c r="BE415" s="19" t="e">
        <f t="shared" si="3044"/>
        <v>#N/A</v>
      </c>
      <c r="BF415" s="19" t="e">
        <f t="shared" si="3045"/>
        <v>#N/A</v>
      </c>
      <c r="BG415" s="19" t="e">
        <f t="shared" si="3046"/>
        <v>#N/A</v>
      </c>
      <c r="BH415" s="19" t="e">
        <f t="shared" si="3047"/>
        <v>#N/A</v>
      </c>
      <c r="BI415" s="19" t="e">
        <f t="shared" si="3048"/>
        <v>#N/A</v>
      </c>
    </row>
    <row r="416" spans="3:61" s="19" customFormat="1" ht="12.75" x14ac:dyDescent="0.2">
      <c r="C416" s="19" t="s">
        <v>457</v>
      </c>
      <c r="G416" s="19">
        <f>F410</f>
        <v>22628625.370023113</v>
      </c>
      <c r="H416" s="19">
        <f t="shared" si="2995"/>
        <v>22054904.957970053</v>
      </c>
      <c r="I416" s="19">
        <f t="shared" si="2996"/>
        <v>21457827.120845906</v>
      </c>
      <c r="J416" s="19">
        <f t="shared" si="2997"/>
        <v>20836440.926289737</v>
      </c>
      <c r="K416" s="19">
        <f t="shared" si="2998"/>
        <v>20189756.727384005</v>
      </c>
      <c r="L416" s="19">
        <f t="shared" si="2999"/>
        <v>19516744.586499456</v>
      </c>
      <c r="M416" s="19">
        <f t="shared" si="3000"/>
        <v>18816332.634971272</v>
      </c>
      <c r="N416" s="19">
        <f t="shared" si="3001"/>
        <v>18087405.365994006</v>
      </c>
      <c r="O416" s="19">
        <f t="shared" si="3002"/>
        <v>17328801.858016491</v>
      </c>
      <c r="P416" s="19">
        <f t="shared" si="3003"/>
        <v>16539313.925807251</v>
      </c>
      <c r="Q416" s="19">
        <f t="shared" si="3004"/>
        <v>15717684.196245683</v>
      </c>
      <c r="R416" s="19">
        <f t="shared" si="3005"/>
        <v>14862604.105774462</v>
      </c>
      <c r="S416" s="19">
        <f t="shared" si="3006"/>
        <v>13972711.816323798</v>
      </c>
      <c r="T416" s="19">
        <f t="shared" si="3007"/>
        <v>13046590.046388382</v>
      </c>
      <c r="U416" s="19">
        <f t="shared" si="3008"/>
        <v>12082763.813802671</v>
      </c>
      <c r="V416" s="19">
        <f t="shared" si="3009"/>
        <v>11079698.086619571</v>
      </c>
      <c r="W416" s="19">
        <f t="shared" si="3010"/>
        <v>10035795.338351214</v>
      </c>
      <c r="X416" s="19">
        <f t="shared" si="3011"/>
        <v>8949393.0036781766</v>
      </c>
      <c r="Y416" s="19">
        <f t="shared" si="3012"/>
        <v>7818760.8305750042</v>
      </c>
      <c r="Z416" s="19">
        <f t="shared" si="3013"/>
        <v>6642098.1246349188</v>
      </c>
      <c r="AA416" s="19">
        <f t="shared" si="3014"/>
        <v>5417530.8812048994</v>
      </c>
      <c r="AB416" s="19">
        <f t="shared" si="3015"/>
        <v>4143108.8007636489</v>
      </c>
      <c r="AC416" s="19">
        <f t="shared" si="3016"/>
        <v>2816802.1827890011</v>
      </c>
      <c r="AD416" s="19">
        <f t="shared" si="3017"/>
        <v>1436498.6931678164</v>
      </c>
      <c r="AE416" s="19">
        <f t="shared" si="3018"/>
        <v>-9.0803951025009155E-9</v>
      </c>
      <c r="AF416" s="19" t="e">
        <f t="shared" si="3019"/>
        <v>#N/A</v>
      </c>
      <c r="AG416" s="19" t="e">
        <f t="shared" si="3020"/>
        <v>#N/A</v>
      </c>
      <c r="AH416" s="19" t="e">
        <f t="shared" si="3021"/>
        <v>#N/A</v>
      </c>
      <c r="AI416" s="19" t="e">
        <f t="shared" si="3022"/>
        <v>#N/A</v>
      </c>
      <c r="AJ416" s="19" t="e">
        <f t="shared" si="3023"/>
        <v>#N/A</v>
      </c>
      <c r="AK416" s="19" t="e">
        <f t="shared" si="3024"/>
        <v>#N/A</v>
      </c>
      <c r="AL416" s="19" t="e">
        <f t="shared" si="3025"/>
        <v>#N/A</v>
      </c>
      <c r="AM416" s="19" t="e">
        <f t="shared" si="3026"/>
        <v>#N/A</v>
      </c>
      <c r="AN416" s="19" t="e">
        <f t="shared" si="3027"/>
        <v>#N/A</v>
      </c>
      <c r="AO416" s="19" t="e">
        <f t="shared" si="3028"/>
        <v>#N/A</v>
      </c>
      <c r="AP416" s="19" t="e">
        <f t="shared" si="3029"/>
        <v>#N/A</v>
      </c>
      <c r="AQ416" s="19" t="e">
        <f t="shared" si="3030"/>
        <v>#N/A</v>
      </c>
      <c r="AR416" s="19" t="e">
        <f t="shared" si="3031"/>
        <v>#N/A</v>
      </c>
      <c r="AS416" s="19" t="e">
        <f t="shared" si="3032"/>
        <v>#N/A</v>
      </c>
      <c r="AT416" s="19" t="e">
        <f t="shared" si="3033"/>
        <v>#N/A</v>
      </c>
      <c r="AU416" s="19" t="e">
        <f t="shared" si="3034"/>
        <v>#N/A</v>
      </c>
      <c r="AV416" s="19" t="e">
        <f t="shared" si="3035"/>
        <v>#N/A</v>
      </c>
      <c r="AW416" s="19" t="e">
        <f t="shared" si="3036"/>
        <v>#N/A</v>
      </c>
      <c r="AX416" s="19" t="e">
        <f t="shared" si="3037"/>
        <v>#N/A</v>
      </c>
      <c r="AY416" s="19" t="e">
        <f t="shared" si="3038"/>
        <v>#N/A</v>
      </c>
      <c r="AZ416" s="19" t="e">
        <f t="shared" si="3039"/>
        <v>#N/A</v>
      </c>
      <c r="BA416" s="19" t="e">
        <f t="shared" si="3040"/>
        <v>#N/A</v>
      </c>
      <c r="BB416" s="19" t="e">
        <f t="shared" si="3041"/>
        <v>#N/A</v>
      </c>
      <c r="BC416" s="19" t="e">
        <f t="shared" si="3042"/>
        <v>#N/A</v>
      </c>
      <c r="BD416" s="19" t="e">
        <f t="shared" si="3043"/>
        <v>#N/A</v>
      </c>
      <c r="BE416" s="19" t="e">
        <f t="shared" si="3044"/>
        <v>#N/A</v>
      </c>
      <c r="BF416" s="19" t="e">
        <f t="shared" si="3045"/>
        <v>#N/A</v>
      </c>
      <c r="BG416" s="19" t="e">
        <f t="shared" si="3046"/>
        <v>#N/A</v>
      </c>
      <c r="BH416" s="19" t="e">
        <f t="shared" si="3047"/>
        <v>#N/A</v>
      </c>
      <c r="BI416" s="19" t="e">
        <f t="shared" si="3048"/>
        <v>#N/A</v>
      </c>
    </row>
    <row r="417" spans="1:61" s="19" customFormat="1" ht="12.75" x14ac:dyDescent="0.2"/>
    <row r="418" spans="1:61" s="19" customFormat="1" ht="12.75" x14ac:dyDescent="0.2">
      <c r="C418" s="19" t="s">
        <v>473</v>
      </c>
      <c r="H418" s="19">
        <f>G412</f>
        <v>23179902.089306019</v>
      </c>
      <c r="I418" s="19">
        <f t="shared" ref="I418:I422" si="3049">H412</f>
        <v>22628625.370023113</v>
      </c>
      <c r="J418" s="19">
        <f t="shared" ref="J418:J422" si="3050">I412</f>
        <v>22054904.957970053</v>
      </c>
      <c r="K418" s="19">
        <f t="shared" ref="K418:K422" si="3051">J412</f>
        <v>21457827.120845906</v>
      </c>
      <c r="L418" s="19">
        <f t="shared" ref="L418:L422" si="3052">K412</f>
        <v>20836440.926289737</v>
      </c>
      <c r="M418" s="19">
        <f t="shared" ref="M418:M422" si="3053">L412</f>
        <v>20189756.727384005</v>
      </c>
      <c r="N418" s="19">
        <f t="shared" ref="N418:N422" si="3054">M412</f>
        <v>19516744.586499456</v>
      </c>
      <c r="O418" s="19">
        <f t="shared" ref="O418:O422" si="3055">N412</f>
        <v>18816332.634971272</v>
      </c>
      <c r="P418" s="19">
        <f t="shared" ref="P418:P422" si="3056">O412</f>
        <v>18087405.365994006</v>
      </c>
      <c r="Q418" s="19">
        <f t="shared" ref="Q418:Q422" si="3057">P412</f>
        <v>17328801.858016491</v>
      </c>
      <c r="R418" s="19">
        <f t="shared" ref="R418:R422" si="3058">Q412</f>
        <v>16539313.925807251</v>
      </c>
      <c r="S418" s="19">
        <f t="shared" ref="S418:S422" si="3059">R412</f>
        <v>15717684.196245683</v>
      </c>
      <c r="T418" s="19">
        <f t="shared" ref="T418:T422" si="3060">S412</f>
        <v>14862604.105774462</v>
      </c>
      <c r="U418" s="19">
        <f t="shared" ref="U418:U422" si="3061">T412</f>
        <v>13972711.816323798</v>
      </c>
      <c r="V418" s="19">
        <f t="shared" ref="V418:V422" si="3062">U412</f>
        <v>13046590.046388382</v>
      </c>
      <c r="W418" s="19">
        <f t="shared" ref="W418:W422" si="3063">V412</f>
        <v>12082763.813802671</v>
      </c>
      <c r="X418" s="19">
        <f t="shared" ref="X418:X422" si="3064">W412</f>
        <v>11079698.086619571</v>
      </c>
      <c r="Y418" s="19">
        <f t="shared" ref="Y418:Y422" si="3065">X412</f>
        <v>10035795.338351214</v>
      </c>
      <c r="Z418" s="19">
        <f t="shared" ref="Z418:Z422" si="3066">Y412</f>
        <v>8949393.0036781766</v>
      </c>
      <c r="AA418" s="19">
        <f t="shared" ref="AA418:AA422" si="3067">Z412</f>
        <v>7818760.8305750042</v>
      </c>
      <c r="AB418" s="19">
        <f t="shared" ref="AB418:AB422" si="3068">AA412</f>
        <v>6642098.1246349188</v>
      </c>
      <c r="AC418" s="19">
        <f t="shared" ref="AC418:AC422" si="3069">AB412</f>
        <v>5417530.8812048994</v>
      </c>
      <c r="AD418" s="19">
        <f t="shared" ref="AD418:AD422" si="3070">AC412</f>
        <v>4143108.8007636489</v>
      </c>
      <c r="AE418" s="19">
        <f t="shared" ref="AE418:AE422" si="3071">AD412</f>
        <v>2816802.1827890011</v>
      </c>
      <c r="AF418" s="19">
        <f t="shared" ref="AF418:AF422" si="3072">AE412</f>
        <v>1436498.6931678164</v>
      </c>
      <c r="AG418" s="19">
        <f t="shared" ref="AG418:AG422" si="3073">AF412</f>
        <v>-9.0803951025009155E-9</v>
      </c>
      <c r="AH418" s="19" t="e">
        <f t="shared" ref="AH418:AH422" si="3074">AG412</f>
        <v>#N/A</v>
      </c>
      <c r="AI418" s="19" t="e">
        <f t="shared" ref="AI418:AI422" si="3075">AH412</f>
        <v>#N/A</v>
      </c>
      <c r="AJ418" s="19" t="e">
        <f t="shared" ref="AJ418:AJ422" si="3076">AI412</f>
        <v>#N/A</v>
      </c>
      <c r="AK418" s="19" t="e">
        <f t="shared" ref="AK418:AK422" si="3077">AJ412</f>
        <v>#N/A</v>
      </c>
      <c r="AL418" s="19" t="e">
        <f t="shared" ref="AL418:AL422" si="3078">AK412</f>
        <v>#N/A</v>
      </c>
      <c r="AM418" s="19" t="e">
        <f t="shared" ref="AM418:AM422" si="3079">AL412</f>
        <v>#N/A</v>
      </c>
      <c r="AN418" s="19" t="e">
        <f t="shared" ref="AN418:AN422" si="3080">AM412</f>
        <v>#N/A</v>
      </c>
      <c r="AO418" s="19" t="e">
        <f t="shared" ref="AO418:AO422" si="3081">AN412</f>
        <v>#N/A</v>
      </c>
      <c r="AP418" s="19" t="e">
        <f t="shared" ref="AP418:AP422" si="3082">AO412</f>
        <v>#N/A</v>
      </c>
      <c r="AQ418" s="19" t="e">
        <f t="shared" ref="AQ418:AQ422" si="3083">AP412</f>
        <v>#N/A</v>
      </c>
      <c r="AR418" s="19" t="e">
        <f t="shared" ref="AR418:AR422" si="3084">AQ412</f>
        <v>#N/A</v>
      </c>
      <c r="AS418" s="19" t="e">
        <f t="shared" ref="AS418:AS422" si="3085">AR412</f>
        <v>#N/A</v>
      </c>
      <c r="AT418" s="19" t="e">
        <f t="shared" ref="AT418:AT422" si="3086">AS412</f>
        <v>#N/A</v>
      </c>
      <c r="AU418" s="19" t="e">
        <f t="shared" ref="AU418:AU422" si="3087">AT412</f>
        <v>#N/A</v>
      </c>
      <c r="AV418" s="19" t="e">
        <f t="shared" ref="AV418:AV422" si="3088">AU412</f>
        <v>#N/A</v>
      </c>
      <c r="AW418" s="19" t="e">
        <f t="shared" ref="AW418:AW422" si="3089">AV412</f>
        <v>#N/A</v>
      </c>
      <c r="AX418" s="19" t="e">
        <f t="shared" ref="AX418:AX422" si="3090">AW412</f>
        <v>#N/A</v>
      </c>
      <c r="AY418" s="19" t="e">
        <f t="shared" ref="AY418:AY422" si="3091">AX412</f>
        <v>#N/A</v>
      </c>
      <c r="AZ418" s="19" t="e">
        <f t="shared" ref="AZ418:AZ422" si="3092">AY412</f>
        <v>#N/A</v>
      </c>
      <c r="BA418" s="19" t="e">
        <f t="shared" ref="BA418:BA422" si="3093">AZ412</f>
        <v>#N/A</v>
      </c>
      <c r="BB418" s="19" t="e">
        <f t="shared" ref="BB418:BB422" si="3094">BA412</f>
        <v>#N/A</v>
      </c>
      <c r="BC418" s="19" t="e">
        <f t="shared" ref="BC418:BC422" si="3095">BB412</f>
        <v>#N/A</v>
      </c>
      <c r="BD418" s="19" t="e">
        <f t="shared" ref="BD418:BD422" si="3096">BC412</f>
        <v>#N/A</v>
      </c>
      <c r="BE418" s="19" t="e">
        <f t="shared" ref="BE418:BE422" si="3097">BD412</f>
        <v>#N/A</v>
      </c>
      <c r="BF418" s="19" t="e">
        <f t="shared" ref="BF418:BF422" si="3098">BE412</f>
        <v>#N/A</v>
      </c>
      <c r="BG418" s="19" t="e">
        <f t="shared" ref="BG418:BG422" si="3099">BF412</f>
        <v>#N/A</v>
      </c>
      <c r="BH418" s="19" t="e">
        <f t="shared" ref="BH418:BH422" si="3100">BG412</f>
        <v>#N/A</v>
      </c>
      <c r="BI418" s="19" t="e">
        <f t="shared" ref="BI418:BI422" si="3101">BH412</f>
        <v>#N/A</v>
      </c>
    </row>
    <row r="419" spans="1:61" s="19" customFormat="1" ht="12.75" x14ac:dyDescent="0.2">
      <c r="C419" s="19" t="s">
        <v>455</v>
      </c>
      <c r="H419" s="19">
        <f>G413</f>
        <v>551276.71928290743</v>
      </c>
      <c r="I419" s="19">
        <f t="shared" si="3049"/>
        <v>573720.41205306014</v>
      </c>
      <c r="J419" s="19">
        <f t="shared" si="3050"/>
        <v>597077.83712414536</v>
      </c>
      <c r="K419" s="19">
        <f t="shared" si="3051"/>
        <v>621386.19455616758</v>
      </c>
      <c r="L419" s="19">
        <f t="shared" si="3052"/>
        <v>646684.19890573237</v>
      </c>
      <c r="M419" s="19">
        <f t="shared" si="3053"/>
        <v>673012.14088454854</v>
      </c>
      <c r="N419" s="19">
        <f t="shared" si="3054"/>
        <v>700411.9515281826</v>
      </c>
      <c r="O419" s="19">
        <f t="shared" si="3055"/>
        <v>728927.26897726615</v>
      </c>
      <c r="P419" s="19">
        <f t="shared" si="3056"/>
        <v>758603.50797751418</v>
      </c>
      <c r="Q419" s="19">
        <f t="shared" si="3057"/>
        <v>789487.93220923981</v>
      </c>
      <c r="R419" s="19">
        <f t="shared" si="3058"/>
        <v>821629.72956156742</v>
      </c>
      <c r="S419" s="19">
        <f t="shared" si="3059"/>
        <v>855080.0904712216</v>
      </c>
      <c r="T419" s="19">
        <f t="shared" si="3060"/>
        <v>889892.28945066314</v>
      </c>
      <c r="U419" s="19">
        <f t="shared" si="3061"/>
        <v>926121.76993541548</v>
      </c>
      <c r="V419" s="19">
        <f t="shared" si="3062"/>
        <v>963826.23258571187</v>
      </c>
      <c r="W419" s="19">
        <f t="shared" si="3063"/>
        <v>1003065.7271830997</v>
      </c>
      <c r="X419" s="19">
        <f t="shared" si="3064"/>
        <v>1043902.7482683564</v>
      </c>
      <c r="Y419" s="19">
        <f t="shared" si="3065"/>
        <v>1086402.3346730371</v>
      </c>
      <c r="Z419" s="19">
        <f t="shared" si="3066"/>
        <v>1130632.1731031726</v>
      </c>
      <c r="AA419" s="19">
        <f t="shared" si="3067"/>
        <v>1176662.7059400857</v>
      </c>
      <c r="AB419" s="19">
        <f t="shared" si="3068"/>
        <v>1224567.2434300191</v>
      </c>
      <c r="AC419" s="19">
        <f t="shared" si="3069"/>
        <v>1274422.0804412507</v>
      </c>
      <c r="AD419" s="19">
        <f t="shared" si="3070"/>
        <v>1326306.6179746478</v>
      </c>
      <c r="AE419" s="19">
        <f t="shared" si="3071"/>
        <v>1380303.4896211848</v>
      </c>
      <c r="AF419" s="19">
        <f t="shared" si="3072"/>
        <v>1436498.6931678255</v>
      </c>
      <c r="AG419" s="19" t="e">
        <f t="shared" si="3073"/>
        <v>#N/A</v>
      </c>
      <c r="AH419" s="19" t="e">
        <f t="shared" si="3074"/>
        <v>#N/A</v>
      </c>
      <c r="AI419" s="19" t="e">
        <f t="shared" si="3075"/>
        <v>#N/A</v>
      </c>
      <c r="AJ419" s="19" t="e">
        <f t="shared" si="3076"/>
        <v>#N/A</v>
      </c>
      <c r="AK419" s="19" t="e">
        <f t="shared" si="3077"/>
        <v>#N/A</v>
      </c>
      <c r="AL419" s="19" t="e">
        <f t="shared" si="3078"/>
        <v>#N/A</v>
      </c>
      <c r="AM419" s="19" t="e">
        <f t="shared" si="3079"/>
        <v>#N/A</v>
      </c>
      <c r="AN419" s="19" t="e">
        <f t="shared" si="3080"/>
        <v>#N/A</v>
      </c>
      <c r="AO419" s="19" t="e">
        <f t="shared" si="3081"/>
        <v>#N/A</v>
      </c>
      <c r="AP419" s="19" t="e">
        <f t="shared" si="3082"/>
        <v>#N/A</v>
      </c>
      <c r="AQ419" s="19" t="e">
        <f t="shared" si="3083"/>
        <v>#N/A</v>
      </c>
      <c r="AR419" s="19" t="e">
        <f t="shared" si="3084"/>
        <v>#N/A</v>
      </c>
      <c r="AS419" s="19" t="e">
        <f t="shared" si="3085"/>
        <v>#N/A</v>
      </c>
      <c r="AT419" s="19" t="e">
        <f t="shared" si="3086"/>
        <v>#N/A</v>
      </c>
      <c r="AU419" s="19" t="e">
        <f t="shared" si="3087"/>
        <v>#N/A</v>
      </c>
      <c r="AV419" s="19" t="e">
        <f t="shared" si="3088"/>
        <v>#N/A</v>
      </c>
      <c r="AW419" s="19" t="e">
        <f t="shared" si="3089"/>
        <v>#N/A</v>
      </c>
      <c r="AX419" s="19" t="e">
        <f t="shared" si="3090"/>
        <v>#N/A</v>
      </c>
      <c r="AY419" s="19" t="e">
        <f t="shared" si="3091"/>
        <v>#N/A</v>
      </c>
      <c r="AZ419" s="19" t="e">
        <f t="shared" si="3092"/>
        <v>#N/A</v>
      </c>
      <c r="BA419" s="19" t="e">
        <f t="shared" si="3093"/>
        <v>#N/A</v>
      </c>
      <c r="BB419" s="19" t="e">
        <f t="shared" si="3094"/>
        <v>#N/A</v>
      </c>
      <c r="BC419" s="19" t="e">
        <f t="shared" si="3095"/>
        <v>#N/A</v>
      </c>
      <c r="BD419" s="19" t="e">
        <f t="shared" si="3096"/>
        <v>#N/A</v>
      </c>
      <c r="BE419" s="19" t="e">
        <f t="shared" si="3097"/>
        <v>#N/A</v>
      </c>
      <c r="BF419" s="19" t="e">
        <f t="shared" si="3098"/>
        <v>#N/A</v>
      </c>
      <c r="BG419" s="19" t="e">
        <f t="shared" si="3099"/>
        <v>#N/A</v>
      </c>
      <c r="BH419" s="19" t="e">
        <f t="shared" si="3100"/>
        <v>#N/A</v>
      </c>
      <c r="BI419" s="19" t="e">
        <f t="shared" si="3101"/>
        <v>#N/A</v>
      </c>
    </row>
    <row r="420" spans="1:61" s="19" customFormat="1" ht="12.75" x14ac:dyDescent="0.2">
      <c r="C420" s="19" t="s">
        <v>456</v>
      </c>
      <c r="H420" s="19">
        <f>G414</f>
        <v>913880.12281361618</v>
      </c>
      <c r="I420" s="19">
        <f t="shared" si="3049"/>
        <v>891436.43004346348</v>
      </c>
      <c r="J420" s="19">
        <f t="shared" si="3050"/>
        <v>868079.00497237826</v>
      </c>
      <c r="K420" s="19">
        <f t="shared" si="3051"/>
        <v>843770.64754035615</v>
      </c>
      <c r="L420" s="19">
        <f t="shared" si="3052"/>
        <v>818472.64319079125</v>
      </c>
      <c r="M420" s="19">
        <f t="shared" si="3053"/>
        <v>792144.70121197519</v>
      </c>
      <c r="N420" s="19">
        <f t="shared" si="3054"/>
        <v>764744.89056834113</v>
      </c>
      <c r="O420" s="19">
        <f t="shared" si="3055"/>
        <v>736229.57311925746</v>
      </c>
      <c r="P420" s="19">
        <f t="shared" si="3056"/>
        <v>706553.33411900955</v>
      </c>
      <c r="Q420" s="19">
        <f t="shared" si="3057"/>
        <v>675668.90988728381</v>
      </c>
      <c r="R420" s="19">
        <f t="shared" si="3058"/>
        <v>643527.11253495619</v>
      </c>
      <c r="S420" s="19">
        <f t="shared" si="3059"/>
        <v>610076.75162530201</v>
      </c>
      <c r="T420" s="19">
        <f t="shared" si="3060"/>
        <v>575264.55264586047</v>
      </c>
      <c r="U420" s="19">
        <f t="shared" si="3061"/>
        <v>539035.07216110814</v>
      </c>
      <c r="V420" s="19">
        <f t="shared" si="3062"/>
        <v>501330.60951081174</v>
      </c>
      <c r="W420" s="19">
        <f t="shared" si="3063"/>
        <v>462091.11491342389</v>
      </c>
      <c r="X420" s="19">
        <f t="shared" si="3064"/>
        <v>421254.09382816724</v>
      </c>
      <c r="Y420" s="19">
        <f t="shared" si="3065"/>
        <v>378754.50742348668</v>
      </c>
      <c r="Z420" s="19">
        <f t="shared" si="3066"/>
        <v>334524.66899335111</v>
      </c>
      <c r="AA420" s="19">
        <f t="shared" si="3067"/>
        <v>288494.13615643803</v>
      </c>
      <c r="AB420" s="19">
        <f t="shared" si="3068"/>
        <v>240589.59866650458</v>
      </c>
      <c r="AC420" s="19">
        <f t="shared" si="3069"/>
        <v>190734.76165527289</v>
      </c>
      <c r="AD420" s="19">
        <f t="shared" si="3070"/>
        <v>138850.22412187577</v>
      </c>
      <c r="AE420" s="19">
        <f t="shared" si="3071"/>
        <v>84853.352475338877</v>
      </c>
      <c r="AF420" s="19">
        <f t="shared" si="3072"/>
        <v>28658.148928698116</v>
      </c>
      <c r="AG420" s="19" t="e">
        <f t="shared" si="3073"/>
        <v>#N/A</v>
      </c>
      <c r="AH420" s="19" t="e">
        <f t="shared" si="3074"/>
        <v>#N/A</v>
      </c>
      <c r="AI420" s="19" t="e">
        <f t="shared" si="3075"/>
        <v>#N/A</v>
      </c>
      <c r="AJ420" s="19" t="e">
        <f t="shared" si="3076"/>
        <v>#N/A</v>
      </c>
      <c r="AK420" s="19" t="e">
        <f t="shared" si="3077"/>
        <v>#N/A</v>
      </c>
      <c r="AL420" s="19" t="e">
        <f t="shared" si="3078"/>
        <v>#N/A</v>
      </c>
      <c r="AM420" s="19" t="e">
        <f t="shared" si="3079"/>
        <v>#N/A</v>
      </c>
      <c r="AN420" s="19" t="e">
        <f t="shared" si="3080"/>
        <v>#N/A</v>
      </c>
      <c r="AO420" s="19" t="e">
        <f t="shared" si="3081"/>
        <v>#N/A</v>
      </c>
      <c r="AP420" s="19" t="e">
        <f t="shared" si="3082"/>
        <v>#N/A</v>
      </c>
      <c r="AQ420" s="19" t="e">
        <f t="shared" si="3083"/>
        <v>#N/A</v>
      </c>
      <c r="AR420" s="19" t="e">
        <f t="shared" si="3084"/>
        <v>#N/A</v>
      </c>
      <c r="AS420" s="19" t="e">
        <f t="shared" si="3085"/>
        <v>#N/A</v>
      </c>
      <c r="AT420" s="19" t="e">
        <f t="shared" si="3086"/>
        <v>#N/A</v>
      </c>
      <c r="AU420" s="19" t="e">
        <f t="shared" si="3087"/>
        <v>#N/A</v>
      </c>
      <c r="AV420" s="19" t="e">
        <f t="shared" si="3088"/>
        <v>#N/A</v>
      </c>
      <c r="AW420" s="19" t="e">
        <f t="shared" si="3089"/>
        <v>#N/A</v>
      </c>
      <c r="AX420" s="19" t="e">
        <f t="shared" si="3090"/>
        <v>#N/A</v>
      </c>
      <c r="AY420" s="19" t="e">
        <f t="shared" si="3091"/>
        <v>#N/A</v>
      </c>
      <c r="AZ420" s="19" t="e">
        <f t="shared" si="3092"/>
        <v>#N/A</v>
      </c>
      <c r="BA420" s="19" t="e">
        <f t="shared" si="3093"/>
        <v>#N/A</v>
      </c>
      <c r="BB420" s="19" t="e">
        <f t="shared" si="3094"/>
        <v>#N/A</v>
      </c>
      <c r="BC420" s="19" t="e">
        <f t="shared" si="3095"/>
        <v>#N/A</v>
      </c>
      <c r="BD420" s="19" t="e">
        <f t="shared" si="3096"/>
        <v>#N/A</v>
      </c>
      <c r="BE420" s="19" t="e">
        <f t="shared" si="3097"/>
        <v>#N/A</v>
      </c>
      <c r="BF420" s="19" t="e">
        <f t="shared" si="3098"/>
        <v>#N/A</v>
      </c>
      <c r="BG420" s="19" t="e">
        <f t="shared" si="3099"/>
        <v>#N/A</v>
      </c>
      <c r="BH420" s="19" t="e">
        <f t="shared" si="3100"/>
        <v>#N/A</v>
      </c>
      <c r="BI420" s="19" t="e">
        <f t="shared" si="3101"/>
        <v>#N/A</v>
      </c>
    </row>
    <row r="421" spans="1:61" s="19" customFormat="1" ht="12.75" x14ac:dyDescent="0.2">
      <c r="C421" s="19" t="s">
        <v>161</v>
      </c>
      <c r="H421" s="19">
        <f>G415</f>
        <v>1465156.8420965236</v>
      </c>
      <c r="I421" s="19">
        <f t="shared" si="3049"/>
        <v>1465156.8420965236</v>
      </c>
      <c r="J421" s="19">
        <f t="shared" si="3050"/>
        <v>1465156.8420965236</v>
      </c>
      <c r="K421" s="19">
        <f t="shared" si="3051"/>
        <v>1465156.8420965236</v>
      </c>
      <c r="L421" s="19">
        <f t="shared" si="3052"/>
        <v>1465156.8420965236</v>
      </c>
      <c r="M421" s="19">
        <f t="shared" si="3053"/>
        <v>1465156.8420965236</v>
      </c>
      <c r="N421" s="19">
        <f t="shared" si="3054"/>
        <v>1465156.8420965236</v>
      </c>
      <c r="O421" s="19">
        <f t="shared" si="3055"/>
        <v>1465156.8420965236</v>
      </c>
      <c r="P421" s="19">
        <f t="shared" si="3056"/>
        <v>1465156.8420965236</v>
      </c>
      <c r="Q421" s="19">
        <f t="shared" si="3057"/>
        <v>1465156.8420965236</v>
      </c>
      <c r="R421" s="19">
        <f t="shared" si="3058"/>
        <v>1465156.8420965236</v>
      </c>
      <c r="S421" s="19">
        <f t="shared" si="3059"/>
        <v>1465156.8420965236</v>
      </c>
      <c r="T421" s="19">
        <f t="shared" si="3060"/>
        <v>1465156.8420965236</v>
      </c>
      <c r="U421" s="19">
        <f t="shared" si="3061"/>
        <v>1465156.8420965236</v>
      </c>
      <c r="V421" s="19">
        <f t="shared" si="3062"/>
        <v>1465156.8420965236</v>
      </c>
      <c r="W421" s="19">
        <f t="shared" si="3063"/>
        <v>1465156.8420965236</v>
      </c>
      <c r="X421" s="19">
        <f t="shared" si="3064"/>
        <v>1465156.8420965236</v>
      </c>
      <c r="Y421" s="19">
        <f t="shared" si="3065"/>
        <v>1465156.8420965236</v>
      </c>
      <c r="Z421" s="19">
        <f t="shared" si="3066"/>
        <v>1465156.8420965236</v>
      </c>
      <c r="AA421" s="19">
        <f t="shared" si="3067"/>
        <v>1465156.8420965236</v>
      </c>
      <c r="AB421" s="19">
        <f t="shared" si="3068"/>
        <v>1465156.8420965236</v>
      </c>
      <c r="AC421" s="19">
        <f t="shared" si="3069"/>
        <v>1465156.8420965236</v>
      </c>
      <c r="AD421" s="19">
        <f t="shared" si="3070"/>
        <v>1465156.8420965236</v>
      </c>
      <c r="AE421" s="19">
        <f t="shared" si="3071"/>
        <v>1465156.8420965236</v>
      </c>
      <c r="AF421" s="19">
        <f t="shared" si="3072"/>
        <v>1465156.8420965236</v>
      </c>
      <c r="AG421" s="19" t="e">
        <f t="shared" si="3073"/>
        <v>#N/A</v>
      </c>
      <c r="AH421" s="19" t="e">
        <f t="shared" si="3074"/>
        <v>#N/A</v>
      </c>
      <c r="AI421" s="19" t="e">
        <f t="shared" si="3075"/>
        <v>#N/A</v>
      </c>
      <c r="AJ421" s="19" t="e">
        <f t="shared" si="3076"/>
        <v>#N/A</v>
      </c>
      <c r="AK421" s="19" t="e">
        <f t="shared" si="3077"/>
        <v>#N/A</v>
      </c>
      <c r="AL421" s="19" t="e">
        <f t="shared" si="3078"/>
        <v>#N/A</v>
      </c>
      <c r="AM421" s="19" t="e">
        <f t="shared" si="3079"/>
        <v>#N/A</v>
      </c>
      <c r="AN421" s="19" t="e">
        <f t="shared" si="3080"/>
        <v>#N/A</v>
      </c>
      <c r="AO421" s="19" t="e">
        <f t="shared" si="3081"/>
        <v>#N/A</v>
      </c>
      <c r="AP421" s="19" t="e">
        <f t="shared" si="3082"/>
        <v>#N/A</v>
      </c>
      <c r="AQ421" s="19" t="e">
        <f t="shared" si="3083"/>
        <v>#N/A</v>
      </c>
      <c r="AR421" s="19" t="e">
        <f t="shared" si="3084"/>
        <v>#N/A</v>
      </c>
      <c r="AS421" s="19" t="e">
        <f t="shared" si="3085"/>
        <v>#N/A</v>
      </c>
      <c r="AT421" s="19" t="e">
        <f t="shared" si="3086"/>
        <v>#N/A</v>
      </c>
      <c r="AU421" s="19" t="e">
        <f t="shared" si="3087"/>
        <v>#N/A</v>
      </c>
      <c r="AV421" s="19" t="e">
        <f t="shared" si="3088"/>
        <v>#N/A</v>
      </c>
      <c r="AW421" s="19" t="e">
        <f t="shared" si="3089"/>
        <v>#N/A</v>
      </c>
      <c r="AX421" s="19" t="e">
        <f t="shared" si="3090"/>
        <v>#N/A</v>
      </c>
      <c r="AY421" s="19" t="e">
        <f t="shared" si="3091"/>
        <v>#N/A</v>
      </c>
      <c r="AZ421" s="19" t="e">
        <f t="shared" si="3092"/>
        <v>#N/A</v>
      </c>
      <c r="BA421" s="19" t="e">
        <f t="shared" si="3093"/>
        <v>#N/A</v>
      </c>
      <c r="BB421" s="19" t="e">
        <f t="shared" si="3094"/>
        <v>#N/A</v>
      </c>
      <c r="BC421" s="19" t="e">
        <f t="shared" si="3095"/>
        <v>#N/A</v>
      </c>
      <c r="BD421" s="19" t="e">
        <f t="shared" si="3096"/>
        <v>#N/A</v>
      </c>
      <c r="BE421" s="19" t="e">
        <f t="shared" si="3097"/>
        <v>#N/A</v>
      </c>
      <c r="BF421" s="19" t="e">
        <f t="shared" si="3098"/>
        <v>#N/A</v>
      </c>
      <c r="BG421" s="19" t="e">
        <f t="shared" si="3099"/>
        <v>#N/A</v>
      </c>
      <c r="BH421" s="19" t="e">
        <f t="shared" si="3100"/>
        <v>#N/A</v>
      </c>
      <c r="BI421" s="19" t="e">
        <f t="shared" si="3101"/>
        <v>#N/A</v>
      </c>
    </row>
    <row r="422" spans="1:61" s="19" customFormat="1" ht="12.75" x14ac:dyDescent="0.2">
      <c r="C422" s="19" t="s">
        <v>457</v>
      </c>
      <c r="H422" s="19">
        <f>G416</f>
        <v>22628625.370023113</v>
      </c>
      <c r="I422" s="19">
        <f t="shared" si="3049"/>
        <v>22054904.957970053</v>
      </c>
      <c r="J422" s="19">
        <f t="shared" si="3050"/>
        <v>21457827.120845906</v>
      </c>
      <c r="K422" s="19">
        <f t="shared" si="3051"/>
        <v>20836440.926289737</v>
      </c>
      <c r="L422" s="19">
        <f t="shared" si="3052"/>
        <v>20189756.727384005</v>
      </c>
      <c r="M422" s="19">
        <f t="shared" si="3053"/>
        <v>19516744.586499456</v>
      </c>
      <c r="N422" s="19">
        <f t="shared" si="3054"/>
        <v>18816332.634971272</v>
      </c>
      <c r="O422" s="19">
        <f t="shared" si="3055"/>
        <v>18087405.365994006</v>
      </c>
      <c r="P422" s="19">
        <f t="shared" si="3056"/>
        <v>17328801.858016491</v>
      </c>
      <c r="Q422" s="19">
        <f t="shared" si="3057"/>
        <v>16539313.925807251</v>
      </c>
      <c r="R422" s="19">
        <f t="shared" si="3058"/>
        <v>15717684.196245683</v>
      </c>
      <c r="S422" s="19">
        <f t="shared" si="3059"/>
        <v>14862604.105774462</v>
      </c>
      <c r="T422" s="19">
        <f t="shared" si="3060"/>
        <v>13972711.816323798</v>
      </c>
      <c r="U422" s="19">
        <f t="shared" si="3061"/>
        <v>13046590.046388382</v>
      </c>
      <c r="V422" s="19">
        <f t="shared" si="3062"/>
        <v>12082763.813802671</v>
      </c>
      <c r="W422" s="19">
        <f t="shared" si="3063"/>
        <v>11079698.086619571</v>
      </c>
      <c r="X422" s="19">
        <f t="shared" si="3064"/>
        <v>10035795.338351214</v>
      </c>
      <c r="Y422" s="19">
        <f t="shared" si="3065"/>
        <v>8949393.0036781766</v>
      </c>
      <c r="Z422" s="19">
        <f t="shared" si="3066"/>
        <v>7818760.8305750042</v>
      </c>
      <c r="AA422" s="19">
        <f t="shared" si="3067"/>
        <v>6642098.1246349188</v>
      </c>
      <c r="AB422" s="19">
        <f t="shared" si="3068"/>
        <v>5417530.8812048994</v>
      </c>
      <c r="AC422" s="19">
        <f t="shared" si="3069"/>
        <v>4143108.8007636489</v>
      </c>
      <c r="AD422" s="19">
        <f t="shared" si="3070"/>
        <v>2816802.1827890011</v>
      </c>
      <c r="AE422" s="19">
        <f t="shared" si="3071"/>
        <v>1436498.6931678164</v>
      </c>
      <c r="AF422" s="19">
        <f t="shared" si="3072"/>
        <v>-9.0803951025009155E-9</v>
      </c>
      <c r="AG422" s="19" t="e">
        <f t="shared" si="3073"/>
        <v>#N/A</v>
      </c>
      <c r="AH422" s="19" t="e">
        <f t="shared" si="3074"/>
        <v>#N/A</v>
      </c>
      <c r="AI422" s="19" t="e">
        <f t="shared" si="3075"/>
        <v>#N/A</v>
      </c>
      <c r="AJ422" s="19" t="e">
        <f t="shared" si="3076"/>
        <v>#N/A</v>
      </c>
      <c r="AK422" s="19" t="e">
        <f t="shared" si="3077"/>
        <v>#N/A</v>
      </c>
      <c r="AL422" s="19" t="e">
        <f t="shared" si="3078"/>
        <v>#N/A</v>
      </c>
      <c r="AM422" s="19" t="e">
        <f t="shared" si="3079"/>
        <v>#N/A</v>
      </c>
      <c r="AN422" s="19" t="e">
        <f t="shared" si="3080"/>
        <v>#N/A</v>
      </c>
      <c r="AO422" s="19" t="e">
        <f t="shared" si="3081"/>
        <v>#N/A</v>
      </c>
      <c r="AP422" s="19" t="e">
        <f t="shared" si="3082"/>
        <v>#N/A</v>
      </c>
      <c r="AQ422" s="19" t="e">
        <f t="shared" si="3083"/>
        <v>#N/A</v>
      </c>
      <c r="AR422" s="19" t="e">
        <f t="shared" si="3084"/>
        <v>#N/A</v>
      </c>
      <c r="AS422" s="19" t="e">
        <f t="shared" si="3085"/>
        <v>#N/A</v>
      </c>
      <c r="AT422" s="19" t="e">
        <f t="shared" si="3086"/>
        <v>#N/A</v>
      </c>
      <c r="AU422" s="19" t="e">
        <f t="shared" si="3087"/>
        <v>#N/A</v>
      </c>
      <c r="AV422" s="19" t="e">
        <f t="shared" si="3088"/>
        <v>#N/A</v>
      </c>
      <c r="AW422" s="19" t="e">
        <f t="shared" si="3089"/>
        <v>#N/A</v>
      </c>
      <c r="AX422" s="19" t="e">
        <f t="shared" si="3090"/>
        <v>#N/A</v>
      </c>
      <c r="AY422" s="19" t="e">
        <f t="shared" si="3091"/>
        <v>#N/A</v>
      </c>
      <c r="AZ422" s="19" t="e">
        <f t="shared" si="3092"/>
        <v>#N/A</v>
      </c>
      <c r="BA422" s="19" t="e">
        <f t="shared" si="3093"/>
        <v>#N/A</v>
      </c>
      <c r="BB422" s="19" t="e">
        <f t="shared" si="3094"/>
        <v>#N/A</v>
      </c>
      <c r="BC422" s="19" t="e">
        <f t="shared" si="3095"/>
        <v>#N/A</v>
      </c>
      <c r="BD422" s="19" t="e">
        <f t="shared" si="3096"/>
        <v>#N/A</v>
      </c>
      <c r="BE422" s="19" t="e">
        <f t="shared" si="3097"/>
        <v>#N/A</v>
      </c>
      <c r="BF422" s="19" t="e">
        <f t="shared" si="3098"/>
        <v>#N/A</v>
      </c>
      <c r="BG422" s="19" t="e">
        <f t="shared" si="3099"/>
        <v>#N/A</v>
      </c>
      <c r="BH422" s="19" t="e">
        <f t="shared" si="3100"/>
        <v>#N/A</v>
      </c>
      <c r="BI422" s="19" t="e">
        <f t="shared" si="3101"/>
        <v>#N/A</v>
      </c>
    </row>
    <row r="426" spans="1:61" s="19" customFormat="1" ht="12.75" x14ac:dyDescent="0.2">
      <c r="A426" s="48" t="s">
        <v>469</v>
      </c>
    </row>
    <row r="427" spans="1:61" s="19" customFormat="1" ht="12.75" x14ac:dyDescent="0.2">
      <c r="A427" s="19" t="s">
        <v>470</v>
      </c>
      <c r="B427" s="19">
        <f>Inputs!L118</f>
        <v>100903429.3324644</v>
      </c>
      <c r="D427" s="19">
        <f>B428</f>
        <v>30</v>
      </c>
      <c r="E427" s="19">
        <f>IF(D427&gt;0,D427-1,0)</f>
        <v>29</v>
      </c>
      <c r="F427" s="19">
        <f>IF(E427&gt;0,E427-1,0)</f>
        <v>28</v>
      </c>
      <c r="G427" s="19">
        <f>IF(F427&gt;0,F427-1,0)</f>
        <v>27</v>
      </c>
      <c r="H427" s="19">
        <f t="shared" ref="H427" si="3102">IF(G427&gt;0,G427-1,0)</f>
        <v>26</v>
      </c>
      <c r="I427" s="19">
        <f t="shared" ref="I427" si="3103">IF(H427&gt;0,H427-1,0)</f>
        <v>25</v>
      </c>
      <c r="J427" s="19">
        <f t="shared" ref="J427" si="3104">IF(I427&gt;0,I427-1,0)</f>
        <v>24</v>
      </c>
      <c r="K427" s="19">
        <f t="shared" ref="K427" si="3105">IF(J427&gt;0,J427-1,0)</f>
        <v>23</v>
      </c>
      <c r="L427" s="19">
        <f t="shared" ref="L427" si="3106">IF(K427&gt;0,K427-1,0)</f>
        <v>22</v>
      </c>
      <c r="M427" s="19">
        <f t="shared" ref="M427" si="3107">IF(L427&gt;0,L427-1,0)</f>
        <v>21</v>
      </c>
      <c r="N427" s="19">
        <f t="shared" ref="N427" si="3108">IF(M427&gt;0,M427-1,0)</f>
        <v>20</v>
      </c>
      <c r="O427" s="19">
        <f t="shared" ref="O427" si="3109">IF(N427&gt;0,N427-1,0)</f>
        <v>19</v>
      </c>
      <c r="P427" s="19">
        <f t="shared" ref="P427" si="3110">IF(O427&gt;0,O427-1,0)</f>
        <v>18</v>
      </c>
      <c r="Q427" s="19">
        <f t="shared" ref="Q427" si="3111">IF(P427&gt;0,P427-1,0)</f>
        <v>17</v>
      </c>
      <c r="R427" s="19">
        <f t="shared" ref="R427" si="3112">IF(Q427&gt;0,Q427-1,0)</f>
        <v>16</v>
      </c>
      <c r="S427" s="19">
        <f t="shared" ref="S427" si="3113">IF(R427&gt;0,R427-1,0)</f>
        <v>15</v>
      </c>
      <c r="T427" s="19">
        <f t="shared" ref="T427" si="3114">IF(S427&gt;0,S427-1,0)</f>
        <v>14</v>
      </c>
      <c r="U427" s="19">
        <f t="shared" ref="U427" si="3115">IF(T427&gt;0,T427-1,0)</f>
        <v>13</v>
      </c>
      <c r="V427" s="19">
        <f t="shared" ref="V427" si="3116">IF(U427&gt;0,U427-1,0)</f>
        <v>12</v>
      </c>
      <c r="W427" s="19">
        <f t="shared" ref="W427" si="3117">IF(V427&gt;0,V427-1,0)</f>
        <v>11</v>
      </c>
      <c r="X427" s="19">
        <f t="shared" ref="X427" si="3118">IF(W427&gt;0,W427-1,0)</f>
        <v>10</v>
      </c>
      <c r="Y427" s="19">
        <f t="shared" ref="Y427" si="3119">IF(X427&gt;0,X427-1,0)</f>
        <v>9</v>
      </c>
      <c r="Z427" s="19">
        <f t="shared" ref="Z427" si="3120">IF(Y427&gt;0,Y427-1,0)</f>
        <v>8</v>
      </c>
      <c r="AA427" s="19">
        <f t="shared" ref="AA427" si="3121">IF(Z427&gt;0,Z427-1,0)</f>
        <v>7</v>
      </c>
      <c r="AB427" s="19">
        <f t="shared" ref="AB427" si="3122">IF(AA427&gt;0,AA427-1,0)</f>
        <v>6</v>
      </c>
      <c r="AC427" s="19">
        <f t="shared" ref="AC427" si="3123">IF(AB427&gt;0,AB427-1,0)</f>
        <v>5</v>
      </c>
      <c r="AD427" s="19">
        <f t="shared" ref="AD427" si="3124">IF(AC427&gt;0,AC427-1,0)</f>
        <v>4</v>
      </c>
      <c r="AE427" s="19">
        <f t="shared" ref="AE427" si="3125">IF(AD427&gt;0,AD427-1,0)</f>
        <v>3</v>
      </c>
      <c r="AF427" s="19">
        <f t="shared" ref="AF427" si="3126">IF(AE427&gt;0,AE427-1,0)</f>
        <v>2</v>
      </c>
      <c r="AG427" s="19">
        <f t="shared" ref="AG427" si="3127">IF(AF427&gt;0,AF427-1,0)</f>
        <v>1</v>
      </c>
      <c r="AH427" s="19">
        <f t="shared" ref="AH427" si="3128">IF(AG427&gt;0,AG427-1,0)</f>
        <v>0</v>
      </c>
      <c r="AI427" s="19">
        <f t="shared" ref="AI427" si="3129">IF(AH427&gt;0,AH427-1,0)</f>
        <v>0</v>
      </c>
      <c r="AJ427" s="19">
        <f t="shared" ref="AJ427" si="3130">IF(AI427&gt;0,AI427-1,0)</f>
        <v>0</v>
      </c>
      <c r="AK427" s="19">
        <f t="shared" ref="AK427" si="3131">IF(AJ427&gt;0,AJ427-1,0)</f>
        <v>0</v>
      </c>
      <c r="AL427" s="19">
        <f t="shared" ref="AL427" si="3132">IF(AK427&gt;0,AK427-1,0)</f>
        <v>0</v>
      </c>
      <c r="AM427" s="19">
        <f t="shared" ref="AM427" si="3133">IF(AL427&gt;0,AL427-1,0)</f>
        <v>0</v>
      </c>
      <c r="AN427" s="19">
        <f t="shared" ref="AN427" si="3134">IF(AM427&gt;0,AM427-1,0)</f>
        <v>0</v>
      </c>
      <c r="AO427" s="19">
        <f t="shared" ref="AO427" si="3135">IF(AN427&gt;0,AN427-1,0)</f>
        <v>0</v>
      </c>
      <c r="AP427" s="19">
        <f t="shared" ref="AP427" si="3136">IF(AO427&gt;0,AO427-1,0)</f>
        <v>0</v>
      </c>
      <c r="AQ427" s="19">
        <f t="shared" ref="AQ427" si="3137">IF(AP427&gt;0,AP427-1,0)</f>
        <v>0</v>
      </c>
      <c r="AR427" s="19">
        <f t="shared" ref="AR427" si="3138">IF(AQ427&gt;0,AQ427-1,0)</f>
        <v>0</v>
      </c>
      <c r="AS427" s="19">
        <f t="shared" ref="AS427" si="3139">IF(AR427&gt;0,AR427-1,0)</f>
        <v>0</v>
      </c>
      <c r="AT427" s="19">
        <f t="shared" ref="AT427" si="3140">IF(AS427&gt;0,AS427-1,0)</f>
        <v>0</v>
      </c>
      <c r="AU427" s="19">
        <f t="shared" ref="AU427" si="3141">IF(AT427&gt;0,AT427-1,0)</f>
        <v>0</v>
      </c>
      <c r="AV427" s="19">
        <f t="shared" ref="AV427" si="3142">IF(AU427&gt;0,AU427-1,0)</f>
        <v>0</v>
      </c>
      <c r="AW427" s="19">
        <f t="shared" ref="AW427" si="3143">IF(AV427&gt;0,AV427-1,0)</f>
        <v>0</v>
      </c>
      <c r="AX427" s="19">
        <f t="shared" ref="AX427" si="3144">IF(AW427&gt;0,AW427-1,0)</f>
        <v>0</v>
      </c>
      <c r="AY427" s="19">
        <f t="shared" ref="AY427" si="3145">IF(AX427&gt;0,AX427-1,0)</f>
        <v>0</v>
      </c>
      <c r="AZ427" s="19">
        <f t="shared" ref="AZ427" si="3146">IF(AY427&gt;0,AY427-1,0)</f>
        <v>0</v>
      </c>
      <c r="BA427" s="19">
        <f t="shared" ref="BA427" si="3147">IF(AZ427&gt;0,AZ427-1,0)</f>
        <v>0</v>
      </c>
      <c r="BB427" s="19">
        <f t="shared" ref="BB427" si="3148">IF(BA427&gt;0,BA427-1,0)</f>
        <v>0</v>
      </c>
      <c r="BC427" s="19">
        <f t="shared" ref="BC427" si="3149">IF(BB427&gt;0,BB427-1,0)</f>
        <v>0</v>
      </c>
      <c r="BD427" s="19">
        <f t="shared" ref="BD427" si="3150">IF(BC427&gt;0,BC427-1,0)</f>
        <v>0</v>
      </c>
      <c r="BE427" s="19">
        <f t="shared" ref="BE427" si="3151">IF(BD427&gt;0,BD427-1,0)</f>
        <v>0</v>
      </c>
      <c r="BF427" s="19">
        <f t="shared" ref="BF427" si="3152">IF(BE427&gt;0,BE427-1,0)</f>
        <v>0</v>
      </c>
      <c r="BG427" s="19">
        <f t="shared" ref="BG427" si="3153">IF(BF427&gt;0,BF427-1,0)</f>
        <v>0</v>
      </c>
      <c r="BH427" s="19">
        <f t="shared" ref="BH427" si="3154">IF(BG427&gt;0,BG427-1,0)</f>
        <v>0</v>
      </c>
      <c r="BI427" s="19">
        <f t="shared" ref="BI427" si="3155">IF(BH427&gt;0,BH427-1,0)</f>
        <v>0</v>
      </c>
    </row>
    <row r="428" spans="1:61" s="19" customFormat="1" x14ac:dyDescent="0.25">
      <c r="A428" s="15" t="s">
        <v>72</v>
      </c>
      <c r="B428" s="48">
        <v>30</v>
      </c>
      <c r="C428" s="19" t="s">
        <v>454</v>
      </c>
      <c r="D428" s="19">
        <f>IFERROR(D440,0)+IFERROR(D446,0)+IFERROR(D452,0)+IFERROR(D458,0)+IFERROR(D464,0)</f>
        <v>20180685.866492879</v>
      </c>
      <c r="E428" s="19">
        <f t="shared" ref="E428:BI432" si="3156">IFERROR(E440,0)+IFERROR(E446,0)+IFERROR(E452,0)+IFERROR(E458,0)+IFERROR(E464,0)</f>
        <v>40005807.946585581</v>
      </c>
      <c r="F428" s="19">
        <f t="shared" si="3156"/>
        <v>59460890.453249514</v>
      </c>
      <c r="G428" s="19">
        <f t="shared" si="3156"/>
        <v>78530868.258195505</v>
      </c>
      <c r="H428" s="19">
        <f t="shared" si="3156"/>
        <v>97200062.898489475</v>
      </c>
      <c r="I428" s="19">
        <f t="shared" si="3156"/>
        <v>95271471.739851564</v>
      </c>
      <c r="J428" s="19">
        <f t="shared" si="3156"/>
        <v>93264363.375734717</v>
      </c>
      <c r="K428" s="19">
        <f t="shared" si="3156"/>
        <v>91175541.197293833</v>
      </c>
      <c r="L428" s="19">
        <f t="shared" si="3156"/>
        <v>89001678.454677865</v>
      </c>
      <c r="M428" s="19">
        <f t="shared" si="3156"/>
        <v>86739312.958701998</v>
      </c>
      <c r="N428" s="19">
        <f t="shared" si="3156"/>
        <v>84384841.566813201</v>
      </c>
      <c r="O428" s="19">
        <f t="shared" si="3156"/>
        <v>81934514.444567442</v>
      </c>
      <c r="P428" s="19">
        <f t="shared" si="3156"/>
        <v>79384429.093478665</v>
      </c>
      <c r="Q428" s="19">
        <f t="shared" si="3156"/>
        <v>76730524.135728553</v>
      </c>
      <c r="R428" s="19">
        <f t="shared" si="3156"/>
        <v>73968572.845837995</v>
      </c>
      <c r="S428" s="19">
        <f t="shared" si="3156"/>
        <v>71094176.418998674</v>
      </c>
      <c r="T428" s="19">
        <f t="shared" si="3156"/>
        <v>68102756.965343505</v>
      </c>
      <c r="U428" s="19">
        <f t="shared" si="3156"/>
        <v>64989550.218998313</v>
      </c>
      <c r="V428" s="19">
        <f t="shared" si="3156"/>
        <v>61749597.950303078</v>
      </c>
      <c r="W428" s="19">
        <f t="shared" si="3156"/>
        <v>58377740.069117717</v>
      </c>
      <c r="X428" s="19">
        <f t="shared" si="3156"/>
        <v>54868606.406636208</v>
      </c>
      <c r="Y428" s="19">
        <f t="shared" si="3156"/>
        <v>51216608.16262006</v>
      </c>
      <c r="Z428" s="19">
        <f t="shared" si="3156"/>
        <v>47415929.004429907</v>
      </c>
      <c r="AA428" s="19">
        <f t="shared" si="3156"/>
        <v>43460515.803678878</v>
      </c>
      <c r="AB428" s="19">
        <f t="shared" si="3156"/>
        <v>39344068.995754771</v>
      </c>
      <c r="AC428" s="19">
        <f t="shared" si="3156"/>
        <v>35060032.546857074</v>
      </c>
      <c r="AD428" s="19">
        <f t="shared" si="3156"/>
        <v>30601583.512569837</v>
      </c>
      <c r="AE428" s="19">
        <f t="shared" si="3156"/>
        <v>25961621.171341058</v>
      </c>
      <c r="AF428" s="19">
        <f t="shared" si="3156"/>
        <v>21132755.715561971</v>
      </c>
      <c r="AG428" s="19">
        <f t="shared" si="3156"/>
        <v>16107296.482235223</v>
      </c>
      <c r="AH428" s="19">
        <f t="shared" si="3156"/>
        <v>10877239.704487538</v>
      </c>
      <c r="AI428" s="19">
        <f t="shared" si="3156"/>
        <v>6611419.8427160103</v>
      </c>
      <c r="AJ428" s="19">
        <f t="shared" si="3156"/>
        <v>3349093.1113458672</v>
      </c>
      <c r="AK428" s="19">
        <f t="shared" si="3156"/>
        <v>1131113.9319913266</v>
      </c>
      <c r="AL428" s="19">
        <f t="shared" si="3156"/>
        <v>-3.4924596548080444E-9</v>
      </c>
      <c r="AM428" s="19">
        <f t="shared" si="3156"/>
        <v>0</v>
      </c>
      <c r="AN428" s="19">
        <f t="shared" si="3156"/>
        <v>0</v>
      </c>
      <c r="AO428" s="19">
        <f t="shared" si="3156"/>
        <v>0</v>
      </c>
      <c r="AP428" s="19">
        <f t="shared" si="3156"/>
        <v>0</v>
      </c>
      <c r="AQ428" s="19">
        <f t="shared" si="3156"/>
        <v>0</v>
      </c>
      <c r="AR428" s="19">
        <f t="shared" si="3156"/>
        <v>0</v>
      </c>
      <c r="AS428" s="19">
        <f t="shared" si="3156"/>
        <v>0</v>
      </c>
      <c r="AT428" s="19">
        <f t="shared" si="3156"/>
        <v>0</v>
      </c>
      <c r="AU428" s="19">
        <f t="shared" si="3156"/>
        <v>0</v>
      </c>
      <c r="AV428" s="19">
        <f t="shared" si="3156"/>
        <v>0</v>
      </c>
      <c r="AW428" s="19">
        <f t="shared" si="3156"/>
        <v>0</v>
      </c>
      <c r="AX428" s="19">
        <f t="shared" si="3156"/>
        <v>0</v>
      </c>
      <c r="AY428" s="19">
        <f t="shared" si="3156"/>
        <v>0</v>
      </c>
      <c r="AZ428" s="19">
        <f t="shared" si="3156"/>
        <v>0</v>
      </c>
      <c r="BA428" s="19">
        <f t="shared" si="3156"/>
        <v>0</v>
      </c>
      <c r="BB428" s="19">
        <f t="shared" si="3156"/>
        <v>0</v>
      </c>
      <c r="BC428" s="19">
        <f t="shared" si="3156"/>
        <v>0</v>
      </c>
      <c r="BD428" s="19">
        <f t="shared" si="3156"/>
        <v>0</v>
      </c>
      <c r="BE428" s="19">
        <f t="shared" si="3156"/>
        <v>0</v>
      </c>
      <c r="BF428" s="19">
        <f t="shared" si="3156"/>
        <v>0</v>
      </c>
      <c r="BG428" s="19">
        <f t="shared" si="3156"/>
        <v>0</v>
      </c>
      <c r="BH428" s="19">
        <f t="shared" si="3156"/>
        <v>0</v>
      </c>
      <c r="BI428" s="19">
        <f t="shared" si="3156"/>
        <v>0</v>
      </c>
    </row>
    <row r="429" spans="1:61" s="19" customFormat="1" ht="12.75" x14ac:dyDescent="0.2">
      <c r="C429" s="19" t="s">
        <v>471</v>
      </c>
      <c r="D429" s="19">
        <f>IFERROR(D441,0)+IFERROR(D447,0)+IFERROR(D453,0)+IFERROR(D459,0)+IFERROR(D465,0)</f>
        <v>355563.78640017851</v>
      </c>
      <c r="E429" s="19">
        <f t="shared" si="3156"/>
        <v>725603.35982894455</v>
      </c>
      <c r="F429" s="19">
        <f t="shared" si="3156"/>
        <v>1110708.0615468873</v>
      </c>
      <c r="G429" s="19">
        <f t="shared" si="3156"/>
        <v>1511491.2261989107</v>
      </c>
      <c r="H429" s="19">
        <f t="shared" si="3156"/>
        <v>1928591.1586379004</v>
      </c>
      <c r="I429" s="19">
        <f t="shared" si="3156"/>
        <v>2007108.3641168573</v>
      </c>
      <c r="J429" s="19">
        <f t="shared" si="3156"/>
        <v>2088822.1784408842</v>
      </c>
      <c r="K429" s="19">
        <f t="shared" si="3156"/>
        <v>2173862.7426159689</v>
      </c>
      <c r="L429" s="19">
        <f t="shared" si="3156"/>
        <v>2262365.4959758758</v>
      </c>
      <c r="M429" s="19">
        <f t="shared" si="3156"/>
        <v>2354471.3918887754</v>
      </c>
      <c r="N429" s="19">
        <f t="shared" si="3156"/>
        <v>2450327.1222457597</v>
      </c>
      <c r="O429" s="19">
        <f t="shared" si="3156"/>
        <v>2550085.3510887842</v>
      </c>
      <c r="P429" s="19">
        <f t="shared" si="3156"/>
        <v>2653904.9577501193</v>
      </c>
      <c r="Q429" s="19">
        <f t="shared" si="3156"/>
        <v>2761951.289890551</v>
      </c>
      <c r="R429" s="19">
        <f t="shared" si="3156"/>
        <v>2874396.4268393121</v>
      </c>
      <c r="S429" s="19">
        <f t="shared" si="3156"/>
        <v>2991419.4536551768</v>
      </c>
      <c r="T429" s="19">
        <f t="shared" si="3156"/>
        <v>3113206.7463451838</v>
      </c>
      <c r="U429" s="19">
        <f t="shared" si="3156"/>
        <v>3239952.2686952408</v>
      </c>
      <c r="V429" s="19">
        <f t="shared" si="3156"/>
        <v>3371857.8811853589</v>
      </c>
      <c r="W429" s="19">
        <f t="shared" si="3156"/>
        <v>3509133.6624815129</v>
      </c>
      <c r="X429" s="19">
        <f t="shared" si="3156"/>
        <v>3651998.2440161412</v>
      </c>
      <c r="Y429" s="19">
        <f t="shared" si="3156"/>
        <v>3800679.1581901563</v>
      </c>
      <c r="Z429" s="19">
        <f t="shared" si="3156"/>
        <v>3955413.2007510331</v>
      </c>
      <c r="AA429" s="19">
        <f t="shared" si="3156"/>
        <v>4116446.8079241025</v>
      </c>
      <c r="AB429" s="19">
        <f t="shared" si="3156"/>
        <v>4284036.448897697</v>
      </c>
      <c r="AC429" s="19">
        <f t="shared" si="3156"/>
        <v>4458449.0342872366</v>
      </c>
      <c r="AD429" s="19">
        <f t="shared" si="3156"/>
        <v>4639962.3412287813</v>
      </c>
      <c r="AE429" s="19">
        <f t="shared" si="3156"/>
        <v>4828865.4557790887</v>
      </c>
      <c r="AF429" s="19">
        <f t="shared" si="3156"/>
        <v>5025459.2333267499</v>
      </c>
      <c r="AG429" s="19">
        <f t="shared" si="3156"/>
        <v>5230056.7777476842</v>
      </c>
      <c r="AH429" s="19">
        <f t="shared" si="3156"/>
        <v>4265819.8617715314</v>
      </c>
      <c r="AI429" s="19">
        <f t="shared" si="3156"/>
        <v>3262326.7313701469</v>
      </c>
      <c r="AJ429" s="19">
        <f t="shared" si="3156"/>
        <v>2217979.1793545438</v>
      </c>
      <c r="AK429" s="19">
        <f t="shared" si="3156"/>
        <v>1131113.9319913336</v>
      </c>
      <c r="AL429" s="19">
        <f t="shared" si="3156"/>
        <v>0</v>
      </c>
      <c r="AM429" s="19">
        <f t="shared" si="3156"/>
        <v>0</v>
      </c>
      <c r="AN429" s="19">
        <f t="shared" si="3156"/>
        <v>0</v>
      </c>
      <c r="AO429" s="19">
        <f t="shared" si="3156"/>
        <v>0</v>
      </c>
      <c r="AP429" s="19">
        <f t="shared" si="3156"/>
        <v>0</v>
      </c>
      <c r="AQ429" s="19">
        <f t="shared" si="3156"/>
        <v>0</v>
      </c>
      <c r="AR429" s="19">
        <f t="shared" si="3156"/>
        <v>0</v>
      </c>
      <c r="AS429" s="19">
        <f t="shared" si="3156"/>
        <v>0</v>
      </c>
      <c r="AT429" s="19">
        <f t="shared" si="3156"/>
        <v>0</v>
      </c>
      <c r="AU429" s="19">
        <f t="shared" si="3156"/>
        <v>0</v>
      </c>
      <c r="AV429" s="19">
        <f t="shared" si="3156"/>
        <v>0</v>
      </c>
      <c r="AW429" s="19">
        <f t="shared" si="3156"/>
        <v>0</v>
      </c>
      <c r="AX429" s="19">
        <f t="shared" si="3156"/>
        <v>0</v>
      </c>
      <c r="AY429" s="19">
        <f t="shared" si="3156"/>
        <v>0</v>
      </c>
      <c r="AZ429" s="19">
        <f t="shared" si="3156"/>
        <v>0</v>
      </c>
      <c r="BA429" s="19">
        <f t="shared" si="3156"/>
        <v>0</v>
      </c>
      <c r="BB429" s="19">
        <f t="shared" si="3156"/>
        <v>0</v>
      </c>
      <c r="BC429" s="19">
        <f t="shared" si="3156"/>
        <v>0</v>
      </c>
      <c r="BD429" s="19">
        <f t="shared" si="3156"/>
        <v>0</v>
      </c>
      <c r="BE429" s="19">
        <f t="shared" si="3156"/>
        <v>0</v>
      </c>
      <c r="BF429" s="19">
        <f t="shared" si="3156"/>
        <v>0</v>
      </c>
      <c r="BG429" s="19">
        <f t="shared" si="3156"/>
        <v>0</v>
      </c>
      <c r="BH429" s="19">
        <f t="shared" si="3156"/>
        <v>0</v>
      </c>
      <c r="BI429" s="19">
        <f t="shared" si="3156"/>
        <v>0</v>
      </c>
    </row>
    <row r="430" spans="1:61" s="19" customFormat="1" ht="12.75" x14ac:dyDescent="0.2">
      <c r="C430" s="19" t="s">
        <v>456</v>
      </c>
      <c r="D430" s="19">
        <f>IFERROR(D442,0)+IFERROR(D448,0)+IFERROR(D454,0)+IFERROR(D460,0)+IFERROR(D466,0)</f>
        <v>798115.8685343822</v>
      </c>
      <c r="E430" s="19">
        <f t="shared" si="3156"/>
        <v>1581755.950040177</v>
      </c>
      <c r="F430" s="19">
        <f t="shared" si="3156"/>
        <v>2350330.9032567944</v>
      </c>
      <c r="G430" s="19">
        <f t="shared" si="3156"/>
        <v>3103227.3935393319</v>
      </c>
      <c r="H430" s="19">
        <f t="shared" si="3156"/>
        <v>3839807.1160349026</v>
      </c>
      <c r="I430" s="19">
        <f t="shared" si="3156"/>
        <v>3761289.9105559457</v>
      </c>
      <c r="J430" s="19">
        <f t="shared" si="3156"/>
        <v>3679576.0962319188</v>
      </c>
      <c r="K430" s="19">
        <f t="shared" si="3156"/>
        <v>3594535.5320568345</v>
      </c>
      <c r="L430" s="19">
        <f t="shared" si="3156"/>
        <v>3506032.7786969277</v>
      </c>
      <c r="M430" s="19">
        <f t="shared" si="3156"/>
        <v>3413926.8827840276</v>
      </c>
      <c r="N430" s="19">
        <f t="shared" si="3156"/>
        <v>3318071.1524270447</v>
      </c>
      <c r="O430" s="19">
        <f t="shared" si="3156"/>
        <v>3218312.9235840198</v>
      </c>
      <c r="P430" s="19">
        <f t="shared" si="3156"/>
        <v>3114493.3169226842</v>
      </c>
      <c r="Q430" s="19">
        <f t="shared" si="3156"/>
        <v>3006446.984782252</v>
      </c>
      <c r="R430" s="19">
        <f t="shared" si="3156"/>
        <v>2894001.8478334919</v>
      </c>
      <c r="S430" s="19">
        <f t="shared" si="3156"/>
        <v>2776978.8210176267</v>
      </c>
      <c r="T430" s="19">
        <f t="shared" si="3156"/>
        <v>2655191.5283276192</v>
      </c>
      <c r="U430" s="19">
        <f t="shared" si="3156"/>
        <v>2528446.0059775626</v>
      </c>
      <c r="V430" s="19">
        <f t="shared" si="3156"/>
        <v>2396540.3934874451</v>
      </c>
      <c r="W430" s="19">
        <f t="shared" si="3156"/>
        <v>2259264.6121912911</v>
      </c>
      <c r="X430" s="19">
        <f t="shared" si="3156"/>
        <v>2116400.0306566628</v>
      </c>
      <c r="Y430" s="19">
        <f t="shared" si="3156"/>
        <v>1967719.1164826471</v>
      </c>
      <c r="Z430" s="19">
        <f t="shared" si="3156"/>
        <v>1812985.0739217706</v>
      </c>
      <c r="AA430" s="19">
        <f t="shared" si="3156"/>
        <v>1651951.4667487014</v>
      </c>
      <c r="AB430" s="19">
        <f t="shared" si="3156"/>
        <v>1484361.8257751064</v>
      </c>
      <c r="AC430" s="19">
        <f t="shared" si="3156"/>
        <v>1309949.2403855668</v>
      </c>
      <c r="AD430" s="19">
        <f t="shared" si="3156"/>
        <v>1128435.9334440227</v>
      </c>
      <c r="AE430" s="19">
        <f t="shared" si="3156"/>
        <v>939532.81889371562</v>
      </c>
      <c r="AF430" s="19">
        <f t="shared" si="3156"/>
        <v>742939.04134605429</v>
      </c>
      <c r="AG430" s="19">
        <f t="shared" si="3156"/>
        <v>538341.49692511966</v>
      </c>
      <c r="AH430" s="19">
        <f t="shared" si="3156"/>
        <v>348898.75796671142</v>
      </c>
      <c r="AI430" s="19">
        <f t="shared" si="3156"/>
        <v>198712.23343353497</v>
      </c>
      <c r="AJ430" s="19">
        <f t="shared" si="3156"/>
        <v>89380.130514577366</v>
      </c>
      <c r="AK430" s="19">
        <f t="shared" si="3156"/>
        <v>22565.722943227101</v>
      </c>
      <c r="AL430" s="19">
        <f t="shared" si="3156"/>
        <v>0</v>
      </c>
      <c r="AM430" s="19">
        <f t="shared" si="3156"/>
        <v>0</v>
      </c>
      <c r="AN430" s="19">
        <f t="shared" si="3156"/>
        <v>0</v>
      </c>
      <c r="AO430" s="19">
        <f t="shared" si="3156"/>
        <v>0</v>
      </c>
      <c r="AP430" s="19">
        <f t="shared" si="3156"/>
        <v>0</v>
      </c>
      <c r="AQ430" s="19">
        <f t="shared" si="3156"/>
        <v>0</v>
      </c>
      <c r="AR430" s="19">
        <f t="shared" si="3156"/>
        <v>0</v>
      </c>
      <c r="AS430" s="19">
        <f t="shared" si="3156"/>
        <v>0</v>
      </c>
      <c r="AT430" s="19">
        <f t="shared" si="3156"/>
        <v>0</v>
      </c>
      <c r="AU430" s="19">
        <f t="shared" si="3156"/>
        <v>0</v>
      </c>
      <c r="AV430" s="19">
        <f t="shared" si="3156"/>
        <v>0</v>
      </c>
      <c r="AW430" s="19">
        <f t="shared" si="3156"/>
        <v>0</v>
      </c>
      <c r="AX430" s="19">
        <f t="shared" si="3156"/>
        <v>0</v>
      </c>
      <c r="AY430" s="19">
        <f t="shared" si="3156"/>
        <v>0</v>
      </c>
      <c r="AZ430" s="19">
        <f t="shared" si="3156"/>
        <v>0</v>
      </c>
      <c r="BA430" s="19">
        <f t="shared" si="3156"/>
        <v>0</v>
      </c>
      <c r="BB430" s="19">
        <f t="shared" si="3156"/>
        <v>0</v>
      </c>
      <c r="BC430" s="19">
        <f t="shared" si="3156"/>
        <v>0</v>
      </c>
      <c r="BD430" s="19">
        <f t="shared" si="3156"/>
        <v>0</v>
      </c>
      <c r="BE430" s="19">
        <f t="shared" si="3156"/>
        <v>0</v>
      </c>
      <c r="BF430" s="19">
        <f t="shared" si="3156"/>
        <v>0</v>
      </c>
      <c r="BG430" s="19">
        <f t="shared" si="3156"/>
        <v>0</v>
      </c>
      <c r="BH430" s="19">
        <f t="shared" si="3156"/>
        <v>0</v>
      </c>
      <c r="BI430" s="19">
        <f t="shared" si="3156"/>
        <v>0</v>
      </c>
    </row>
    <row r="431" spans="1:61" s="19" customFormat="1" ht="12.75" x14ac:dyDescent="0.2">
      <c r="C431" s="19" t="s">
        <v>472</v>
      </c>
      <c r="D431" s="19">
        <f>IFERROR(D443,0)+IFERROR(D449,0)+IFERROR(D455,0)+IFERROR(D461,0)+IFERROR(D467,0)</f>
        <v>1153679.6549345606</v>
      </c>
      <c r="E431" s="19">
        <f t="shared" si="3156"/>
        <v>2307359.3098691213</v>
      </c>
      <c r="F431" s="19">
        <f t="shared" si="3156"/>
        <v>3461038.9648036817</v>
      </c>
      <c r="G431" s="19">
        <f t="shared" si="3156"/>
        <v>4614718.6197382426</v>
      </c>
      <c r="H431" s="19">
        <f t="shared" si="3156"/>
        <v>5768398.2746728035</v>
      </c>
      <c r="I431" s="19">
        <f t="shared" si="3156"/>
        <v>5768398.2746728035</v>
      </c>
      <c r="J431" s="19">
        <f t="shared" si="3156"/>
        <v>5768398.2746728035</v>
      </c>
      <c r="K431" s="19">
        <f t="shared" si="3156"/>
        <v>5768398.2746728035</v>
      </c>
      <c r="L431" s="19">
        <f t="shared" si="3156"/>
        <v>5768398.2746728035</v>
      </c>
      <c r="M431" s="19">
        <f t="shared" si="3156"/>
        <v>5768398.2746728035</v>
      </c>
      <c r="N431" s="19">
        <f t="shared" si="3156"/>
        <v>5768398.2746728035</v>
      </c>
      <c r="O431" s="19">
        <f t="shared" si="3156"/>
        <v>5768398.2746728035</v>
      </c>
      <c r="P431" s="19">
        <f t="shared" si="3156"/>
        <v>5768398.2746728035</v>
      </c>
      <c r="Q431" s="19">
        <f t="shared" si="3156"/>
        <v>5768398.2746728035</v>
      </c>
      <c r="R431" s="19">
        <f t="shared" si="3156"/>
        <v>5768398.2746728035</v>
      </c>
      <c r="S431" s="19">
        <f t="shared" si="3156"/>
        <v>5768398.2746728035</v>
      </c>
      <c r="T431" s="19">
        <f t="shared" si="3156"/>
        <v>5768398.2746728035</v>
      </c>
      <c r="U431" s="19">
        <f t="shared" si="3156"/>
        <v>5768398.2746728035</v>
      </c>
      <c r="V431" s="19">
        <f t="shared" si="3156"/>
        <v>5768398.2746728035</v>
      </c>
      <c r="W431" s="19">
        <f t="shared" si="3156"/>
        <v>5768398.2746728035</v>
      </c>
      <c r="X431" s="19">
        <f t="shared" si="3156"/>
        <v>5768398.2746728035</v>
      </c>
      <c r="Y431" s="19">
        <f t="shared" si="3156"/>
        <v>5768398.2746728035</v>
      </c>
      <c r="Z431" s="19">
        <f t="shared" si="3156"/>
        <v>5768398.2746728035</v>
      </c>
      <c r="AA431" s="19">
        <f t="shared" si="3156"/>
        <v>5768398.2746728035</v>
      </c>
      <c r="AB431" s="19">
        <f t="shared" si="3156"/>
        <v>5768398.2746728035</v>
      </c>
      <c r="AC431" s="19">
        <f t="shared" si="3156"/>
        <v>5768398.2746728035</v>
      </c>
      <c r="AD431" s="19">
        <f t="shared" si="3156"/>
        <v>5768398.2746728035</v>
      </c>
      <c r="AE431" s="19">
        <f t="shared" si="3156"/>
        <v>5768398.2746728035</v>
      </c>
      <c r="AF431" s="19">
        <f t="shared" si="3156"/>
        <v>5768398.2746728035</v>
      </c>
      <c r="AG431" s="19">
        <f t="shared" si="3156"/>
        <v>5768398.2746728035</v>
      </c>
      <c r="AH431" s="19">
        <f t="shared" si="3156"/>
        <v>4614718.6197382426</v>
      </c>
      <c r="AI431" s="19">
        <f t="shared" si="3156"/>
        <v>3461038.9648036817</v>
      </c>
      <c r="AJ431" s="19">
        <f t="shared" si="3156"/>
        <v>2307359.3098691213</v>
      </c>
      <c r="AK431" s="19">
        <f t="shared" si="3156"/>
        <v>1153679.6549345606</v>
      </c>
      <c r="AL431" s="19">
        <f t="shared" si="3156"/>
        <v>0</v>
      </c>
      <c r="AM431" s="19">
        <f t="shared" si="3156"/>
        <v>0</v>
      </c>
      <c r="AN431" s="19">
        <f t="shared" si="3156"/>
        <v>0</v>
      </c>
      <c r="AO431" s="19">
        <f t="shared" si="3156"/>
        <v>0</v>
      </c>
      <c r="AP431" s="19">
        <f t="shared" si="3156"/>
        <v>0</v>
      </c>
      <c r="AQ431" s="19">
        <f t="shared" si="3156"/>
        <v>0</v>
      </c>
      <c r="AR431" s="19">
        <f t="shared" si="3156"/>
        <v>0</v>
      </c>
      <c r="AS431" s="19">
        <f t="shared" si="3156"/>
        <v>0</v>
      </c>
      <c r="AT431" s="19">
        <f t="shared" si="3156"/>
        <v>0</v>
      </c>
      <c r="AU431" s="19">
        <f t="shared" si="3156"/>
        <v>0</v>
      </c>
      <c r="AV431" s="19">
        <f t="shared" si="3156"/>
        <v>0</v>
      </c>
      <c r="AW431" s="19">
        <f t="shared" si="3156"/>
        <v>0</v>
      </c>
      <c r="AX431" s="19">
        <f t="shared" si="3156"/>
        <v>0</v>
      </c>
      <c r="AY431" s="19">
        <f t="shared" si="3156"/>
        <v>0</v>
      </c>
      <c r="AZ431" s="19">
        <f t="shared" si="3156"/>
        <v>0</v>
      </c>
      <c r="BA431" s="19">
        <f t="shared" si="3156"/>
        <v>0</v>
      </c>
      <c r="BB431" s="19">
        <f t="shared" si="3156"/>
        <v>0</v>
      </c>
      <c r="BC431" s="19">
        <f t="shared" si="3156"/>
        <v>0</v>
      </c>
      <c r="BD431" s="19">
        <f t="shared" si="3156"/>
        <v>0</v>
      </c>
      <c r="BE431" s="19">
        <f t="shared" si="3156"/>
        <v>0</v>
      </c>
      <c r="BF431" s="19">
        <f t="shared" si="3156"/>
        <v>0</v>
      </c>
      <c r="BG431" s="19">
        <f t="shared" si="3156"/>
        <v>0</v>
      </c>
      <c r="BH431" s="19">
        <f t="shared" si="3156"/>
        <v>0</v>
      </c>
      <c r="BI431" s="19">
        <f t="shared" si="3156"/>
        <v>0</v>
      </c>
    </row>
    <row r="432" spans="1:61" s="19" customFormat="1" ht="12.75" x14ac:dyDescent="0.2">
      <c r="C432" s="19" t="s">
        <v>457</v>
      </c>
      <c r="D432" s="19">
        <f>IFERROR(D444,0)+IFERROR(D450,0)+IFERROR(D456,0)+IFERROR(D462,0)+IFERROR(D468,0)</f>
        <v>19825122.080092698</v>
      </c>
      <c r="E432" s="19">
        <f t="shared" si="3156"/>
        <v>39280204.586756632</v>
      </c>
      <c r="F432" s="19">
        <f t="shared" si="3156"/>
        <v>58350182.391702622</v>
      </c>
      <c r="G432" s="19">
        <f t="shared" si="3156"/>
        <v>77019377.031996593</v>
      </c>
      <c r="H432" s="19">
        <f t="shared" si="3156"/>
        <v>95271471.739851564</v>
      </c>
      <c r="I432" s="19">
        <f t="shared" si="3156"/>
        <v>93264363.375734717</v>
      </c>
      <c r="J432" s="19">
        <f t="shared" si="3156"/>
        <v>91175541.197293833</v>
      </c>
      <c r="K432" s="19">
        <f t="shared" si="3156"/>
        <v>89001678.454677865</v>
      </c>
      <c r="L432" s="19">
        <f t="shared" si="3156"/>
        <v>86739312.958701998</v>
      </c>
      <c r="M432" s="19">
        <f t="shared" si="3156"/>
        <v>84384841.566813201</v>
      </c>
      <c r="N432" s="19">
        <f t="shared" si="3156"/>
        <v>81934514.444567442</v>
      </c>
      <c r="O432" s="19">
        <f t="shared" si="3156"/>
        <v>79384429.093478665</v>
      </c>
      <c r="P432" s="19">
        <f t="shared" si="3156"/>
        <v>76730524.135728553</v>
      </c>
      <c r="Q432" s="19">
        <f t="shared" si="3156"/>
        <v>73968572.845837995</v>
      </c>
      <c r="R432" s="19">
        <f t="shared" si="3156"/>
        <v>71094176.418998674</v>
      </c>
      <c r="S432" s="19">
        <f t="shared" si="3156"/>
        <v>68102756.965343505</v>
      </c>
      <c r="T432" s="19">
        <f t="shared" si="3156"/>
        <v>64989550.218998313</v>
      </c>
      <c r="U432" s="19">
        <f t="shared" si="3156"/>
        <v>61749597.950303078</v>
      </c>
      <c r="V432" s="19">
        <f t="shared" si="3156"/>
        <v>58377740.069117717</v>
      </c>
      <c r="W432" s="19">
        <f t="shared" si="3156"/>
        <v>54868606.406636208</v>
      </c>
      <c r="X432" s="19">
        <f t="shared" si="3156"/>
        <v>51216608.16262006</v>
      </c>
      <c r="Y432" s="19">
        <f t="shared" si="3156"/>
        <v>47415929.004429907</v>
      </c>
      <c r="Z432" s="19">
        <f t="shared" si="3156"/>
        <v>43460515.803678878</v>
      </c>
      <c r="AA432" s="19">
        <f t="shared" si="3156"/>
        <v>39344068.995754771</v>
      </c>
      <c r="AB432" s="19">
        <f t="shared" si="3156"/>
        <v>35060032.546857074</v>
      </c>
      <c r="AC432" s="19">
        <f t="shared" si="3156"/>
        <v>30601583.512569837</v>
      </c>
      <c r="AD432" s="19">
        <f t="shared" si="3156"/>
        <v>25961621.171341058</v>
      </c>
      <c r="AE432" s="19">
        <f t="shared" si="3156"/>
        <v>21132755.715561971</v>
      </c>
      <c r="AF432" s="19">
        <f t="shared" ref="AF432:BI432" si="3157">IFERROR(AF444,0)+IFERROR(AF450,0)+IFERROR(AF456,0)+IFERROR(AF462,0)+IFERROR(AF468,0)</f>
        <v>16107296.482235223</v>
      </c>
      <c r="AG432" s="19">
        <f t="shared" si="3157"/>
        <v>10877239.704487538</v>
      </c>
      <c r="AH432" s="19">
        <f t="shared" si="3157"/>
        <v>6611419.8427160103</v>
      </c>
      <c r="AI432" s="19">
        <f t="shared" si="3157"/>
        <v>3349093.1113458672</v>
      </c>
      <c r="AJ432" s="19">
        <f t="shared" si="3157"/>
        <v>1131113.9319913266</v>
      </c>
      <c r="AK432" s="19">
        <f t="shared" si="3157"/>
        <v>-3.4924596548080444E-9</v>
      </c>
      <c r="AL432" s="19">
        <f t="shared" si="3157"/>
        <v>0</v>
      </c>
      <c r="AM432" s="19">
        <f t="shared" si="3157"/>
        <v>0</v>
      </c>
      <c r="AN432" s="19">
        <f t="shared" si="3157"/>
        <v>0</v>
      </c>
      <c r="AO432" s="19">
        <f t="shared" si="3157"/>
        <v>0</v>
      </c>
      <c r="AP432" s="19">
        <f t="shared" si="3157"/>
        <v>0</v>
      </c>
      <c r="AQ432" s="19">
        <f t="shared" si="3157"/>
        <v>0</v>
      </c>
      <c r="AR432" s="19">
        <f t="shared" si="3157"/>
        <v>0</v>
      </c>
      <c r="AS432" s="19">
        <f t="shared" si="3157"/>
        <v>0</v>
      </c>
      <c r="AT432" s="19">
        <f t="shared" si="3157"/>
        <v>0</v>
      </c>
      <c r="AU432" s="19">
        <f t="shared" si="3157"/>
        <v>0</v>
      </c>
      <c r="AV432" s="19">
        <f t="shared" si="3157"/>
        <v>0</v>
      </c>
      <c r="AW432" s="19">
        <f t="shared" si="3157"/>
        <v>0</v>
      </c>
      <c r="AX432" s="19">
        <f t="shared" si="3157"/>
        <v>0</v>
      </c>
      <c r="AY432" s="19">
        <f t="shared" si="3157"/>
        <v>0</v>
      </c>
      <c r="AZ432" s="19">
        <f t="shared" si="3157"/>
        <v>0</v>
      </c>
      <c r="BA432" s="19">
        <f t="shared" si="3157"/>
        <v>0</v>
      </c>
      <c r="BB432" s="19">
        <f t="shared" si="3157"/>
        <v>0</v>
      </c>
      <c r="BC432" s="19">
        <f t="shared" si="3157"/>
        <v>0</v>
      </c>
      <c r="BD432" s="19">
        <f t="shared" si="3157"/>
        <v>0</v>
      </c>
      <c r="BE432" s="19">
        <f t="shared" si="3157"/>
        <v>0</v>
      </c>
      <c r="BF432" s="19">
        <f t="shared" si="3157"/>
        <v>0</v>
      </c>
      <c r="BG432" s="19">
        <f t="shared" si="3157"/>
        <v>0</v>
      </c>
      <c r="BH432" s="19">
        <f t="shared" si="3157"/>
        <v>0</v>
      </c>
      <c r="BI432" s="19">
        <f t="shared" si="3157"/>
        <v>0</v>
      </c>
    </row>
    <row r="433" spans="1:61" s="19" customFormat="1" ht="12.75" x14ac:dyDescent="0.2"/>
    <row r="434" spans="1:61" s="19" customFormat="1" ht="12.75" x14ac:dyDescent="0.2"/>
    <row r="435" spans="1:61" s="19" customFormat="1" ht="12.75" x14ac:dyDescent="0.2"/>
    <row r="436" spans="1:61" s="19" customFormat="1" ht="12.75" x14ac:dyDescent="0.2"/>
    <row r="437" spans="1:61" s="19" customFormat="1" ht="12.75" x14ac:dyDescent="0.2"/>
    <row r="438" spans="1:61" s="19" customFormat="1" ht="12.75" x14ac:dyDescent="0.2">
      <c r="A438" s="19" t="s">
        <v>458</v>
      </c>
      <c r="B438" s="19">
        <f>B427/5</f>
        <v>20180685.866492879</v>
      </c>
      <c r="D438" s="19">
        <v>2020</v>
      </c>
      <c r="E438" s="19">
        <v>2021</v>
      </c>
      <c r="F438" s="19">
        <v>2022</v>
      </c>
      <c r="G438" s="19">
        <v>2023</v>
      </c>
      <c r="H438" s="19">
        <v>2024</v>
      </c>
      <c r="I438" s="19">
        <v>2025</v>
      </c>
      <c r="J438" s="19">
        <v>2026</v>
      </c>
      <c r="K438" s="19">
        <v>2027</v>
      </c>
      <c r="L438" s="19">
        <v>2028</v>
      </c>
      <c r="M438" s="19">
        <v>2029</v>
      </c>
      <c r="N438" s="19">
        <v>2030</v>
      </c>
      <c r="O438" s="19">
        <v>2031</v>
      </c>
      <c r="P438" s="19">
        <v>2032</v>
      </c>
      <c r="Q438" s="19">
        <v>2033</v>
      </c>
      <c r="R438" s="19">
        <v>2034</v>
      </c>
      <c r="S438" s="19">
        <v>2035</v>
      </c>
      <c r="T438" s="19">
        <v>2036</v>
      </c>
      <c r="U438" s="19">
        <v>2037</v>
      </c>
      <c r="V438" s="19">
        <v>2038</v>
      </c>
      <c r="W438" s="19">
        <v>2039</v>
      </c>
      <c r="X438" s="19">
        <v>2040</v>
      </c>
      <c r="Y438" s="19">
        <v>2041</v>
      </c>
      <c r="Z438" s="19">
        <v>2042</v>
      </c>
      <c r="AA438" s="19">
        <v>2043</v>
      </c>
      <c r="AB438" s="19">
        <v>2044</v>
      </c>
      <c r="AC438" s="19">
        <v>2045</v>
      </c>
      <c r="AD438" s="19">
        <v>2046</v>
      </c>
      <c r="AE438" s="19">
        <v>2047</v>
      </c>
      <c r="AF438" s="19">
        <v>2048</v>
      </c>
      <c r="AG438" s="19">
        <v>2049</v>
      </c>
      <c r="AH438" s="19">
        <v>2050</v>
      </c>
      <c r="AI438" s="19">
        <v>2051</v>
      </c>
      <c r="AJ438" s="19">
        <v>2052</v>
      </c>
      <c r="AK438" s="19">
        <v>2053</v>
      </c>
      <c r="AL438" s="19">
        <v>2054</v>
      </c>
      <c r="AM438" s="19">
        <v>2055</v>
      </c>
      <c r="AN438" s="19">
        <v>2056</v>
      </c>
      <c r="AO438" s="19">
        <v>2057</v>
      </c>
      <c r="AP438" s="19">
        <v>2058</v>
      </c>
      <c r="AQ438" s="19">
        <v>2059</v>
      </c>
      <c r="AR438" s="19">
        <v>2060</v>
      </c>
      <c r="AS438" s="19">
        <v>2061</v>
      </c>
      <c r="AT438" s="19">
        <v>2062</v>
      </c>
      <c r="AU438" s="19">
        <v>2063</v>
      </c>
      <c r="AV438" s="19">
        <v>2064</v>
      </c>
      <c r="AW438" s="19">
        <v>2065</v>
      </c>
      <c r="AX438" s="19">
        <v>2066</v>
      </c>
      <c r="AY438" s="19">
        <v>2067</v>
      </c>
      <c r="AZ438" s="19">
        <v>2068</v>
      </c>
      <c r="BA438" s="19">
        <v>2069</v>
      </c>
      <c r="BB438" s="19">
        <v>2070</v>
      </c>
      <c r="BC438" s="19">
        <v>2071</v>
      </c>
      <c r="BD438" s="19">
        <v>2072</v>
      </c>
      <c r="BE438" s="19">
        <v>2073</v>
      </c>
      <c r="BF438" s="19">
        <v>2074</v>
      </c>
      <c r="BG438" s="19">
        <v>2075</v>
      </c>
      <c r="BH438" s="19">
        <v>2076</v>
      </c>
      <c r="BI438" s="19">
        <v>2077</v>
      </c>
    </row>
    <row r="439" spans="1:61" s="19" customFormat="1" ht="12.75" x14ac:dyDescent="0.2">
      <c r="A439" s="19" t="s">
        <v>72</v>
      </c>
      <c r="B439" s="19">
        <f>B428</f>
        <v>30</v>
      </c>
      <c r="D439" s="19">
        <f>B439</f>
        <v>30</v>
      </c>
      <c r="E439" s="19">
        <f>IF(D439&gt;0,D439-1,0)</f>
        <v>29</v>
      </c>
      <c r="F439" s="19">
        <f t="shared" ref="F439" si="3158">IF(E439&gt;0,E439-1,0)</f>
        <v>28</v>
      </c>
      <c r="G439" s="19">
        <f t="shared" ref="G439" si="3159">IF(F439&gt;0,F439-1,0)</f>
        <v>27</v>
      </c>
      <c r="H439" s="19">
        <f t="shared" ref="H439" si="3160">IF(G439&gt;0,G439-1,0)</f>
        <v>26</v>
      </c>
      <c r="I439" s="19">
        <f t="shared" ref="I439" si="3161">IF(H439&gt;0,H439-1,0)</f>
        <v>25</v>
      </c>
      <c r="J439" s="19">
        <f t="shared" ref="J439" si="3162">IF(I439&gt;0,I439-1,0)</f>
        <v>24</v>
      </c>
      <c r="K439" s="19">
        <f t="shared" ref="K439" si="3163">IF(J439&gt;0,J439-1,0)</f>
        <v>23</v>
      </c>
      <c r="L439" s="19">
        <f t="shared" ref="L439" si="3164">IF(K439&gt;0,K439-1,0)</f>
        <v>22</v>
      </c>
      <c r="M439" s="19">
        <f t="shared" ref="M439" si="3165">IF(L439&gt;0,L439-1,0)</f>
        <v>21</v>
      </c>
      <c r="N439" s="19">
        <f t="shared" ref="N439" si="3166">IF(M439&gt;0,M439-1,0)</f>
        <v>20</v>
      </c>
      <c r="O439" s="19">
        <f t="shared" ref="O439" si="3167">IF(N439&gt;0,N439-1,0)</f>
        <v>19</v>
      </c>
      <c r="P439" s="19">
        <f t="shared" ref="P439" si="3168">IF(O439&gt;0,O439-1,0)</f>
        <v>18</v>
      </c>
      <c r="Q439" s="19">
        <f t="shared" ref="Q439" si="3169">IF(P439&gt;0,P439-1,0)</f>
        <v>17</v>
      </c>
      <c r="R439" s="19">
        <f t="shared" ref="R439" si="3170">IF(Q439&gt;0,Q439-1,0)</f>
        <v>16</v>
      </c>
      <c r="S439" s="19">
        <f t="shared" ref="S439" si="3171">IF(R439&gt;0,R439-1,0)</f>
        <v>15</v>
      </c>
      <c r="T439" s="19">
        <f t="shared" ref="T439" si="3172">IF(S439&gt;0,S439-1,0)</f>
        <v>14</v>
      </c>
      <c r="U439" s="19">
        <f t="shared" ref="U439" si="3173">IF(T439&gt;0,T439-1,0)</f>
        <v>13</v>
      </c>
      <c r="V439" s="19">
        <f t="shared" ref="V439" si="3174">IF(U439&gt;0,U439-1,0)</f>
        <v>12</v>
      </c>
      <c r="W439" s="19">
        <f t="shared" ref="W439" si="3175">IF(V439&gt;0,V439-1,0)</f>
        <v>11</v>
      </c>
      <c r="X439" s="19">
        <f t="shared" ref="X439" si="3176">IF(W439&gt;0,W439-1,0)</f>
        <v>10</v>
      </c>
      <c r="Y439" s="19">
        <f t="shared" ref="Y439" si="3177">IF(X439&gt;0,X439-1,0)</f>
        <v>9</v>
      </c>
      <c r="Z439" s="19">
        <f t="shared" ref="Z439" si="3178">IF(Y439&gt;0,Y439-1,0)</f>
        <v>8</v>
      </c>
      <c r="AA439" s="19">
        <f t="shared" ref="AA439" si="3179">IF(Z439&gt;0,Z439-1,0)</f>
        <v>7</v>
      </c>
      <c r="AB439" s="19">
        <f t="shared" ref="AB439" si="3180">IF(AA439&gt;0,AA439-1,0)</f>
        <v>6</v>
      </c>
      <c r="AC439" s="19">
        <f t="shared" ref="AC439" si="3181">IF(AB439&gt;0,AB439-1,0)</f>
        <v>5</v>
      </c>
      <c r="AD439" s="19">
        <f t="shared" ref="AD439" si="3182">IF(AC439&gt;0,AC439-1,0)</f>
        <v>4</v>
      </c>
      <c r="AE439" s="19">
        <f t="shared" ref="AE439" si="3183">IF(AD439&gt;0,AD439-1,0)</f>
        <v>3</v>
      </c>
      <c r="AF439" s="19">
        <f t="shared" ref="AF439" si="3184">IF(AE439&gt;0,AE439-1,0)</f>
        <v>2</v>
      </c>
      <c r="AG439" s="19">
        <f t="shared" ref="AG439" si="3185">IF(AF439&gt;0,AF439-1,0)</f>
        <v>1</v>
      </c>
      <c r="AH439" s="19">
        <f t="shared" ref="AH439" si="3186">IF(AG439&gt;0,AG439-1,0)</f>
        <v>0</v>
      </c>
      <c r="AI439" s="19">
        <f t="shared" ref="AI439" si="3187">IF(AH439&gt;0,AH439-1,0)</f>
        <v>0</v>
      </c>
      <c r="AJ439" s="19">
        <f t="shared" ref="AJ439" si="3188">IF(AI439&gt;0,AI439-1,0)</f>
        <v>0</v>
      </c>
      <c r="AK439" s="19">
        <f t="shared" ref="AK439" si="3189">IF(AJ439&gt;0,AJ439-1,0)</f>
        <v>0</v>
      </c>
      <c r="AL439" s="19">
        <f t="shared" ref="AL439" si="3190">IF(AK439&gt;0,AK439-1,0)</f>
        <v>0</v>
      </c>
      <c r="AM439" s="19">
        <f t="shared" ref="AM439" si="3191">IF(AL439&gt;0,AL439-1,0)</f>
        <v>0</v>
      </c>
      <c r="AN439" s="19">
        <f t="shared" ref="AN439" si="3192">IF(AM439&gt;0,AM439-1,0)</f>
        <v>0</v>
      </c>
      <c r="AO439" s="19">
        <f t="shared" ref="AO439" si="3193">IF(AN439&gt;0,AN439-1,0)</f>
        <v>0</v>
      </c>
      <c r="AP439" s="19">
        <f t="shared" ref="AP439" si="3194">IF(AO439&gt;0,AO439-1,0)</f>
        <v>0</v>
      </c>
      <c r="AQ439" s="19">
        <f t="shared" ref="AQ439" si="3195">IF(AP439&gt;0,AP439-1,0)</f>
        <v>0</v>
      </c>
      <c r="AR439" s="19">
        <f t="shared" ref="AR439" si="3196">IF(AQ439&gt;0,AQ439-1,0)</f>
        <v>0</v>
      </c>
      <c r="AS439" s="19">
        <f t="shared" ref="AS439" si="3197">IF(AR439&gt;0,AR439-1,0)</f>
        <v>0</v>
      </c>
      <c r="AT439" s="19">
        <f t="shared" ref="AT439" si="3198">IF(AS439&gt;0,AS439-1,0)</f>
        <v>0</v>
      </c>
      <c r="AU439" s="19">
        <f t="shared" ref="AU439" si="3199">IF(AT439&gt;0,AT439-1,0)</f>
        <v>0</v>
      </c>
      <c r="AV439" s="19">
        <f t="shared" ref="AV439" si="3200">IF(AU439&gt;0,AU439-1,0)</f>
        <v>0</v>
      </c>
      <c r="AW439" s="19">
        <f t="shared" ref="AW439" si="3201">IF(AV439&gt;0,AV439-1,0)</f>
        <v>0</v>
      </c>
      <c r="AX439" s="19">
        <f t="shared" ref="AX439" si="3202">IF(AW439&gt;0,AW439-1,0)</f>
        <v>0</v>
      </c>
      <c r="AY439" s="19">
        <f t="shared" ref="AY439" si="3203">IF(AX439&gt;0,AX439-1,0)</f>
        <v>0</v>
      </c>
      <c r="AZ439" s="19">
        <f t="shared" ref="AZ439" si="3204">IF(AY439&gt;0,AY439-1,0)</f>
        <v>0</v>
      </c>
      <c r="BA439" s="19">
        <f t="shared" ref="BA439" si="3205">IF(AZ439&gt;0,AZ439-1,0)</f>
        <v>0</v>
      </c>
      <c r="BB439" s="19">
        <f t="shared" ref="BB439" si="3206">IF(BA439&gt;0,BA439-1,0)</f>
        <v>0</v>
      </c>
      <c r="BC439" s="19">
        <f t="shared" ref="BC439" si="3207">IF(BB439&gt;0,BB439-1,0)</f>
        <v>0</v>
      </c>
      <c r="BD439" s="19">
        <f t="shared" ref="BD439" si="3208">IF(BC439&gt;0,BC439-1,0)</f>
        <v>0</v>
      </c>
      <c r="BE439" s="19">
        <f t="shared" ref="BE439" si="3209">IF(BD439&gt;0,BD439-1,0)</f>
        <v>0</v>
      </c>
      <c r="BF439" s="19">
        <f t="shared" ref="BF439" si="3210">IF(BE439&gt;0,BE439-1,0)</f>
        <v>0</v>
      </c>
      <c r="BG439" s="19">
        <f t="shared" ref="BG439" si="3211">IF(BF439&gt;0,BF439-1,0)</f>
        <v>0</v>
      </c>
      <c r="BH439" s="19">
        <f t="shared" ref="BH439" si="3212">IF(BG439&gt;0,BG439-1,0)</f>
        <v>0</v>
      </c>
      <c r="BI439" s="19">
        <f t="shared" ref="BI439" si="3213">IF(BH439&gt;0,BH439-1,0)</f>
        <v>0</v>
      </c>
    </row>
    <row r="440" spans="1:61" s="19" customFormat="1" ht="12.75" x14ac:dyDescent="0.2">
      <c r="D440" s="19">
        <f>B438</f>
        <v>20180685.866492879</v>
      </c>
      <c r="E440" s="19">
        <f>D444</f>
        <v>19825122.080092698</v>
      </c>
      <c r="F440" s="19">
        <f>E444</f>
        <v>19455082.506663933</v>
      </c>
      <c r="G440" s="19">
        <f t="shared" ref="G440" si="3214">F444</f>
        <v>19069977.80494599</v>
      </c>
      <c r="H440" s="19">
        <f t="shared" ref="H440" si="3215">G444</f>
        <v>18669194.640293967</v>
      </c>
      <c r="I440" s="19">
        <f t="shared" ref="I440" si="3216">H444</f>
        <v>18252094.707854979</v>
      </c>
      <c r="J440" s="19">
        <f t="shared" ref="J440" si="3217">I444</f>
        <v>17818013.715975843</v>
      </c>
      <c r="K440" s="19">
        <f t="shared" ref="K440" si="3218">J444</f>
        <v>17366260.32822305</v>
      </c>
      <c r="L440" s="19">
        <f t="shared" ref="L440" si="3219">K444</f>
        <v>16896115.062330022</v>
      </c>
      <c r="M440" s="19">
        <f t="shared" ref="M440" si="3220">L444</f>
        <v>16406829.144318091</v>
      </c>
      <c r="N440" s="19">
        <f t="shared" ref="N440" si="3221">M444</f>
        <v>15897623.315966202</v>
      </c>
      <c r="O440" s="19">
        <f t="shared" ref="O440" si="3222">N444</f>
        <v>15367686.593730083</v>
      </c>
      <c r="P440" s="19">
        <f t="shared" ref="P440" si="3223">O444</f>
        <v>14816174.977134265</v>
      </c>
      <c r="Q440" s="19">
        <f t="shared" ref="Q440" si="3224">P444</f>
        <v>14242210.104579901</v>
      </c>
      <c r="R440" s="19">
        <f t="shared" ref="R440" si="3225">Q444</f>
        <v>13644877.854427539</v>
      </c>
      <c r="S440" s="19">
        <f t="shared" ref="S440" si="3226">R444</f>
        <v>13023226.889126889</v>
      </c>
      <c r="T440" s="19">
        <f t="shared" ref="T440" si="3227">S444</f>
        <v>12376267.140074905</v>
      </c>
      <c r="U440" s="19">
        <f t="shared" ref="U440" si="3228">T444</f>
        <v>11702968.23078908</v>
      </c>
      <c r="V440" s="19">
        <f t="shared" ref="V440" si="3229">U444</f>
        <v>11002257.83588466</v>
      </c>
      <c r="W440" s="19">
        <f t="shared" ref="W440" si="3230">V444</f>
        <v>10273019.97324218</v>
      </c>
      <c r="X440" s="19">
        <f t="shared" ref="X440" si="3231">W444</f>
        <v>9514093.2266453765</v>
      </c>
      <c r="Y440" s="19">
        <f t="shared" ref="Y440" si="3232">X444</f>
        <v>8724268.8960587643</v>
      </c>
      <c r="Z440" s="19">
        <f t="shared" ref="Z440" si="3233">Y444</f>
        <v>7902289.0725989249</v>
      </c>
      <c r="AA440" s="19">
        <f t="shared" ref="AA440" si="3234">Z444</f>
        <v>7046844.6351336287</v>
      </c>
      <c r="AB440" s="19">
        <f t="shared" ref="AB440" si="3235">AA444</f>
        <v>6156573.1653180793</v>
      </c>
      <c r="AC440" s="19">
        <f t="shared" ref="AC440" si="3236">AB444</f>
        <v>5230056.7777476804</v>
      </c>
      <c r="AD440" s="19">
        <f t="shared" ref="AD440" si="3237">AC444</f>
        <v>4265819.8617715277</v>
      </c>
      <c r="AE440" s="19">
        <f t="shared" ref="AE440" si="3238">AD444</f>
        <v>3262326.7313701436</v>
      </c>
      <c r="AF440" s="19">
        <f t="shared" ref="AF440" si="3239">AE444</f>
        <v>2217979.1793545405</v>
      </c>
      <c r="AG440" s="19">
        <f t="shared" ref="AG440" si="3240">AF444</f>
        <v>1131113.9319913301</v>
      </c>
      <c r="AH440" s="19">
        <f t="shared" ref="AH440" si="3241">AG444</f>
        <v>-3.4924596548080444E-9</v>
      </c>
      <c r="AI440" s="19" t="e">
        <f t="shared" ref="AI440" si="3242">AH444</f>
        <v>#N/A</v>
      </c>
      <c r="AJ440" s="19" t="e">
        <f t="shared" ref="AJ440" si="3243">AI444</f>
        <v>#N/A</v>
      </c>
      <c r="AK440" s="19" t="e">
        <f t="shared" ref="AK440" si="3244">AJ444</f>
        <v>#N/A</v>
      </c>
      <c r="AL440" s="19" t="e">
        <f t="shared" ref="AL440" si="3245">AK444</f>
        <v>#N/A</v>
      </c>
      <c r="AM440" s="19" t="e">
        <f t="shared" ref="AM440" si="3246">AL444</f>
        <v>#N/A</v>
      </c>
      <c r="AN440" s="19" t="e">
        <f t="shared" ref="AN440" si="3247">AM444</f>
        <v>#N/A</v>
      </c>
      <c r="AO440" s="19" t="e">
        <f t="shared" ref="AO440" si="3248">AN444</f>
        <v>#N/A</v>
      </c>
      <c r="AP440" s="19" t="e">
        <f t="shared" ref="AP440" si="3249">AO444</f>
        <v>#N/A</v>
      </c>
      <c r="AQ440" s="19" t="e">
        <f t="shared" ref="AQ440" si="3250">AP444</f>
        <v>#N/A</v>
      </c>
      <c r="AR440" s="19" t="e">
        <f t="shared" ref="AR440" si="3251">AQ444</f>
        <v>#N/A</v>
      </c>
      <c r="AS440" s="19" t="e">
        <f t="shared" ref="AS440" si="3252">AR444</f>
        <v>#N/A</v>
      </c>
      <c r="AT440" s="19" t="e">
        <f t="shared" ref="AT440" si="3253">AS444</f>
        <v>#N/A</v>
      </c>
      <c r="AU440" s="19" t="e">
        <f t="shared" ref="AU440" si="3254">AT444</f>
        <v>#N/A</v>
      </c>
      <c r="AV440" s="19" t="e">
        <f t="shared" ref="AV440" si="3255">AU444</f>
        <v>#N/A</v>
      </c>
      <c r="AW440" s="19" t="e">
        <f t="shared" ref="AW440" si="3256">AV444</f>
        <v>#N/A</v>
      </c>
      <c r="AX440" s="19" t="e">
        <f t="shared" ref="AX440" si="3257">AW444</f>
        <v>#N/A</v>
      </c>
      <c r="AY440" s="19" t="e">
        <f t="shared" ref="AY440" si="3258">AX444</f>
        <v>#N/A</v>
      </c>
      <c r="AZ440" s="19" t="e">
        <f t="shared" ref="AZ440" si="3259">AY444</f>
        <v>#N/A</v>
      </c>
      <c r="BA440" s="19" t="e">
        <f t="shared" ref="BA440" si="3260">AZ444</f>
        <v>#N/A</v>
      </c>
      <c r="BB440" s="19" t="e">
        <f t="shared" ref="BB440" si="3261">BA444</f>
        <v>#N/A</v>
      </c>
      <c r="BC440" s="19" t="e">
        <f t="shared" ref="BC440" si="3262">BB444</f>
        <v>#N/A</v>
      </c>
      <c r="BD440" s="19" t="e">
        <f t="shared" ref="BD440" si="3263">BC444</f>
        <v>#N/A</v>
      </c>
      <c r="BE440" s="19" t="e">
        <f t="shared" ref="BE440" si="3264">BD444</f>
        <v>#N/A</v>
      </c>
      <c r="BF440" s="19" t="e">
        <f t="shared" ref="BF440" si="3265">BE444</f>
        <v>#N/A</v>
      </c>
      <c r="BG440" s="19" t="e">
        <f t="shared" ref="BG440" si="3266">BF444</f>
        <v>#N/A</v>
      </c>
      <c r="BH440" s="19" t="e">
        <f t="shared" ref="BH440" si="3267">BG444</f>
        <v>#N/A</v>
      </c>
      <c r="BI440" s="19" t="e">
        <f t="shared" ref="BI440" si="3268">BH444</f>
        <v>#N/A</v>
      </c>
    </row>
    <row r="441" spans="1:61" s="19" customFormat="1" ht="12.75" x14ac:dyDescent="0.2">
      <c r="C441" s="19" t="s">
        <v>455</v>
      </c>
      <c r="D441" s="163">
        <f>IF($D439&gt;=1,($B438/HLOOKUP($D439,'Annuity Calc'!$H$7:$BE$11,2,FALSE))*HLOOKUP(D439,'Annuity Calc'!$H$7:$BE$11,3,FALSE),(IF(D439&lt;=(-1),D439,0)))</f>
        <v>355563.78640017851</v>
      </c>
      <c r="E441" s="163">
        <f>IF($D439&gt;=1,($B438/HLOOKUP($D439,'Annuity Calc'!$H$7:$BE$11,2,FALSE))*HLOOKUP(E439,'Annuity Calc'!$H$7:$BE$11,3,FALSE),(IF(E439&lt;=(-1),E439,0)))</f>
        <v>370039.57342876599</v>
      </c>
      <c r="F441" s="163">
        <f>IF($D439&gt;=1,($B438/HLOOKUP($D439,'Annuity Calc'!$H$7:$BE$11,2,FALSE))*HLOOKUP(F439,'Annuity Calc'!$H$7:$BE$11,3,FALSE),(IF(F439&lt;=(-1),F439,0)))</f>
        <v>385104.70171794278</v>
      </c>
      <c r="G441" s="163">
        <f>IF($D439&gt;=1,($B438/HLOOKUP($D439,'Annuity Calc'!$H$7:$BE$11,2,FALSE))*HLOOKUP(G439,'Annuity Calc'!$H$7:$BE$11,3,FALSE),(IF(G439&lt;=(-1),G439,0)))</f>
        <v>400783.1646520237</v>
      </c>
      <c r="H441" s="163">
        <f>IF($D439&gt;=1,($B438/HLOOKUP($D439,'Annuity Calc'!$H$7:$BE$11,2,FALSE))*HLOOKUP(H439,'Annuity Calc'!$H$7:$BE$11,3,FALSE),(IF(H439&lt;=(-1),H439,0)))</f>
        <v>417099.93243898929</v>
      </c>
      <c r="I441" s="163">
        <f>IF($D439&gt;=1,($B438/HLOOKUP($D439,'Annuity Calc'!$H$7:$BE$11,2,FALSE))*HLOOKUP(I439,'Annuity Calc'!$H$7:$BE$11,3,FALSE),(IF(I439&lt;=(-1),I439,0)))</f>
        <v>434080.99187913578</v>
      </c>
      <c r="J441" s="163">
        <f>IF($D439&gt;=1,($B438/HLOOKUP($D439,'Annuity Calc'!$H$7:$BE$11,2,FALSE))*HLOOKUP(J439,'Annuity Calc'!$H$7:$BE$11,3,FALSE),(IF(J439&lt;=(-1),J439,0)))</f>
        <v>451753.38775279291</v>
      </c>
      <c r="K441" s="163">
        <f>IF($D439&gt;=1,($B438/HLOOKUP($D439,'Annuity Calc'!$H$7:$BE$11,2,FALSE))*HLOOKUP(K439,'Annuity Calc'!$H$7:$BE$11,3,FALSE),(IF(K439&lt;=(-1),K439,0)))</f>
        <v>470145.26589302701</v>
      </c>
      <c r="L441" s="163">
        <f>IF($D439&gt;=1,($B438/HLOOKUP($D439,'Annuity Calc'!$H$7:$BE$11,2,FALSE))*HLOOKUP(L439,'Annuity Calc'!$H$7:$BE$11,3,FALSE),(IF(L439&lt;=(-1),L439,0)))</f>
        <v>489285.91801193089</v>
      </c>
      <c r="M441" s="163">
        <f>IF($D439&gt;=1,($B438/HLOOKUP($D439,'Annuity Calc'!$H$7:$BE$11,2,FALSE))*HLOOKUP(M439,'Annuity Calc'!$H$7:$BE$11,3,FALSE),(IF(M439&lt;=(-1),M439,0)))</f>
        <v>509205.82835188898</v>
      </c>
      <c r="N441" s="163">
        <f>IF($D439&gt;=1,($B438/HLOOKUP($D439,'Annuity Calc'!$H$7:$BE$11,2,FALSE))*HLOOKUP(N439,'Annuity Calc'!$H$7:$BE$11,3,FALSE),(IF(N439&lt;=(-1),N439,0)))</f>
        <v>529936.72223611979</v>
      </c>
      <c r="O441" s="163">
        <f>IF($D439&gt;=1,($B438/HLOOKUP($D439,'Annuity Calc'!$H$7:$BE$11,2,FALSE))*HLOOKUP(O439,'Annuity Calc'!$H$7:$BE$11,3,FALSE),(IF(O439&lt;=(-1),O439,0)))</f>
        <v>551511.61659581703</v>
      </c>
      <c r="P441" s="163">
        <f>IF($D439&gt;=1,($B438/HLOOKUP($D439,'Annuity Calc'!$H$7:$BE$11,2,FALSE))*HLOOKUP(P439,'Annuity Calc'!$H$7:$BE$11,3,FALSE),(IF(P439&lt;=(-1),P439,0)))</f>
        <v>573964.87255436298</v>
      </c>
      <c r="Q441" s="163">
        <f>IF($D439&gt;=1,($B438/HLOOKUP($D439,'Annuity Calc'!$H$7:$BE$11,2,FALSE))*HLOOKUP(Q439,'Annuity Calc'!$H$7:$BE$11,3,FALSE),(IF(Q439&lt;=(-1),Q439,0)))</f>
        <v>597332.25015236228</v>
      </c>
      <c r="R441" s="163">
        <f>IF($D439&gt;=1,($B438/HLOOKUP($D439,'Annuity Calc'!$H$7:$BE$11,2,FALSE))*HLOOKUP(R439,'Annuity Calc'!$H$7:$BE$11,3,FALSE),(IF(R439&lt;=(-1),R439,0)))</f>
        <v>621650.96530064987</v>
      </c>
      <c r="S441" s="163">
        <f>IF($D439&gt;=1,($B438/HLOOKUP($D439,'Annuity Calc'!$H$7:$BE$11,2,FALSE))*HLOOKUP(S439,'Annuity Calc'!$H$7:$BE$11,3,FALSE),(IF(S439&lt;=(-1),S439,0)))</f>
        <v>646959.74905198487</v>
      </c>
      <c r="T441" s="163">
        <f>IF($D439&gt;=1,($B438/HLOOKUP($D439,'Annuity Calc'!$H$7:$BE$11,2,FALSE))*HLOOKUP(T439,'Annuity Calc'!$H$7:$BE$11,3,FALSE),(IF(T439&lt;=(-1),T439,0)))</f>
        <v>673298.90928582416</v>
      </c>
      <c r="U441" s="163">
        <f>IF($D439&gt;=1,($B438/HLOOKUP($D439,'Annuity Calc'!$H$7:$BE$11,2,FALSE))*HLOOKUP(U439,'Annuity Calc'!$H$7:$BE$11,3,FALSE),(IF(U439&lt;=(-1),U439,0)))</f>
        <v>700710.39490441955</v>
      </c>
      <c r="V441" s="163">
        <f>IF($D439&gt;=1,($B438/HLOOKUP($D439,'Annuity Calc'!$H$7:$BE$11,2,FALSE))*HLOOKUP(V439,'Annuity Calc'!$H$7:$BE$11,3,FALSE),(IF(V439&lt;=(-1),V439,0)))</f>
        <v>729237.86264248018</v>
      </c>
      <c r="W441" s="163">
        <f>IF($D439&gt;=1,($B438/HLOOKUP($D439,'Annuity Calc'!$H$7:$BE$11,2,FALSE))*HLOOKUP(W439,'Annuity Calc'!$H$7:$BE$11,3,FALSE),(IF(W439&lt;=(-1),W439,0)))</f>
        <v>758926.74659680389</v>
      </c>
      <c r="X441" s="163">
        <f>IF($D439&gt;=1,($B438/HLOOKUP($D439,'Annuity Calc'!$H$7:$BE$11,2,FALSE))*HLOOKUP(X439,'Annuity Calc'!$H$7:$BE$11,3,FALSE),(IF(X439&lt;=(-1),X439,0)))</f>
        <v>789824.33058661304</v>
      </c>
      <c r="Y441" s="163">
        <f>IF($D439&gt;=1,($B438/HLOOKUP($D439,'Annuity Calc'!$H$7:$BE$11,2,FALSE))*HLOOKUP(Y439,'Annuity Calc'!$H$7:$BE$11,3,FALSE),(IF(Y439&lt;=(-1),Y439,0)))</f>
        <v>821979.82345983991</v>
      </c>
      <c r="Z441" s="163">
        <f>IF($D439&gt;=1,($B438/HLOOKUP($D439,'Annuity Calc'!$H$7:$BE$11,2,FALSE))*HLOOKUP(Z439,'Annuity Calc'!$H$7:$BE$11,3,FALSE),(IF(Z439&lt;=(-1),Z439,0)))</f>
        <v>855444.43746529624</v>
      </c>
      <c r="AA441" s="163">
        <f>IF($D439&gt;=1,($B438/HLOOKUP($D439,'Annuity Calc'!$H$7:$BE$11,2,FALSE))*HLOOKUP(AA439,'Annuity Calc'!$H$7:$BE$11,3,FALSE),(IF(AA439&lt;=(-1),AA439,0)))</f>
        <v>890271.46981554921</v>
      </c>
      <c r="AB441" s="163">
        <f>IF($D439&gt;=1,($B438/HLOOKUP($D439,'Annuity Calc'!$H$7:$BE$11,2,FALSE))*HLOOKUP(AB439,'Annuity Calc'!$H$7:$BE$11,3,FALSE),(IF(AB439&lt;=(-1),AB439,0)))</f>
        <v>926516.38757039886</v>
      </c>
      <c r="AC441" s="163">
        <f>IF($D439&gt;=1,($B438/HLOOKUP($D439,'Annuity Calc'!$H$7:$BE$11,2,FALSE))*HLOOKUP(AC439,'Annuity Calc'!$H$7:$BE$11,3,FALSE),(IF(AC439&lt;=(-1),AC439,0)))</f>
        <v>964236.91597615252</v>
      </c>
      <c r="AD441" s="163">
        <f>IF($D439&gt;=1,($B438/HLOOKUP($D439,'Annuity Calc'!$H$7:$BE$11,2,FALSE))*HLOOKUP(AD439,'Annuity Calc'!$H$7:$BE$11,3,FALSE),(IF(AD439&lt;=(-1),AD439,0)))</f>
        <v>1003493.1304013843</v>
      </c>
      <c r="AE441" s="163">
        <f>IF($D439&gt;=1,($B438/HLOOKUP($D439,'Annuity Calc'!$H$7:$BE$11,2,FALSE))*HLOOKUP(AE439,'Annuity Calc'!$H$7:$BE$11,3,FALSE),(IF(AE439&lt;=(-1),AE439,0)))</f>
        <v>1044347.5520156032</v>
      </c>
      <c r="AF441" s="163">
        <f>IF($D439&gt;=1,($B438/HLOOKUP($D439,'Annuity Calc'!$H$7:$BE$11,2,FALSE))*HLOOKUP(AF439,'Annuity Calc'!$H$7:$BE$11,3,FALSE),(IF(AF439&lt;=(-1),AF439,0)))</f>
        <v>1086865.2473632104</v>
      </c>
      <c r="AG441" s="163">
        <f>IF($D439&gt;=1,($B438/HLOOKUP($D439,'Annuity Calc'!$H$7:$BE$11,2,FALSE))*HLOOKUP(AG439,'Annuity Calc'!$H$7:$BE$11,3,FALSE),(IF(AG439&lt;=(-1),AG439,0)))</f>
        <v>1131113.9319913336</v>
      </c>
      <c r="AH441" s="163" t="e">
        <f>IF($D439&gt;=1,($B438/HLOOKUP($D439,'Annuity Calc'!$H$7:$BE$11,2,FALSE))*HLOOKUP(AH439,'Annuity Calc'!$H$7:$BE$11,3,FALSE),(IF(AH439&lt;=(-1),AH439,0)))</f>
        <v>#N/A</v>
      </c>
      <c r="AI441" s="163" t="e">
        <f>IF($D439&gt;=1,($B438/HLOOKUP($D439,'Annuity Calc'!$H$7:$BE$11,2,FALSE))*HLOOKUP(AI439,'Annuity Calc'!$H$7:$BE$11,3,FALSE),(IF(AI439&lt;=(-1),AI439,0)))</f>
        <v>#N/A</v>
      </c>
      <c r="AJ441" s="163" t="e">
        <f>IF($D439&gt;=1,($B438/HLOOKUP($D439,'Annuity Calc'!$H$7:$BE$11,2,FALSE))*HLOOKUP(AJ439,'Annuity Calc'!$H$7:$BE$11,3,FALSE),(IF(AJ439&lt;=(-1),AJ439,0)))</f>
        <v>#N/A</v>
      </c>
      <c r="AK441" s="163" t="e">
        <f>IF($D439&gt;=1,($B438/HLOOKUP($D439,'Annuity Calc'!$H$7:$BE$11,2,FALSE))*HLOOKUP(AK439,'Annuity Calc'!$H$7:$BE$11,3,FALSE),(IF(AK439&lt;=(-1),AK439,0)))</f>
        <v>#N/A</v>
      </c>
      <c r="AL441" s="163" t="e">
        <f>IF($D439&gt;=1,($B438/HLOOKUP($D439,'Annuity Calc'!$H$7:$BE$11,2,FALSE))*HLOOKUP(AL439,'Annuity Calc'!$H$7:$BE$11,3,FALSE),(IF(AL439&lt;=(-1),AL439,0)))</f>
        <v>#N/A</v>
      </c>
      <c r="AM441" s="163" t="e">
        <f>IF($D439&gt;=1,($B438/HLOOKUP($D439,'Annuity Calc'!$H$7:$BE$11,2,FALSE))*HLOOKUP(AM439,'Annuity Calc'!$H$7:$BE$11,3,FALSE),(IF(AM439&lt;=(-1),AM439,0)))</f>
        <v>#N/A</v>
      </c>
      <c r="AN441" s="163" t="e">
        <f>IF($D439&gt;=1,($B438/HLOOKUP($D439,'Annuity Calc'!$H$7:$BE$11,2,FALSE))*HLOOKUP(AN439,'Annuity Calc'!$H$7:$BE$11,3,FALSE),(IF(AN439&lt;=(-1),AN439,0)))</f>
        <v>#N/A</v>
      </c>
      <c r="AO441" s="163" t="e">
        <f>IF($D439&gt;=1,($B438/HLOOKUP($D439,'Annuity Calc'!$H$7:$BE$11,2,FALSE))*HLOOKUP(AO439,'Annuity Calc'!$H$7:$BE$11,3,FALSE),(IF(AO439&lt;=(-1),AO439,0)))</f>
        <v>#N/A</v>
      </c>
      <c r="AP441" s="163" t="e">
        <f>IF($D439&gt;=1,($B438/HLOOKUP($D439,'Annuity Calc'!$H$7:$BE$11,2,FALSE))*HLOOKUP(AP439,'Annuity Calc'!$H$7:$BE$11,3,FALSE),(IF(AP439&lt;=(-1),AP439,0)))</f>
        <v>#N/A</v>
      </c>
      <c r="AQ441" s="163" t="e">
        <f>IF($D439&gt;=1,($B438/HLOOKUP($D439,'Annuity Calc'!$H$7:$BE$11,2,FALSE))*HLOOKUP(AQ439,'Annuity Calc'!$H$7:$BE$11,3,FALSE),(IF(AQ439&lt;=(-1),AQ439,0)))</f>
        <v>#N/A</v>
      </c>
      <c r="AR441" s="163" t="e">
        <f>IF($D439&gt;=1,($B438/HLOOKUP($D439,'Annuity Calc'!$H$7:$BE$11,2,FALSE))*HLOOKUP(AR439,'Annuity Calc'!$H$7:$BE$11,3,FALSE),(IF(AR439&lt;=(-1),AR439,0)))</f>
        <v>#N/A</v>
      </c>
      <c r="AS441" s="163" t="e">
        <f>IF($D439&gt;=1,($B438/HLOOKUP($D439,'Annuity Calc'!$H$7:$BE$11,2,FALSE))*HLOOKUP(AS439,'Annuity Calc'!$H$7:$BE$11,3,FALSE),(IF(AS439&lt;=(-1),AS439,0)))</f>
        <v>#N/A</v>
      </c>
      <c r="AT441" s="163" t="e">
        <f>IF($D439&gt;=1,($B438/HLOOKUP($D439,'Annuity Calc'!$H$7:$BE$11,2,FALSE))*HLOOKUP(AT439,'Annuity Calc'!$H$7:$BE$11,3,FALSE),(IF(AT439&lt;=(-1),AT439,0)))</f>
        <v>#N/A</v>
      </c>
      <c r="AU441" s="163" t="e">
        <f>IF($D439&gt;=1,($B438/HLOOKUP($D439,'Annuity Calc'!$H$7:$BE$11,2,FALSE))*HLOOKUP(AU439,'Annuity Calc'!$H$7:$BE$11,3,FALSE),(IF(AU439&lt;=(-1),AU439,0)))</f>
        <v>#N/A</v>
      </c>
      <c r="AV441" s="163" t="e">
        <f>IF($D439&gt;=1,($B438/HLOOKUP($D439,'Annuity Calc'!$H$7:$BE$11,2,FALSE))*HLOOKUP(AV439,'Annuity Calc'!$H$7:$BE$11,3,FALSE),(IF(AV439&lt;=(-1),AV439,0)))</f>
        <v>#N/A</v>
      </c>
      <c r="AW441" s="163" t="e">
        <f>IF($D439&gt;=1,($B438/HLOOKUP($D439,'Annuity Calc'!$H$7:$BE$11,2,FALSE))*HLOOKUP(AW439,'Annuity Calc'!$H$7:$BE$11,3,FALSE),(IF(AW439&lt;=(-1),AW439,0)))</f>
        <v>#N/A</v>
      </c>
      <c r="AX441" s="163" t="e">
        <f>IF($D439&gt;=1,($B438/HLOOKUP($D439,'Annuity Calc'!$H$7:$BE$11,2,FALSE))*HLOOKUP(AX439,'Annuity Calc'!$H$7:$BE$11,3,FALSE),(IF(AX439&lt;=(-1),AX439,0)))</f>
        <v>#N/A</v>
      </c>
      <c r="AY441" s="163" t="e">
        <f>IF($D439&gt;=1,($B438/HLOOKUP($D439,'Annuity Calc'!$H$7:$BE$11,2,FALSE))*HLOOKUP(AY439,'Annuity Calc'!$H$7:$BE$11,3,FALSE),(IF(AY439&lt;=(-1),AY439,0)))</f>
        <v>#N/A</v>
      </c>
      <c r="AZ441" s="163" t="e">
        <f>IF($D439&gt;=1,($B438/HLOOKUP($D439,'Annuity Calc'!$H$7:$BE$11,2,FALSE))*HLOOKUP(AZ439,'Annuity Calc'!$H$7:$BE$11,3,FALSE),(IF(AZ439&lt;=(-1),AZ439,0)))</f>
        <v>#N/A</v>
      </c>
      <c r="BA441" s="163" t="e">
        <f>IF($D439&gt;=1,($B438/HLOOKUP($D439,'Annuity Calc'!$H$7:$BE$11,2,FALSE))*HLOOKUP(BA439,'Annuity Calc'!$H$7:$BE$11,3,FALSE),(IF(BA439&lt;=(-1),BA439,0)))</f>
        <v>#N/A</v>
      </c>
      <c r="BB441" s="163" t="e">
        <f>IF($D439&gt;=1,($B438/HLOOKUP($D439,'Annuity Calc'!$H$7:$BE$11,2,FALSE))*HLOOKUP(BB439,'Annuity Calc'!$H$7:$BE$11,3,FALSE),(IF(BB439&lt;=(-1),BB439,0)))</f>
        <v>#N/A</v>
      </c>
      <c r="BC441" s="163" t="e">
        <f>IF($D439&gt;=1,($B438/HLOOKUP($D439,'Annuity Calc'!$H$7:$BE$11,2,FALSE))*HLOOKUP(BC439,'Annuity Calc'!$H$7:$BE$11,3,FALSE),(IF(BC439&lt;=(-1),BC439,0)))</f>
        <v>#N/A</v>
      </c>
      <c r="BD441" s="163" t="e">
        <f>IF($D439&gt;=1,($B438/HLOOKUP($D439,'Annuity Calc'!$H$7:$BE$11,2,FALSE))*HLOOKUP(BD439,'Annuity Calc'!$H$7:$BE$11,3,FALSE),(IF(BD439&lt;=(-1),BD439,0)))</f>
        <v>#N/A</v>
      </c>
      <c r="BE441" s="163" t="e">
        <f>IF($D439&gt;=1,($B438/HLOOKUP($D439,'Annuity Calc'!$H$7:$BE$11,2,FALSE))*HLOOKUP(BE439,'Annuity Calc'!$H$7:$BE$11,3,FALSE),(IF(BE439&lt;=(-1),BE439,0)))</f>
        <v>#N/A</v>
      </c>
      <c r="BF441" s="163" t="e">
        <f>IF($D439&gt;=1,($B438/HLOOKUP($D439,'Annuity Calc'!$H$7:$BE$11,2,FALSE))*HLOOKUP(BF439,'Annuity Calc'!$H$7:$BE$11,3,FALSE),(IF(BF439&lt;=(-1),BF439,0)))</f>
        <v>#N/A</v>
      </c>
      <c r="BG441" s="163" t="e">
        <f>IF($D439&gt;=1,($B438/HLOOKUP($D439,'Annuity Calc'!$H$7:$BE$11,2,FALSE))*HLOOKUP(BG439,'Annuity Calc'!$H$7:$BE$11,3,FALSE),(IF(BG439&lt;=(-1),BG439,0)))</f>
        <v>#N/A</v>
      </c>
      <c r="BH441" s="163" t="e">
        <f>IF($D439&gt;=1,($B438/HLOOKUP($D439,'Annuity Calc'!$H$7:$BE$11,2,FALSE))*HLOOKUP(BH439,'Annuity Calc'!$H$7:$BE$11,3,FALSE),(IF(BH439&lt;=(-1),BH439,0)))</f>
        <v>#N/A</v>
      </c>
      <c r="BI441" s="163" t="e">
        <f>IF($D439&gt;=1,($B438/HLOOKUP($D439,'Annuity Calc'!$H$7:$BE$11,2,FALSE))*HLOOKUP(BI439,'Annuity Calc'!$H$7:$BE$11,3,FALSE),(IF(BI439&lt;=(-1),BI439,0)))</f>
        <v>#N/A</v>
      </c>
    </row>
    <row r="442" spans="1:61" s="19" customFormat="1" ht="12.75" x14ac:dyDescent="0.2">
      <c r="C442" s="19" t="s">
        <v>456</v>
      </c>
      <c r="D442" s="163">
        <f>IF($D439&gt;=1,($B438/HLOOKUP($D439,'Annuity Calc'!$H$7:$BE$11,2,FALSE))*HLOOKUP(D439,'Annuity Calc'!$H$7:$BE$11,4,FALSE),(IF(D439&lt;=(-1),D439,0)))</f>
        <v>798115.8685343822</v>
      </c>
      <c r="E442" s="163">
        <f>IF($D439&gt;=1,($B438/HLOOKUP($D439,'Annuity Calc'!$H$7:$BE$11,2,FALSE))*HLOOKUP(E439,'Annuity Calc'!$H$7:$BE$11,4,FALSE),(IF(E439&lt;=(-1),E439,0)))</f>
        <v>783640.08150579466</v>
      </c>
      <c r="F442" s="163">
        <f>IF($D439&gt;=1,($B438/HLOOKUP($D439,'Annuity Calc'!$H$7:$BE$11,2,FALSE))*HLOOKUP(F439,'Annuity Calc'!$H$7:$BE$11,4,FALSE),(IF(F439&lt;=(-1),F439,0)))</f>
        <v>768574.95321661793</v>
      </c>
      <c r="G442" s="163">
        <f>IF($D439&gt;=1,($B438/HLOOKUP($D439,'Annuity Calc'!$H$7:$BE$11,2,FALSE))*HLOOKUP(G439,'Annuity Calc'!$H$7:$BE$11,4,FALSE),(IF(G439&lt;=(-1),G439,0)))</f>
        <v>752896.49028253695</v>
      </c>
      <c r="H442" s="163">
        <f>IF($D439&gt;=1,($B438/HLOOKUP($D439,'Annuity Calc'!$H$7:$BE$11,2,FALSE))*HLOOKUP(H439,'Annuity Calc'!$H$7:$BE$11,4,FALSE),(IF(H439&lt;=(-1),H439,0)))</f>
        <v>736579.72249557136</v>
      </c>
      <c r="I442" s="163">
        <f>IF($D439&gt;=1,($B438/HLOOKUP($D439,'Annuity Calc'!$H$7:$BE$11,2,FALSE))*HLOOKUP(I439,'Annuity Calc'!$H$7:$BE$11,4,FALSE),(IF(I439&lt;=(-1),I439,0)))</f>
        <v>719598.66305542481</v>
      </c>
      <c r="J442" s="163">
        <f>IF($D439&gt;=1,($B438/HLOOKUP($D439,'Annuity Calc'!$H$7:$BE$11,2,FALSE))*HLOOKUP(J439,'Annuity Calc'!$H$7:$BE$11,4,FALSE),(IF(J439&lt;=(-1),J439,0)))</f>
        <v>701926.26718176785</v>
      </c>
      <c r="K442" s="163">
        <f>IF($D439&gt;=1,($B438/HLOOKUP($D439,'Annuity Calc'!$H$7:$BE$11,2,FALSE))*HLOOKUP(K439,'Annuity Calc'!$H$7:$BE$11,4,FALSE),(IF(K439&lt;=(-1),K439,0)))</f>
        <v>683534.38904153369</v>
      </c>
      <c r="L442" s="163">
        <f>IF($D439&gt;=1,($B438/HLOOKUP($D439,'Annuity Calc'!$H$7:$BE$11,2,FALSE))*HLOOKUP(L439,'Annuity Calc'!$H$7:$BE$11,4,FALSE),(IF(L439&lt;=(-1),L439,0)))</f>
        <v>664393.73692262988</v>
      </c>
      <c r="M442" s="163">
        <f>IF($D439&gt;=1,($B438/HLOOKUP($D439,'Annuity Calc'!$H$7:$BE$11,2,FALSE))*HLOOKUP(M439,'Annuity Calc'!$H$7:$BE$11,4,FALSE),(IF(M439&lt;=(-1),M439,0)))</f>
        <v>644473.82658267173</v>
      </c>
      <c r="N442" s="163">
        <f>IF($D439&gt;=1,($B438/HLOOKUP($D439,'Annuity Calc'!$H$7:$BE$11,2,FALSE))*HLOOKUP(N439,'Annuity Calc'!$H$7:$BE$11,4,FALSE),(IF(N439&lt;=(-1),N439,0)))</f>
        <v>623742.93269844097</v>
      </c>
      <c r="O442" s="163">
        <f>IF($D439&gt;=1,($B438/HLOOKUP($D439,'Annuity Calc'!$H$7:$BE$11,2,FALSE))*HLOOKUP(O439,'Annuity Calc'!$H$7:$BE$11,4,FALSE),(IF(O439&lt;=(-1),O439,0)))</f>
        <v>602168.03833874373</v>
      </c>
      <c r="P442" s="163">
        <f>IF($D439&gt;=1,($B438/HLOOKUP($D439,'Annuity Calc'!$H$7:$BE$11,2,FALSE))*HLOOKUP(P439,'Annuity Calc'!$H$7:$BE$11,4,FALSE),(IF(P439&lt;=(-1),P439,0)))</f>
        <v>579714.78238019766</v>
      </c>
      <c r="Q442" s="163">
        <f>IF($D439&gt;=1,($B438/HLOOKUP($D439,'Annuity Calc'!$H$7:$BE$11,2,FALSE))*HLOOKUP(Q439,'Annuity Calc'!$H$7:$BE$11,4,FALSE),(IF(Q439&lt;=(-1),Q439,0)))</f>
        <v>556347.40478219849</v>
      </c>
      <c r="R442" s="163">
        <f>IF($D439&gt;=1,($B438/HLOOKUP($D439,'Annuity Calc'!$H$7:$BE$11,2,FALSE))*HLOOKUP(R439,'Annuity Calc'!$H$7:$BE$11,4,FALSE),(IF(R439&lt;=(-1),R439,0)))</f>
        <v>532028.68963391089</v>
      </c>
      <c r="S442" s="163">
        <f>IF($D439&gt;=1,($B438/HLOOKUP($D439,'Annuity Calc'!$H$7:$BE$11,2,FALSE))*HLOOKUP(S439,'Annuity Calc'!$H$7:$BE$11,4,FALSE),(IF(S439&lt;=(-1),S439,0)))</f>
        <v>506719.90588257584</v>
      </c>
      <c r="T442" s="163">
        <f>IF($D439&gt;=1,($B438/HLOOKUP($D439,'Annuity Calc'!$H$7:$BE$11,2,FALSE))*HLOOKUP(T439,'Annuity Calc'!$H$7:$BE$11,4,FALSE),(IF(T439&lt;=(-1),T439,0)))</f>
        <v>480380.74564873654</v>
      </c>
      <c r="U442" s="163">
        <f>IF($D439&gt;=1,($B438/HLOOKUP($D439,'Annuity Calc'!$H$7:$BE$11,2,FALSE))*HLOOKUP(U439,'Annuity Calc'!$H$7:$BE$11,4,FALSE),(IF(U439&lt;=(-1),U439,0)))</f>
        <v>452969.26003014122</v>
      </c>
      <c r="V442" s="163">
        <f>IF($D439&gt;=1,($B438/HLOOKUP($D439,'Annuity Calc'!$H$7:$BE$11,2,FALSE))*HLOOKUP(V439,'Annuity Calc'!$H$7:$BE$11,4,FALSE),(IF(V439&lt;=(-1),V439,0)))</f>
        <v>424441.79229208053</v>
      </c>
      <c r="W442" s="163">
        <f>IF($D439&gt;=1,($B438/HLOOKUP($D439,'Annuity Calc'!$H$7:$BE$11,2,FALSE))*HLOOKUP(W439,'Annuity Calc'!$H$7:$BE$11,4,FALSE),(IF(W439&lt;=(-1),W439,0)))</f>
        <v>394752.90833775687</v>
      </c>
      <c r="X442" s="163">
        <f>IF($D439&gt;=1,($B438/HLOOKUP($D439,'Annuity Calc'!$H$7:$BE$11,2,FALSE))*HLOOKUP(X439,'Annuity Calc'!$H$7:$BE$11,4,FALSE),(IF(X439&lt;=(-1),X439,0)))</f>
        <v>363855.32434794767</v>
      </c>
      <c r="Y442" s="163">
        <f>IF($D439&gt;=1,($B438/HLOOKUP($D439,'Annuity Calc'!$H$7:$BE$11,2,FALSE))*HLOOKUP(Y439,'Annuity Calc'!$H$7:$BE$11,4,FALSE),(IF(Y439&lt;=(-1),Y439,0)))</f>
        <v>331699.83147472085</v>
      </c>
      <c r="Z442" s="163">
        <f>IF($D439&gt;=1,($B438/HLOOKUP($D439,'Annuity Calc'!$H$7:$BE$11,2,FALSE))*HLOOKUP(Z439,'Annuity Calc'!$H$7:$BE$11,4,FALSE),(IF(Z439&lt;=(-1),Z439,0)))</f>
        <v>298235.21746926458</v>
      </c>
      <c r="AA442" s="163">
        <f>IF($D439&gt;=1,($B438/HLOOKUP($D439,'Annuity Calc'!$H$7:$BE$11,2,FALSE))*HLOOKUP(AA439,'Annuity Calc'!$H$7:$BE$11,4,FALSE),(IF(AA439&lt;=(-1),AA439,0)))</f>
        <v>263408.18511901156</v>
      </c>
      <c r="AB442" s="163">
        <f>IF($D439&gt;=1,($B438/HLOOKUP($D439,'Annuity Calc'!$H$7:$BE$11,2,FALSE))*HLOOKUP(AB439,'Annuity Calc'!$H$7:$BE$11,4,FALSE),(IF(AB439&lt;=(-1),AB439,0)))</f>
        <v>227163.26736416185</v>
      </c>
      <c r="AC442" s="163">
        <f>IF($D439&gt;=1,($B438/HLOOKUP($D439,'Annuity Calc'!$H$7:$BE$11,2,FALSE))*HLOOKUP(AC439,'Annuity Calc'!$H$7:$BE$11,4,FALSE),(IF(AC439&lt;=(-1),AC439,0)))</f>
        <v>189442.73895840821</v>
      </c>
      <c r="AD442" s="163">
        <f>IF($D439&gt;=1,($B438/HLOOKUP($D439,'Annuity Calc'!$H$7:$BE$11,2,FALSE))*HLOOKUP(AD439,'Annuity Calc'!$H$7:$BE$11,4,FALSE),(IF(AD439&lt;=(-1),AD439,0)))</f>
        <v>150186.52453317645</v>
      </c>
      <c r="AE442" s="163">
        <f>IF($D439&gt;=1,($B438/HLOOKUP($D439,'Annuity Calc'!$H$7:$BE$11,2,FALSE))*HLOOKUP(AE439,'Annuity Calc'!$H$7:$BE$11,4,FALSE),(IF(AE439&lt;=(-1),AE439,0)))</f>
        <v>109332.10291895761</v>
      </c>
      <c r="AF442" s="163">
        <f>IF($D439&gt;=1,($B438/HLOOKUP($D439,'Annuity Calc'!$H$7:$BE$11,2,FALSE))*HLOOKUP(AF439,'Annuity Calc'!$H$7:$BE$11,4,FALSE),(IF(AF439&lt;=(-1),AF439,0)))</f>
        <v>66814.407571350268</v>
      </c>
      <c r="AG442" s="163">
        <f>IF($D439&gt;=1,($B438/HLOOKUP($D439,'Annuity Calc'!$H$7:$BE$11,2,FALSE))*HLOOKUP(AG439,'Annuity Calc'!$H$7:$BE$11,4,FALSE),(IF(AG439&lt;=(-1),AG439,0)))</f>
        <v>22565.722943227101</v>
      </c>
      <c r="AH442" s="163" t="e">
        <f>IF($D439&gt;=1,($B438/HLOOKUP($D439,'Annuity Calc'!$H$7:$BE$11,2,FALSE))*HLOOKUP(AH439,'Annuity Calc'!$H$7:$BE$11,4,FALSE),(IF(AH439&lt;=(-1),AH439,0)))</f>
        <v>#N/A</v>
      </c>
      <c r="AI442" s="163" t="e">
        <f>IF($D439&gt;=1,($B438/HLOOKUP($D439,'Annuity Calc'!$H$7:$BE$11,2,FALSE))*HLOOKUP(AI439,'Annuity Calc'!$H$7:$BE$11,4,FALSE),(IF(AI439&lt;=(-1),AI439,0)))</f>
        <v>#N/A</v>
      </c>
      <c r="AJ442" s="163" t="e">
        <f>IF($D439&gt;=1,($B438/HLOOKUP($D439,'Annuity Calc'!$H$7:$BE$11,2,FALSE))*HLOOKUP(AJ439,'Annuity Calc'!$H$7:$BE$11,4,FALSE),(IF(AJ439&lt;=(-1),AJ439,0)))</f>
        <v>#N/A</v>
      </c>
      <c r="AK442" s="163" t="e">
        <f>IF($D439&gt;=1,($B438/HLOOKUP($D439,'Annuity Calc'!$H$7:$BE$11,2,FALSE))*HLOOKUP(AK439,'Annuity Calc'!$H$7:$BE$11,4,FALSE),(IF(AK439&lt;=(-1),AK439,0)))</f>
        <v>#N/A</v>
      </c>
      <c r="AL442" s="163" t="e">
        <f>IF($D439&gt;=1,($B438/HLOOKUP($D439,'Annuity Calc'!$H$7:$BE$11,2,FALSE))*HLOOKUP(AL439,'Annuity Calc'!$H$7:$BE$11,4,FALSE),(IF(AL439&lt;=(-1),AL439,0)))</f>
        <v>#N/A</v>
      </c>
      <c r="AM442" s="163" t="e">
        <f>IF($D439&gt;=1,($B438/HLOOKUP($D439,'Annuity Calc'!$H$7:$BE$11,2,FALSE))*HLOOKUP(AM439,'Annuity Calc'!$H$7:$BE$11,4,FALSE),(IF(AM439&lt;=(-1),AM439,0)))</f>
        <v>#N/A</v>
      </c>
      <c r="AN442" s="163" t="e">
        <f>IF($D439&gt;=1,($B438/HLOOKUP($D439,'Annuity Calc'!$H$7:$BE$11,2,FALSE))*HLOOKUP(AN439,'Annuity Calc'!$H$7:$BE$11,4,FALSE),(IF(AN439&lt;=(-1),AN439,0)))</f>
        <v>#N/A</v>
      </c>
      <c r="AO442" s="163" t="e">
        <f>IF($D439&gt;=1,($B438/HLOOKUP($D439,'Annuity Calc'!$H$7:$BE$11,2,FALSE))*HLOOKUP(AO439,'Annuity Calc'!$H$7:$BE$11,4,FALSE),(IF(AO439&lt;=(-1),AO439,0)))</f>
        <v>#N/A</v>
      </c>
      <c r="AP442" s="163" t="e">
        <f>IF($D439&gt;=1,($B438/HLOOKUP($D439,'Annuity Calc'!$H$7:$BE$11,2,FALSE))*HLOOKUP(AP439,'Annuity Calc'!$H$7:$BE$11,4,FALSE),(IF(AP439&lt;=(-1),AP439,0)))</f>
        <v>#N/A</v>
      </c>
      <c r="AQ442" s="163" t="e">
        <f>IF($D439&gt;=1,($B438/HLOOKUP($D439,'Annuity Calc'!$H$7:$BE$11,2,FALSE))*HLOOKUP(AQ439,'Annuity Calc'!$H$7:$BE$11,4,FALSE),(IF(AQ439&lt;=(-1),AQ439,0)))</f>
        <v>#N/A</v>
      </c>
      <c r="AR442" s="163" t="e">
        <f>IF($D439&gt;=1,($B438/HLOOKUP($D439,'Annuity Calc'!$H$7:$BE$11,2,FALSE))*HLOOKUP(AR439,'Annuity Calc'!$H$7:$BE$11,4,FALSE),(IF(AR439&lt;=(-1),AR439,0)))</f>
        <v>#N/A</v>
      </c>
      <c r="AS442" s="163" t="e">
        <f>IF($D439&gt;=1,($B438/HLOOKUP($D439,'Annuity Calc'!$H$7:$BE$11,2,FALSE))*HLOOKUP(AS439,'Annuity Calc'!$H$7:$BE$11,4,FALSE),(IF(AS439&lt;=(-1),AS439,0)))</f>
        <v>#N/A</v>
      </c>
      <c r="AT442" s="163" t="e">
        <f>IF($D439&gt;=1,($B438/HLOOKUP($D439,'Annuity Calc'!$H$7:$BE$11,2,FALSE))*HLOOKUP(AT439,'Annuity Calc'!$H$7:$BE$11,4,FALSE),(IF(AT439&lt;=(-1),AT439,0)))</f>
        <v>#N/A</v>
      </c>
      <c r="AU442" s="163" t="e">
        <f>IF($D439&gt;=1,($B438/HLOOKUP($D439,'Annuity Calc'!$H$7:$BE$11,2,FALSE))*HLOOKUP(AU439,'Annuity Calc'!$H$7:$BE$11,4,FALSE),(IF(AU439&lt;=(-1),AU439,0)))</f>
        <v>#N/A</v>
      </c>
      <c r="AV442" s="163" t="e">
        <f>IF($D439&gt;=1,($B438/HLOOKUP($D439,'Annuity Calc'!$H$7:$BE$11,2,FALSE))*HLOOKUP(AV439,'Annuity Calc'!$H$7:$BE$11,4,FALSE),(IF(AV439&lt;=(-1),AV439,0)))</f>
        <v>#N/A</v>
      </c>
      <c r="AW442" s="163" t="e">
        <f>IF($D439&gt;=1,($B438/HLOOKUP($D439,'Annuity Calc'!$H$7:$BE$11,2,FALSE))*HLOOKUP(AW439,'Annuity Calc'!$H$7:$BE$11,4,FALSE),(IF(AW439&lt;=(-1),AW439,0)))</f>
        <v>#N/A</v>
      </c>
      <c r="AX442" s="163" t="e">
        <f>IF($D439&gt;=1,($B438/HLOOKUP($D439,'Annuity Calc'!$H$7:$BE$11,2,FALSE))*HLOOKUP(AX439,'Annuity Calc'!$H$7:$BE$11,4,FALSE),(IF(AX439&lt;=(-1),AX439,0)))</f>
        <v>#N/A</v>
      </c>
      <c r="AY442" s="163" t="e">
        <f>IF($D439&gt;=1,($B438/HLOOKUP($D439,'Annuity Calc'!$H$7:$BE$11,2,FALSE))*HLOOKUP(AY439,'Annuity Calc'!$H$7:$BE$11,4,FALSE),(IF(AY439&lt;=(-1),AY439,0)))</f>
        <v>#N/A</v>
      </c>
      <c r="AZ442" s="163" t="e">
        <f>IF($D439&gt;=1,($B438/HLOOKUP($D439,'Annuity Calc'!$H$7:$BE$11,2,FALSE))*HLOOKUP(AZ439,'Annuity Calc'!$H$7:$BE$11,4,FALSE),(IF(AZ439&lt;=(-1),AZ439,0)))</f>
        <v>#N/A</v>
      </c>
      <c r="BA442" s="163" t="e">
        <f>IF($D439&gt;=1,($B438/HLOOKUP($D439,'Annuity Calc'!$H$7:$BE$11,2,FALSE))*HLOOKUP(BA439,'Annuity Calc'!$H$7:$BE$11,4,FALSE),(IF(BA439&lt;=(-1),BA439,0)))</f>
        <v>#N/A</v>
      </c>
      <c r="BB442" s="163" t="e">
        <f>IF($D439&gt;=1,($B438/HLOOKUP($D439,'Annuity Calc'!$H$7:$BE$11,2,FALSE))*HLOOKUP(BB439,'Annuity Calc'!$H$7:$BE$11,4,FALSE),(IF(BB439&lt;=(-1),BB439,0)))</f>
        <v>#N/A</v>
      </c>
      <c r="BC442" s="163" t="e">
        <f>IF($D439&gt;=1,($B438/HLOOKUP($D439,'Annuity Calc'!$H$7:$BE$11,2,FALSE))*HLOOKUP(BC439,'Annuity Calc'!$H$7:$BE$11,4,FALSE),(IF(BC439&lt;=(-1),BC439,0)))</f>
        <v>#N/A</v>
      </c>
      <c r="BD442" s="163" t="e">
        <f>IF($D439&gt;=1,($B438/HLOOKUP($D439,'Annuity Calc'!$H$7:$BE$11,2,FALSE))*HLOOKUP(BD439,'Annuity Calc'!$H$7:$BE$11,4,FALSE),(IF(BD439&lt;=(-1),BD439,0)))</f>
        <v>#N/A</v>
      </c>
      <c r="BE442" s="163" t="e">
        <f>IF($D439&gt;=1,($B438/HLOOKUP($D439,'Annuity Calc'!$H$7:$BE$11,2,FALSE))*HLOOKUP(BE439,'Annuity Calc'!$H$7:$BE$11,4,FALSE),(IF(BE439&lt;=(-1),BE439,0)))</f>
        <v>#N/A</v>
      </c>
      <c r="BF442" s="163" t="e">
        <f>IF($D439&gt;=1,($B438/HLOOKUP($D439,'Annuity Calc'!$H$7:$BE$11,2,FALSE))*HLOOKUP(BF439,'Annuity Calc'!$H$7:$BE$11,4,FALSE),(IF(BF439&lt;=(-1),BF439,0)))</f>
        <v>#N/A</v>
      </c>
      <c r="BG442" s="163" t="e">
        <f>IF($D439&gt;=1,($B438/HLOOKUP($D439,'Annuity Calc'!$H$7:$BE$11,2,FALSE))*HLOOKUP(BG439,'Annuity Calc'!$H$7:$BE$11,4,FALSE),(IF(BG439&lt;=(-1),BG439,0)))</f>
        <v>#N/A</v>
      </c>
      <c r="BH442" s="163" t="e">
        <f>IF($D439&gt;=1,($B438/HLOOKUP($D439,'Annuity Calc'!$H$7:$BE$11,2,FALSE))*HLOOKUP(BH439,'Annuity Calc'!$H$7:$BE$11,4,FALSE),(IF(BH439&lt;=(-1),BH439,0)))</f>
        <v>#N/A</v>
      </c>
      <c r="BI442" s="163" t="e">
        <f>IF($D439&gt;=1,($B438/HLOOKUP($D439,'Annuity Calc'!$H$7:$BE$11,2,FALSE))*HLOOKUP(BI439,'Annuity Calc'!$H$7:$BE$11,4,FALSE),(IF(BI439&lt;=(-1),BI439,0)))</f>
        <v>#N/A</v>
      </c>
    </row>
    <row r="443" spans="1:61" s="19" customFormat="1" ht="12.75" x14ac:dyDescent="0.2">
      <c r="C443" s="19" t="s">
        <v>161</v>
      </c>
      <c r="D443" s="163">
        <f>IF($D439&gt;=1,($B438/HLOOKUP($D439,'Annuity Calc'!$H$7:$BE$11,2,FALSE))*HLOOKUP(D439,'Annuity Calc'!$H$7:$BE$11,5,FALSE),(IF(D439&lt;=(-1),D439,0)))</f>
        <v>1153679.6549345606</v>
      </c>
      <c r="E443" s="163">
        <f>IF($D439&gt;=1,($B438/HLOOKUP($D439,'Annuity Calc'!$H$7:$BE$11,2,FALSE))*HLOOKUP(E439,'Annuity Calc'!$H$7:$BE$11,5,FALSE),(IF(E439&lt;=(-1),E439,0)))</f>
        <v>1153679.6549345606</v>
      </c>
      <c r="F443" s="163">
        <f>IF($D439&gt;=1,($B438/HLOOKUP($D439,'Annuity Calc'!$H$7:$BE$11,2,FALSE))*HLOOKUP(F439,'Annuity Calc'!$H$7:$BE$11,5,FALSE),(IF(F439&lt;=(-1),F439,0)))</f>
        <v>1153679.6549345606</v>
      </c>
      <c r="G443" s="163">
        <f>IF($D439&gt;=1,($B438/HLOOKUP($D439,'Annuity Calc'!$H$7:$BE$11,2,FALSE))*HLOOKUP(G439,'Annuity Calc'!$H$7:$BE$11,5,FALSE),(IF(G439&lt;=(-1),G439,0)))</f>
        <v>1153679.6549345606</v>
      </c>
      <c r="H443" s="163">
        <f>IF($D439&gt;=1,($B438/HLOOKUP($D439,'Annuity Calc'!$H$7:$BE$11,2,FALSE))*HLOOKUP(H439,'Annuity Calc'!$H$7:$BE$11,5,FALSE),(IF(H439&lt;=(-1),H439,0)))</f>
        <v>1153679.6549345606</v>
      </c>
      <c r="I443" s="163">
        <f>IF($D439&gt;=1,($B438/HLOOKUP($D439,'Annuity Calc'!$H$7:$BE$11,2,FALSE))*HLOOKUP(I439,'Annuity Calc'!$H$7:$BE$11,5,FALSE),(IF(I439&lt;=(-1),I439,0)))</f>
        <v>1153679.6549345606</v>
      </c>
      <c r="J443" s="163">
        <f>IF($D439&gt;=1,($B438/HLOOKUP($D439,'Annuity Calc'!$H$7:$BE$11,2,FALSE))*HLOOKUP(J439,'Annuity Calc'!$H$7:$BE$11,5,FALSE),(IF(J439&lt;=(-1),J439,0)))</f>
        <v>1153679.6549345606</v>
      </c>
      <c r="K443" s="163">
        <f>IF($D439&gt;=1,($B438/HLOOKUP($D439,'Annuity Calc'!$H$7:$BE$11,2,FALSE))*HLOOKUP(K439,'Annuity Calc'!$H$7:$BE$11,5,FALSE),(IF(K439&lt;=(-1),K439,0)))</f>
        <v>1153679.6549345606</v>
      </c>
      <c r="L443" s="163">
        <f>IF($D439&gt;=1,($B438/HLOOKUP($D439,'Annuity Calc'!$H$7:$BE$11,2,FALSE))*HLOOKUP(L439,'Annuity Calc'!$H$7:$BE$11,5,FALSE),(IF(L439&lt;=(-1),L439,0)))</f>
        <v>1153679.6549345606</v>
      </c>
      <c r="M443" s="163">
        <f>IF($D439&gt;=1,($B438/HLOOKUP($D439,'Annuity Calc'!$H$7:$BE$11,2,FALSE))*HLOOKUP(M439,'Annuity Calc'!$H$7:$BE$11,5,FALSE),(IF(M439&lt;=(-1),M439,0)))</f>
        <v>1153679.6549345606</v>
      </c>
      <c r="N443" s="163">
        <f>IF($D439&gt;=1,($B438/HLOOKUP($D439,'Annuity Calc'!$H$7:$BE$11,2,FALSE))*HLOOKUP(N439,'Annuity Calc'!$H$7:$BE$11,5,FALSE),(IF(N439&lt;=(-1),N439,0)))</f>
        <v>1153679.6549345606</v>
      </c>
      <c r="O443" s="163">
        <f>IF($D439&gt;=1,($B438/HLOOKUP($D439,'Annuity Calc'!$H$7:$BE$11,2,FALSE))*HLOOKUP(O439,'Annuity Calc'!$H$7:$BE$11,5,FALSE),(IF(O439&lt;=(-1),O439,0)))</f>
        <v>1153679.6549345606</v>
      </c>
      <c r="P443" s="163">
        <f>IF($D439&gt;=1,($B438/HLOOKUP($D439,'Annuity Calc'!$H$7:$BE$11,2,FALSE))*HLOOKUP(P439,'Annuity Calc'!$H$7:$BE$11,5,FALSE),(IF(P439&lt;=(-1),P439,0)))</f>
        <v>1153679.6549345606</v>
      </c>
      <c r="Q443" s="163">
        <f>IF($D439&gt;=1,($B438/HLOOKUP($D439,'Annuity Calc'!$H$7:$BE$11,2,FALSE))*HLOOKUP(Q439,'Annuity Calc'!$H$7:$BE$11,5,FALSE),(IF(Q439&lt;=(-1),Q439,0)))</f>
        <v>1153679.6549345606</v>
      </c>
      <c r="R443" s="163">
        <f>IF($D439&gt;=1,($B438/HLOOKUP($D439,'Annuity Calc'!$H$7:$BE$11,2,FALSE))*HLOOKUP(R439,'Annuity Calc'!$H$7:$BE$11,5,FALSE),(IF(R439&lt;=(-1),R439,0)))</f>
        <v>1153679.6549345606</v>
      </c>
      <c r="S443" s="163">
        <f>IF($D439&gt;=1,($B438/HLOOKUP($D439,'Annuity Calc'!$H$7:$BE$11,2,FALSE))*HLOOKUP(S439,'Annuity Calc'!$H$7:$BE$11,5,FALSE),(IF(S439&lt;=(-1),S439,0)))</f>
        <v>1153679.6549345606</v>
      </c>
      <c r="T443" s="163">
        <f>IF($D439&gt;=1,($B438/HLOOKUP($D439,'Annuity Calc'!$H$7:$BE$11,2,FALSE))*HLOOKUP(T439,'Annuity Calc'!$H$7:$BE$11,5,FALSE),(IF(T439&lt;=(-1),T439,0)))</f>
        <v>1153679.6549345606</v>
      </c>
      <c r="U443" s="163">
        <f>IF($D439&gt;=1,($B438/HLOOKUP($D439,'Annuity Calc'!$H$7:$BE$11,2,FALSE))*HLOOKUP(U439,'Annuity Calc'!$H$7:$BE$11,5,FALSE),(IF(U439&lt;=(-1),U439,0)))</f>
        <v>1153679.6549345606</v>
      </c>
      <c r="V443" s="163">
        <f>IF($D439&gt;=1,($B438/HLOOKUP($D439,'Annuity Calc'!$H$7:$BE$11,2,FALSE))*HLOOKUP(V439,'Annuity Calc'!$H$7:$BE$11,5,FALSE),(IF(V439&lt;=(-1),V439,0)))</f>
        <v>1153679.6549345606</v>
      </c>
      <c r="W443" s="163">
        <f>IF($D439&gt;=1,($B438/HLOOKUP($D439,'Annuity Calc'!$H$7:$BE$11,2,FALSE))*HLOOKUP(W439,'Annuity Calc'!$H$7:$BE$11,5,FALSE),(IF(W439&lt;=(-1),W439,0)))</f>
        <v>1153679.6549345606</v>
      </c>
      <c r="X443" s="163">
        <f>IF($D439&gt;=1,($B438/HLOOKUP($D439,'Annuity Calc'!$H$7:$BE$11,2,FALSE))*HLOOKUP(X439,'Annuity Calc'!$H$7:$BE$11,5,FALSE),(IF(X439&lt;=(-1),X439,0)))</f>
        <v>1153679.6549345606</v>
      </c>
      <c r="Y443" s="163">
        <f>IF($D439&gt;=1,($B438/HLOOKUP($D439,'Annuity Calc'!$H$7:$BE$11,2,FALSE))*HLOOKUP(Y439,'Annuity Calc'!$H$7:$BE$11,5,FALSE),(IF(Y439&lt;=(-1),Y439,0)))</f>
        <v>1153679.6549345606</v>
      </c>
      <c r="Z443" s="163">
        <f>IF($D439&gt;=1,($B438/HLOOKUP($D439,'Annuity Calc'!$H$7:$BE$11,2,FALSE))*HLOOKUP(Z439,'Annuity Calc'!$H$7:$BE$11,5,FALSE),(IF(Z439&lt;=(-1),Z439,0)))</f>
        <v>1153679.6549345606</v>
      </c>
      <c r="AA443" s="163">
        <f>IF($D439&gt;=1,($B438/HLOOKUP($D439,'Annuity Calc'!$H$7:$BE$11,2,FALSE))*HLOOKUP(AA439,'Annuity Calc'!$H$7:$BE$11,5,FALSE),(IF(AA439&lt;=(-1),AA439,0)))</f>
        <v>1153679.6549345606</v>
      </c>
      <c r="AB443" s="163">
        <f>IF($D439&gt;=1,($B438/HLOOKUP($D439,'Annuity Calc'!$H$7:$BE$11,2,FALSE))*HLOOKUP(AB439,'Annuity Calc'!$H$7:$BE$11,5,FALSE),(IF(AB439&lt;=(-1),AB439,0)))</f>
        <v>1153679.6549345606</v>
      </c>
      <c r="AC443" s="163">
        <f>IF($D439&gt;=1,($B438/HLOOKUP($D439,'Annuity Calc'!$H$7:$BE$11,2,FALSE))*HLOOKUP(AC439,'Annuity Calc'!$H$7:$BE$11,5,FALSE),(IF(AC439&lt;=(-1),AC439,0)))</f>
        <v>1153679.6549345606</v>
      </c>
      <c r="AD443" s="163">
        <f>IF($D439&gt;=1,($B438/HLOOKUP($D439,'Annuity Calc'!$H$7:$BE$11,2,FALSE))*HLOOKUP(AD439,'Annuity Calc'!$H$7:$BE$11,5,FALSE),(IF(AD439&lt;=(-1),AD439,0)))</f>
        <v>1153679.6549345606</v>
      </c>
      <c r="AE443" s="163">
        <f>IF($D439&gt;=1,($B438/HLOOKUP($D439,'Annuity Calc'!$H$7:$BE$11,2,FALSE))*HLOOKUP(AE439,'Annuity Calc'!$H$7:$BE$11,5,FALSE),(IF(AE439&lt;=(-1),AE439,0)))</f>
        <v>1153679.6549345606</v>
      </c>
      <c r="AF443" s="163">
        <f>IF($D439&gt;=1,($B438/HLOOKUP($D439,'Annuity Calc'!$H$7:$BE$11,2,FALSE))*HLOOKUP(AF439,'Annuity Calc'!$H$7:$BE$11,5,FALSE),(IF(AF439&lt;=(-1),AF439,0)))</f>
        <v>1153679.6549345606</v>
      </c>
      <c r="AG443" s="163">
        <f>IF($D439&gt;=1,($B438/HLOOKUP($D439,'Annuity Calc'!$H$7:$BE$11,2,FALSE))*HLOOKUP(AG439,'Annuity Calc'!$H$7:$BE$11,5,FALSE),(IF(AG439&lt;=(-1),AG439,0)))</f>
        <v>1153679.6549345606</v>
      </c>
      <c r="AH443" s="163" t="e">
        <f>IF($D439&gt;=1,($B438/HLOOKUP($D439,'Annuity Calc'!$H$7:$BE$11,2,FALSE))*HLOOKUP(AH439,'Annuity Calc'!$H$7:$BE$11,5,FALSE),(IF(AH439&lt;=(-1),AH439,0)))</f>
        <v>#N/A</v>
      </c>
      <c r="AI443" s="163" t="e">
        <f>IF($D439&gt;=1,($B438/HLOOKUP($D439,'Annuity Calc'!$H$7:$BE$11,2,FALSE))*HLOOKUP(AI439,'Annuity Calc'!$H$7:$BE$11,5,FALSE),(IF(AI439&lt;=(-1),AI439,0)))</f>
        <v>#N/A</v>
      </c>
      <c r="AJ443" s="163" t="e">
        <f>IF($D439&gt;=1,($B438/HLOOKUP($D439,'Annuity Calc'!$H$7:$BE$11,2,FALSE))*HLOOKUP(AJ439,'Annuity Calc'!$H$7:$BE$11,5,FALSE),(IF(AJ439&lt;=(-1),AJ439,0)))</f>
        <v>#N/A</v>
      </c>
      <c r="AK443" s="163" t="e">
        <f>IF($D439&gt;=1,($B438/HLOOKUP($D439,'Annuity Calc'!$H$7:$BE$11,2,FALSE))*HLOOKUP(AK439,'Annuity Calc'!$H$7:$BE$11,5,FALSE),(IF(AK439&lt;=(-1),AK439,0)))</f>
        <v>#N/A</v>
      </c>
      <c r="AL443" s="163" t="e">
        <f>IF($D439&gt;=1,($B438/HLOOKUP($D439,'Annuity Calc'!$H$7:$BE$11,2,FALSE))*HLOOKUP(AL439,'Annuity Calc'!$H$7:$BE$11,5,FALSE),(IF(AL439&lt;=(-1),AL439,0)))</f>
        <v>#N/A</v>
      </c>
      <c r="AM443" s="163" t="e">
        <f>IF($D439&gt;=1,($B438/HLOOKUP($D439,'Annuity Calc'!$H$7:$BE$11,2,FALSE))*HLOOKUP(AM439,'Annuity Calc'!$H$7:$BE$11,5,FALSE),(IF(AM439&lt;=(-1),AM439,0)))</f>
        <v>#N/A</v>
      </c>
      <c r="AN443" s="163" t="e">
        <f>IF($D439&gt;=1,($B438/HLOOKUP($D439,'Annuity Calc'!$H$7:$BE$11,2,FALSE))*HLOOKUP(AN439,'Annuity Calc'!$H$7:$BE$11,5,FALSE),(IF(AN439&lt;=(-1),AN439,0)))</f>
        <v>#N/A</v>
      </c>
      <c r="AO443" s="163" t="e">
        <f>IF($D439&gt;=1,($B438/HLOOKUP($D439,'Annuity Calc'!$H$7:$BE$11,2,FALSE))*HLOOKUP(AO439,'Annuity Calc'!$H$7:$BE$11,5,FALSE),(IF(AO439&lt;=(-1),AO439,0)))</f>
        <v>#N/A</v>
      </c>
      <c r="AP443" s="163" t="e">
        <f>IF($D439&gt;=1,($B438/HLOOKUP($D439,'Annuity Calc'!$H$7:$BE$11,2,FALSE))*HLOOKUP(AP439,'Annuity Calc'!$H$7:$BE$11,5,FALSE),(IF(AP439&lt;=(-1),AP439,0)))</f>
        <v>#N/A</v>
      </c>
      <c r="AQ443" s="163" t="e">
        <f>IF($D439&gt;=1,($B438/HLOOKUP($D439,'Annuity Calc'!$H$7:$BE$11,2,FALSE))*HLOOKUP(AQ439,'Annuity Calc'!$H$7:$BE$11,5,FALSE),(IF(AQ439&lt;=(-1),AQ439,0)))</f>
        <v>#N/A</v>
      </c>
      <c r="AR443" s="163" t="e">
        <f>IF($D439&gt;=1,($B438/HLOOKUP($D439,'Annuity Calc'!$H$7:$BE$11,2,FALSE))*HLOOKUP(AR439,'Annuity Calc'!$H$7:$BE$11,5,FALSE),(IF(AR439&lt;=(-1),AR439,0)))</f>
        <v>#N/A</v>
      </c>
      <c r="AS443" s="163" t="e">
        <f>IF($D439&gt;=1,($B438/HLOOKUP($D439,'Annuity Calc'!$H$7:$BE$11,2,FALSE))*HLOOKUP(AS439,'Annuity Calc'!$H$7:$BE$11,5,FALSE),(IF(AS439&lt;=(-1),AS439,0)))</f>
        <v>#N/A</v>
      </c>
      <c r="AT443" s="163" t="e">
        <f>IF($D439&gt;=1,($B438/HLOOKUP($D439,'Annuity Calc'!$H$7:$BE$11,2,FALSE))*HLOOKUP(AT439,'Annuity Calc'!$H$7:$BE$11,5,FALSE),(IF(AT439&lt;=(-1),AT439,0)))</f>
        <v>#N/A</v>
      </c>
      <c r="AU443" s="163" t="e">
        <f>IF($D439&gt;=1,($B438/HLOOKUP($D439,'Annuity Calc'!$H$7:$BE$11,2,FALSE))*HLOOKUP(AU439,'Annuity Calc'!$H$7:$BE$11,5,FALSE),(IF(AU439&lt;=(-1),AU439,0)))</f>
        <v>#N/A</v>
      </c>
      <c r="AV443" s="163" t="e">
        <f>IF($D439&gt;=1,($B438/HLOOKUP($D439,'Annuity Calc'!$H$7:$BE$11,2,FALSE))*HLOOKUP(AV439,'Annuity Calc'!$H$7:$BE$11,5,FALSE),(IF(AV439&lt;=(-1),AV439,0)))</f>
        <v>#N/A</v>
      </c>
      <c r="AW443" s="163" t="e">
        <f>IF($D439&gt;=1,($B438/HLOOKUP($D439,'Annuity Calc'!$H$7:$BE$11,2,FALSE))*HLOOKUP(AW439,'Annuity Calc'!$H$7:$BE$11,5,FALSE),(IF(AW439&lt;=(-1),AW439,0)))</f>
        <v>#N/A</v>
      </c>
      <c r="AX443" s="163" t="e">
        <f>IF($D439&gt;=1,($B438/HLOOKUP($D439,'Annuity Calc'!$H$7:$BE$11,2,FALSE))*HLOOKUP(AX439,'Annuity Calc'!$H$7:$BE$11,5,FALSE),(IF(AX439&lt;=(-1),AX439,0)))</f>
        <v>#N/A</v>
      </c>
      <c r="AY443" s="163" t="e">
        <f>IF($D439&gt;=1,($B438/HLOOKUP($D439,'Annuity Calc'!$H$7:$BE$11,2,FALSE))*HLOOKUP(AY439,'Annuity Calc'!$H$7:$BE$11,5,FALSE),(IF(AY439&lt;=(-1),AY439,0)))</f>
        <v>#N/A</v>
      </c>
      <c r="AZ443" s="163" t="e">
        <f>IF($D439&gt;=1,($B438/HLOOKUP($D439,'Annuity Calc'!$H$7:$BE$11,2,FALSE))*HLOOKUP(AZ439,'Annuity Calc'!$H$7:$BE$11,5,FALSE),(IF(AZ439&lt;=(-1),AZ439,0)))</f>
        <v>#N/A</v>
      </c>
      <c r="BA443" s="163" t="e">
        <f>IF($D439&gt;=1,($B438/HLOOKUP($D439,'Annuity Calc'!$H$7:$BE$11,2,FALSE))*HLOOKUP(BA439,'Annuity Calc'!$H$7:$BE$11,5,FALSE),(IF(BA439&lt;=(-1),BA439,0)))</f>
        <v>#N/A</v>
      </c>
      <c r="BB443" s="163" t="e">
        <f>IF($D439&gt;=1,($B438/HLOOKUP($D439,'Annuity Calc'!$H$7:$BE$11,2,FALSE))*HLOOKUP(BB439,'Annuity Calc'!$H$7:$BE$11,5,FALSE),(IF(BB439&lt;=(-1),BB439,0)))</f>
        <v>#N/A</v>
      </c>
      <c r="BC443" s="163" t="e">
        <f>IF($D439&gt;=1,($B438/HLOOKUP($D439,'Annuity Calc'!$H$7:$BE$11,2,FALSE))*HLOOKUP(BC439,'Annuity Calc'!$H$7:$BE$11,5,FALSE),(IF(BC439&lt;=(-1),BC439,0)))</f>
        <v>#N/A</v>
      </c>
      <c r="BD443" s="163" t="e">
        <f>IF($D439&gt;=1,($B438/HLOOKUP($D439,'Annuity Calc'!$H$7:$BE$11,2,FALSE))*HLOOKUP(BD439,'Annuity Calc'!$H$7:$BE$11,5,FALSE),(IF(BD439&lt;=(-1),BD439,0)))</f>
        <v>#N/A</v>
      </c>
      <c r="BE443" s="163" t="e">
        <f>IF($D439&gt;=1,($B438/HLOOKUP($D439,'Annuity Calc'!$H$7:$BE$11,2,FALSE))*HLOOKUP(BE439,'Annuity Calc'!$H$7:$BE$11,5,FALSE),(IF(BE439&lt;=(-1),BE439,0)))</f>
        <v>#N/A</v>
      </c>
      <c r="BF443" s="163" t="e">
        <f>IF($D439&gt;=1,($B438/HLOOKUP($D439,'Annuity Calc'!$H$7:$BE$11,2,FALSE))*HLOOKUP(BF439,'Annuity Calc'!$H$7:$BE$11,5,FALSE),(IF(BF439&lt;=(-1),BF439,0)))</f>
        <v>#N/A</v>
      </c>
      <c r="BG443" s="163" t="e">
        <f>IF($D439&gt;=1,($B438/HLOOKUP($D439,'Annuity Calc'!$H$7:$BE$11,2,FALSE))*HLOOKUP(BG439,'Annuity Calc'!$H$7:$BE$11,5,FALSE),(IF(BG439&lt;=(-1),BG439,0)))</f>
        <v>#N/A</v>
      </c>
      <c r="BH443" s="163" t="e">
        <f>IF($D439&gt;=1,($B438/HLOOKUP($D439,'Annuity Calc'!$H$7:$BE$11,2,FALSE))*HLOOKUP(BH439,'Annuity Calc'!$H$7:$BE$11,5,FALSE),(IF(BH439&lt;=(-1),BH439,0)))</f>
        <v>#N/A</v>
      </c>
      <c r="BI443" s="163" t="e">
        <f>IF($D439&gt;=1,($B438/HLOOKUP($D439,'Annuity Calc'!$H$7:$BE$11,2,FALSE))*HLOOKUP(BI439,'Annuity Calc'!$H$7:$BE$11,5,FALSE),(IF(BI439&lt;=(-1),BI439,0)))</f>
        <v>#N/A</v>
      </c>
    </row>
    <row r="444" spans="1:61" s="19" customFormat="1" ht="12.75" x14ac:dyDescent="0.2">
      <c r="D444" s="19">
        <f>D440-D441</f>
        <v>19825122.080092698</v>
      </c>
      <c r="E444" s="19">
        <f t="shared" ref="E444:BI444" si="3269">E440-E441</f>
        <v>19455082.506663933</v>
      </c>
      <c r="F444" s="19">
        <f t="shared" si="3269"/>
        <v>19069977.80494599</v>
      </c>
      <c r="G444" s="19">
        <f t="shared" si="3269"/>
        <v>18669194.640293967</v>
      </c>
      <c r="H444" s="19">
        <f t="shared" si="3269"/>
        <v>18252094.707854979</v>
      </c>
      <c r="I444" s="19">
        <f t="shared" si="3269"/>
        <v>17818013.715975843</v>
      </c>
      <c r="J444" s="19">
        <f t="shared" si="3269"/>
        <v>17366260.32822305</v>
      </c>
      <c r="K444" s="19">
        <f t="shared" si="3269"/>
        <v>16896115.062330022</v>
      </c>
      <c r="L444" s="19">
        <f t="shared" si="3269"/>
        <v>16406829.144318091</v>
      </c>
      <c r="M444" s="19">
        <f t="shared" si="3269"/>
        <v>15897623.315966202</v>
      </c>
      <c r="N444" s="19">
        <f t="shared" si="3269"/>
        <v>15367686.593730083</v>
      </c>
      <c r="O444" s="19">
        <f t="shared" si="3269"/>
        <v>14816174.977134265</v>
      </c>
      <c r="P444" s="19">
        <f t="shared" si="3269"/>
        <v>14242210.104579901</v>
      </c>
      <c r="Q444" s="19">
        <f t="shared" si="3269"/>
        <v>13644877.854427539</v>
      </c>
      <c r="R444" s="19">
        <f t="shared" si="3269"/>
        <v>13023226.889126889</v>
      </c>
      <c r="S444" s="19">
        <f t="shared" si="3269"/>
        <v>12376267.140074905</v>
      </c>
      <c r="T444" s="19">
        <f t="shared" si="3269"/>
        <v>11702968.23078908</v>
      </c>
      <c r="U444" s="19">
        <f t="shared" si="3269"/>
        <v>11002257.83588466</v>
      </c>
      <c r="V444" s="19">
        <f t="shared" si="3269"/>
        <v>10273019.97324218</v>
      </c>
      <c r="W444" s="19">
        <f t="shared" si="3269"/>
        <v>9514093.2266453765</v>
      </c>
      <c r="X444" s="19">
        <f t="shared" si="3269"/>
        <v>8724268.8960587643</v>
      </c>
      <c r="Y444" s="19">
        <f t="shared" si="3269"/>
        <v>7902289.0725989249</v>
      </c>
      <c r="Z444" s="19">
        <f t="shared" si="3269"/>
        <v>7046844.6351336287</v>
      </c>
      <c r="AA444" s="19">
        <f t="shared" si="3269"/>
        <v>6156573.1653180793</v>
      </c>
      <c r="AB444" s="19">
        <f t="shared" si="3269"/>
        <v>5230056.7777476804</v>
      </c>
      <c r="AC444" s="19">
        <f t="shared" si="3269"/>
        <v>4265819.8617715277</v>
      </c>
      <c r="AD444" s="19">
        <f t="shared" si="3269"/>
        <v>3262326.7313701436</v>
      </c>
      <c r="AE444" s="19">
        <f t="shared" si="3269"/>
        <v>2217979.1793545405</v>
      </c>
      <c r="AF444" s="19">
        <f t="shared" si="3269"/>
        <v>1131113.9319913301</v>
      </c>
      <c r="AG444" s="19">
        <f t="shared" si="3269"/>
        <v>-3.4924596548080444E-9</v>
      </c>
      <c r="AH444" s="19" t="e">
        <f t="shared" si="3269"/>
        <v>#N/A</v>
      </c>
      <c r="AI444" s="19" t="e">
        <f t="shared" si="3269"/>
        <v>#N/A</v>
      </c>
      <c r="AJ444" s="19" t="e">
        <f t="shared" si="3269"/>
        <v>#N/A</v>
      </c>
      <c r="AK444" s="19" t="e">
        <f t="shared" si="3269"/>
        <v>#N/A</v>
      </c>
      <c r="AL444" s="19" t="e">
        <f t="shared" si="3269"/>
        <v>#N/A</v>
      </c>
      <c r="AM444" s="19" t="e">
        <f t="shared" si="3269"/>
        <v>#N/A</v>
      </c>
      <c r="AN444" s="19" t="e">
        <f t="shared" si="3269"/>
        <v>#N/A</v>
      </c>
      <c r="AO444" s="19" t="e">
        <f t="shared" si="3269"/>
        <v>#N/A</v>
      </c>
      <c r="AP444" s="19" t="e">
        <f t="shared" si="3269"/>
        <v>#N/A</v>
      </c>
      <c r="AQ444" s="19" t="e">
        <f t="shared" si="3269"/>
        <v>#N/A</v>
      </c>
      <c r="AR444" s="19" t="e">
        <f t="shared" si="3269"/>
        <v>#N/A</v>
      </c>
      <c r="AS444" s="19" t="e">
        <f t="shared" si="3269"/>
        <v>#N/A</v>
      </c>
      <c r="AT444" s="19" t="e">
        <f t="shared" si="3269"/>
        <v>#N/A</v>
      </c>
      <c r="AU444" s="19" t="e">
        <f t="shared" si="3269"/>
        <v>#N/A</v>
      </c>
      <c r="AV444" s="19" t="e">
        <f t="shared" si="3269"/>
        <v>#N/A</v>
      </c>
      <c r="AW444" s="19" t="e">
        <f t="shared" si="3269"/>
        <v>#N/A</v>
      </c>
      <c r="AX444" s="19" t="e">
        <f t="shared" si="3269"/>
        <v>#N/A</v>
      </c>
      <c r="AY444" s="19" t="e">
        <f t="shared" si="3269"/>
        <v>#N/A</v>
      </c>
      <c r="AZ444" s="19" t="e">
        <f t="shared" si="3269"/>
        <v>#N/A</v>
      </c>
      <c r="BA444" s="19" t="e">
        <f t="shared" si="3269"/>
        <v>#N/A</v>
      </c>
      <c r="BB444" s="19" t="e">
        <f t="shared" si="3269"/>
        <v>#N/A</v>
      </c>
      <c r="BC444" s="19" t="e">
        <f t="shared" si="3269"/>
        <v>#N/A</v>
      </c>
      <c r="BD444" s="19" t="e">
        <f t="shared" si="3269"/>
        <v>#N/A</v>
      </c>
      <c r="BE444" s="19" t="e">
        <f t="shared" si="3269"/>
        <v>#N/A</v>
      </c>
      <c r="BF444" s="19" t="e">
        <f t="shared" si="3269"/>
        <v>#N/A</v>
      </c>
      <c r="BG444" s="19" t="e">
        <f t="shared" si="3269"/>
        <v>#N/A</v>
      </c>
      <c r="BH444" s="19" t="e">
        <f t="shared" si="3269"/>
        <v>#N/A</v>
      </c>
      <c r="BI444" s="19" t="e">
        <f t="shared" si="3269"/>
        <v>#N/A</v>
      </c>
    </row>
    <row r="445" spans="1:61" s="19" customFormat="1" ht="12.75" x14ac:dyDescent="0.2"/>
    <row r="446" spans="1:61" s="19" customFormat="1" ht="12.75" x14ac:dyDescent="0.2">
      <c r="C446" s="19" t="s">
        <v>473</v>
      </c>
      <c r="E446" s="19">
        <f>D440</f>
        <v>20180685.866492879</v>
      </c>
      <c r="F446" s="19">
        <f t="shared" ref="F446:F450" si="3270">E440</f>
        <v>19825122.080092698</v>
      </c>
      <c r="G446" s="19">
        <f t="shared" ref="G446:G450" si="3271">F440</f>
        <v>19455082.506663933</v>
      </c>
      <c r="H446" s="19">
        <f t="shared" ref="H446:H450" si="3272">G440</f>
        <v>19069977.80494599</v>
      </c>
      <c r="I446" s="19">
        <f t="shared" ref="I446:I450" si="3273">H440</f>
        <v>18669194.640293967</v>
      </c>
      <c r="J446" s="19">
        <f t="shared" ref="J446:J450" si="3274">I440</f>
        <v>18252094.707854979</v>
      </c>
      <c r="K446" s="19">
        <f t="shared" ref="K446:K450" si="3275">J440</f>
        <v>17818013.715975843</v>
      </c>
      <c r="L446" s="19">
        <f t="shared" ref="L446:L450" si="3276">K440</f>
        <v>17366260.32822305</v>
      </c>
      <c r="M446" s="19">
        <f t="shared" ref="M446:M450" si="3277">L440</f>
        <v>16896115.062330022</v>
      </c>
      <c r="N446" s="19">
        <f t="shared" ref="N446:N450" si="3278">M440</f>
        <v>16406829.144318091</v>
      </c>
      <c r="O446" s="19">
        <f t="shared" ref="O446:O450" si="3279">N440</f>
        <v>15897623.315966202</v>
      </c>
      <c r="P446" s="19">
        <f t="shared" ref="P446:P450" si="3280">O440</f>
        <v>15367686.593730083</v>
      </c>
      <c r="Q446" s="19">
        <f t="shared" ref="Q446:Q450" si="3281">P440</f>
        <v>14816174.977134265</v>
      </c>
      <c r="R446" s="19">
        <f t="shared" ref="R446:R450" si="3282">Q440</f>
        <v>14242210.104579901</v>
      </c>
      <c r="S446" s="19">
        <f t="shared" ref="S446:S450" si="3283">R440</f>
        <v>13644877.854427539</v>
      </c>
      <c r="T446" s="19">
        <f t="shared" ref="T446:T450" si="3284">S440</f>
        <v>13023226.889126889</v>
      </c>
      <c r="U446" s="19">
        <f t="shared" ref="U446:U450" si="3285">T440</f>
        <v>12376267.140074905</v>
      </c>
      <c r="V446" s="19">
        <f t="shared" ref="V446:V450" si="3286">U440</f>
        <v>11702968.23078908</v>
      </c>
      <c r="W446" s="19">
        <f t="shared" ref="W446:W450" si="3287">V440</f>
        <v>11002257.83588466</v>
      </c>
      <c r="X446" s="19">
        <f t="shared" ref="X446:X450" si="3288">W440</f>
        <v>10273019.97324218</v>
      </c>
      <c r="Y446" s="19">
        <f t="shared" ref="Y446:Y450" si="3289">X440</f>
        <v>9514093.2266453765</v>
      </c>
      <c r="Z446" s="19">
        <f t="shared" ref="Z446:Z450" si="3290">Y440</f>
        <v>8724268.8960587643</v>
      </c>
      <c r="AA446" s="19">
        <f t="shared" ref="AA446:AA450" si="3291">Z440</f>
        <v>7902289.0725989249</v>
      </c>
      <c r="AB446" s="19">
        <f t="shared" ref="AB446:AB450" si="3292">AA440</f>
        <v>7046844.6351336287</v>
      </c>
      <c r="AC446" s="19">
        <f t="shared" ref="AC446:AC450" si="3293">AB440</f>
        <v>6156573.1653180793</v>
      </c>
      <c r="AD446" s="19">
        <f t="shared" ref="AD446:AD450" si="3294">AC440</f>
        <v>5230056.7777476804</v>
      </c>
      <c r="AE446" s="19">
        <f t="shared" ref="AE446:AE450" si="3295">AD440</f>
        <v>4265819.8617715277</v>
      </c>
      <c r="AF446" s="19">
        <f t="shared" ref="AF446:AF450" si="3296">AE440</f>
        <v>3262326.7313701436</v>
      </c>
      <c r="AG446" s="19">
        <f t="shared" ref="AG446:AG450" si="3297">AF440</f>
        <v>2217979.1793545405</v>
      </c>
      <c r="AH446" s="19">
        <f t="shared" ref="AH446:AH450" si="3298">AG440</f>
        <v>1131113.9319913301</v>
      </c>
      <c r="AI446" s="19">
        <f t="shared" ref="AI446:AI450" si="3299">AH440</f>
        <v>-3.4924596548080444E-9</v>
      </c>
      <c r="AJ446" s="19" t="e">
        <f t="shared" ref="AJ446:AJ450" si="3300">AI440</f>
        <v>#N/A</v>
      </c>
      <c r="AK446" s="19" t="e">
        <f t="shared" ref="AK446:AK450" si="3301">AJ440</f>
        <v>#N/A</v>
      </c>
      <c r="AL446" s="19" t="e">
        <f t="shared" ref="AL446:AL450" si="3302">AK440</f>
        <v>#N/A</v>
      </c>
      <c r="AM446" s="19" t="e">
        <f t="shared" ref="AM446:AM450" si="3303">AL440</f>
        <v>#N/A</v>
      </c>
      <c r="AN446" s="19" t="e">
        <f t="shared" ref="AN446:AN450" si="3304">AM440</f>
        <v>#N/A</v>
      </c>
      <c r="AO446" s="19" t="e">
        <f t="shared" ref="AO446:AO450" si="3305">AN440</f>
        <v>#N/A</v>
      </c>
      <c r="AP446" s="19" t="e">
        <f t="shared" ref="AP446:AP450" si="3306">AO440</f>
        <v>#N/A</v>
      </c>
      <c r="AQ446" s="19" t="e">
        <f t="shared" ref="AQ446:AQ450" si="3307">AP440</f>
        <v>#N/A</v>
      </c>
      <c r="AR446" s="19" t="e">
        <f t="shared" ref="AR446:AR450" si="3308">AQ440</f>
        <v>#N/A</v>
      </c>
      <c r="AS446" s="19" t="e">
        <f t="shared" ref="AS446:AS450" si="3309">AR440</f>
        <v>#N/A</v>
      </c>
      <c r="AT446" s="19" t="e">
        <f t="shared" ref="AT446:AT450" si="3310">AS440</f>
        <v>#N/A</v>
      </c>
      <c r="AU446" s="19" t="e">
        <f t="shared" ref="AU446:AU450" si="3311">AT440</f>
        <v>#N/A</v>
      </c>
      <c r="AV446" s="19" t="e">
        <f t="shared" ref="AV446:AV450" si="3312">AU440</f>
        <v>#N/A</v>
      </c>
      <c r="AW446" s="19" t="e">
        <f t="shared" ref="AW446:AW450" si="3313">AV440</f>
        <v>#N/A</v>
      </c>
      <c r="AX446" s="19" t="e">
        <f t="shared" ref="AX446:AX450" si="3314">AW440</f>
        <v>#N/A</v>
      </c>
      <c r="AY446" s="19" t="e">
        <f t="shared" ref="AY446:AY450" si="3315">AX440</f>
        <v>#N/A</v>
      </c>
      <c r="AZ446" s="19" t="e">
        <f t="shared" ref="AZ446:AZ450" si="3316">AY440</f>
        <v>#N/A</v>
      </c>
      <c r="BA446" s="19" t="e">
        <f t="shared" ref="BA446:BA450" si="3317">AZ440</f>
        <v>#N/A</v>
      </c>
      <c r="BB446" s="19" t="e">
        <f t="shared" ref="BB446:BB450" si="3318">BA440</f>
        <v>#N/A</v>
      </c>
      <c r="BC446" s="19" t="e">
        <f t="shared" ref="BC446:BC450" si="3319">BB440</f>
        <v>#N/A</v>
      </c>
      <c r="BD446" s="19" t="e">
        <f t="shared" ref="BD446:BD450" si="3320">BC440</f>
        <v>#N/A</v>
      </c>
      <c r="BE446" s="19" t="e">
        <f t="shared" ref="BE446:BE450" si="3321">BD440</f>
        <v>#N/A</v>
      </c>
      <c r="BF446" s="19" t="e">
        <f t="shared" ref="BF446:BF450" si="3322">BE440</f>
        <v>#N/A</v>
      </c>
      <c r="BG446" s="19" t="e">
        <f t="shared" ref="BG446:BG450" si="3323">BF440</f>
        <v>#N/A</v>
      </c>
      <c r="BH446" s="19" t="e">
        <f t="shared" ref="BH446:BH450" si="3324">BG440</f>
        <v>#N/A</v>
      </c>
      <c r="BI446" s="19" t="e">
        <f t="shared" ref="BI446:BI450" si="3325">BH440</f>
        <v>#N/A</v>
      </c>
    </row>
    <row r="447" spans="1:61" s="19" customFormat="1" ht="12.75" x14ac:dyDescent="0.2">
      <c r="C447" s="19" t="s">
        <v>455</v>
      </c>
      <c r="E447" s="19">
        <f>D441</f>
        <v>355563.78640017851</v>
      </c>
      <c r="F447" s="19">
        <f t="shared" si="3270"/>
        <v>370039.57342876599</v>
      </c>
      <c r="G447" s="19">
        <f t="shared" si="3271"/>
        <v>385104.70171794278</v>
      </c>
      <c r="H447" s="19">
        <f t="shared" si="3272"/>
        <v>400783.1646520237</v>
      </c>
      <c r="I447" s="19">
        <f t="shared" si="3273"/>
        <v>417099.93243898929</v>
      </c>
      <c r="J447" s="19">
        <f t="shared" si="3274"/>
        <v>434080.99187913578</v>
      </c>
      <c r="K447" s="19">
        <f t="shared" si="3275"/>
        <v>451753.38775279291</v>
      </c>
      <c r="L447" s="19">
        <f t="shared" si="3276"/>
        <v>470145.26589302701</v>
      </c>
      <c r="M447" s="19">
        <f t="shared" si="3277"/>
        <v>489285.91801193089</v>
      </c>
      <c r="N447" s="19">
        <f t="shared" si="3278"/>
        <v>509205.82835188898</v>
      </c>
      <c r="O447" s="19">
        <f t="shared" si="3279"/>
        <v>529936.72223611979</v>
      </c>
      <c r="P447" s="19">
        <f t="shared" si="3280"/>
        <v>551511.61659581703</v>
      </c>
      <c r="Q447" s="19">
        <f t="shared" si="3281"/>
        <v>573964.87255436298</v>
      </c>
      <c r="R447" s="19">
        <f t="shared" si="3282"/>
        <v>597332.25015236228</v>
      </c>
      <c r="S447" s="19">
        <f t="shared" si="3283"/>
        <v>621650.96530064987</v>
      </c>
      <c r="T447" s="19">
        <f t="shared" si="3284"/>
        <v>646959.74905198487</v>
      </c>
      <c r="U447" s="19">
        <f t="shared" si="3285"/>
        <v>673298.90928582416</v>
      </c>
      <c r="V447" s="19">
        <f t="shared" si="3286"/>
        <v>700710.39490441955</v>
      </c>
      <c r="W447" s="19">
        <f t="shared" si="3287"/>
        <v>729237.86264248018</v>
      </c>
      <c r="X447" s="19">
        <f t="shared" si="3288"/>
        <v>758926.74659680389</v>
      </c>
      <c r="Y447" s="19">
        <f t="shared" si="3289"/>
        <v>789824.33058661304</v>
      </c>
      <c r="Z447" s="19">
        <f t="shared" si="3290"/>
        <v>821979.82345983991</v>
      </c>
      <c r="AA447" s="19">
        <f t="shared" si="3291"/>
        <v>855444.43746529624</v>
      </c>
      <c r="AB447" s="19">
        <f t="shared" si="3292"/>
        <v>890271.46981554921</v>
      </c>
      <c r="AC447" s="19">
        <f t="shared" si="3293"/>
        <v>926516.38757039886</v>
      </c>
      <c r="AD447" s="19">
        <f t="shared" si="3294"/>
        <v>964236.91597615252</v>
      </c>
      <c r="AE447" s="19">
        <f t="shared" si="3295"/>
        <v>1003493.1304013843</v>
      </c>
      <c r="AF447" s="19">
        <f t="shared" si="3296"/>
        <v>1044347.5520156032</v>
      </c>
      <c r="AG447" s="19">
        <f t="shared" si="3297"/>
        <v>1086865.2473632104</v>
      </c>
      <c r="AH447" s="19">
        <f t="shared" si="3298"/>
        <v>1131113.9319913336</v>
      </c>
      <c r="AI447" s="19" t="e">
        <f t="shared" si="3299"/>
        <v>#N/A</v>
      </c>
      <c r="AJ447" s="19" t="e">
        <f t="shared" si="3300"/>
        <v>#N/A</v>
      </c>
      <c r="AK447" s="19" t="e">
        <f t="shared" si="3301"/>
        <v>#N/A</v>
      </c>
      <c r="AL447" s="19" t="e">
        <f t="shared" si="3302"/>
        <v>#N/A</v>
      </c>
      <c r="AM447" s="19" t="e">
        <f t="shared" si="3303"/>
        <v>#N/A</v>
      </c>
      <c r="AN447" s="19" t="e">
        <f t="shared" si="3304"/>
        <v>#N/A</v>
      </c>
      <c r="AO447" s="19" t="e">
        <f t="shared" si="3305"/>
        <v>#N/A</v>
      </c>
      <c r="AP447" s="19" t="e">
        <f t="shared" si="3306"/>
        <v>#N/A</v>
      </c>
      <c r="AQ447" s="19" t="e">
        <f t="shared" si="3307"/>
        <v>#N/A</v>
      </c>
      <c r="AR447" s="19" t="e">
        <f t="shared" si="3308"/>
        <v>#N/A</v>
      </c>
      <c r="AS447" s="19" t="e">
        <f t="shared" si="3309"/>
        <v>#N/A</v>
      </c>
      <c r="AT447" s="19" t="e">
        <f t="shared" si="3310"/>
        <v>#N/A</v>
      </c>
      <c r="AU447" s="19" t="e">
        <f t="shared" si="3311"/>
        <v>#N/A</v>
      </c>
      <c r="AV447" s="19" t="e">
        <f t="shared" si="3312"/>
        <v>#N/A</v>
      </c>
      <c r="AW447" s="19" t="e">
        <f t="shared" si="3313"/>
        <v>#N/A</v>
      </c>
      <c r="AX447" s="19" t="e">
        <f t="shared" si="3314"/>
        <v>#N/A</v>
      </c>
      <c r="AY447" s="19" t="e">
        <f t="shared" si="3315"/>
        <v>#N/A</v>
      </c>
      <c r="AZ447" s="19" t="e">
        <f t="shared" si="3316"/>
        <v>#N/A</v>
      </c>
      <c r="BA447" s="19" t="e">
        <f t="shared" si="3317"/>
        <v>#N/A</v>
      </c>
      <c r="BB447" s="19" t="e">
        <f t="shared" si="3318"/>
        <v>#N/A</v>
      </c>
      <c r="BC447" s="19" t="e">
        <f t="shared" si="3319"/>
        <v>#N/A</v>
      </c>
      <c r="BD447" s="19" t="e">
        <f t="shared" si="3320"/>
        <v>#N/A</v>
      </c>
      <c r="BE447" s="19" t="e">
        <f t="shared" si="3321"/>
        <v>#N/A</v>
      </c>
      <c r="BF447" s="19" t="e">
        <f t="shared" si="3322"/>
        <v>#N/A</v>
      </c>
      <c r="BG447" s="19" t="e">
        <f t="shared" si="3323"/>
        <v>#N/A</v>
      </c>
      <c r="BH447" s="19" t="e">
        <f t="shared" si="3324"/>
        <v>#N/A</v>
      </c>
      <c r="BI447" s="19" t="e">
        <f t="shared" si="3325"/>
        <v>#N/A</v>
      </c>
    </row>
    <row r="448" spans="1:61" s="19" customFormat="1" ht="12.75" x14ac:dyDescent="0.2">
      <c r="C448" s="19" t="s">
        <v>456</v>
      </c>
      <c r="E448" s="19">
        <f>D442</f>
        <v>798115.8685343822</v>
      </c>
      <c r="F448" s="19">
        <f t="shared" si="3270"/>
        <v>783640.08150579466</v>
      </c>
      <c r="G448" s="19">
        <f t="shared" si="3271"/>
        <v>768574.95321661793</v>
      </c>
      <c r="H448" s="19">
        <f t="shared" si="3272"/>
        <v>752896.49028253695</v>
      </c>
      <c r="I448" s="19">
        <f t="shared" si="3273"/>
        <v>736579.72249557136</v>
      </c>
      <c r="J448" s="19">
        <f t="shared" si="3274"/>
        <v>719598.66305542481</v>
      </c>
      <c r="K448" s="19">
        <f t="shared" si="3275"/>
        <v>701926.26718176785</v>
      </c>
      <c r="L448" s="19">
        <f t="shared" si="3276"/>
        <v>683534.38904153369</v>
      </c>
      <c r="M448" s="19">
        <f t="shared" si="3277"/>
        <v>664393.73692262988</v>
      </c>
      <c r="N448" s="19">
        <f t="shared" si="3278"/>
        <v>644473.82658267173</v>
      </c>
      <c r="O448" s="19">
        <f t="shared" si="3279"/>
        <v>623742.93269844097</v>
      </c>
      <c r="P448" s="19">
        <f t="shared" si="3280"/>
        <v>602168.03833874373</v>
      </c>
      <c r="Q448" s="19">
        <f t="shared" si="3281"/>
        <v>579714.78238019766</v>
      </c>
      <c r="R448" s="19">
        <f t="shared" si="3282"/>
        <v>556347.40478219849</v>
      </c>
      <c r="S448" s="19">
        <f t="shared" si="3283"/>
        <v>532028.68963391089</v>
      </c>
      <c r="T448" s="19">
        <f t="shared" si="3284"/>
        <v>506719.90588257584</v>
      </c>
      <c r="U448" s="19">
        <f t="shared" si="3285"/>
        <v>480380.74564873654</v>
      </c>
      <c r="V448" s="19">
        <f t="shared" si="3286"/>
        <v>452969.26003014122</v>
      </c>
      <c r="W448" s="19">
        <f t="shared" si="3287"/>
        <v>424441.79229208053</v>
      </c>
      <c r="X448" s="19">
        <f t="shared" si="3288"/>
        <v>394752.90833775687</v>
      </c>
      <c r="Y448" s="19">
        <f t="shared" si="3289"/>
        <v>363855.32434794767</v>
      </c>
      <c r="Z448" s="19">
        <f t="shared" si="3290"/>
        <v>331699.83147472085</v>
      </c>
      <c r="AA448" s="19">
        <f t="shared" si="3291"/>
        <v>298235.21746926458</v>
      </c>
      <c r="AB448" s="19">
        <f t="shared" si="3292"/>
        <v>263408.18511901156</v>
      </c>
      <c r="AC448" s="19">
        <f t="shared" si="3293"/>
        <v>227163.26736416185</v>
      </c>
      <c r="AD448" s="19">
        <f t="shared" si="3294"/>
        <v>189442.73895840821</v>
      </c>
      <c r="AE448" s="19">
        <f t="shared" si="3295"/>
        <v>150186.52453317645</v>
      </c>
      <c r="AF448" s="19">
        <f t="shared" si="3296"/>
        <v>109332.10291895761</v>
      </c>
      <c r="AG448" s="19">
        <f t="shared" si="3297"/>
        <v>66814.407571350268</v>
      </c>
      <c r="AH448" s="19">
        <f t="shared" si="3298"/>
        <v>22565.722943227101</v>
      </c>
      <c r="AI448" s="19" t="e">
        <f t="shared" si="3299"/>
        <v>#N/A</v>
      </c>
      <c r="AJ448" s="19" t="e">
        <f t="shared" si="3300"/>
        <v>#N/A</v>
      </c>
      <c r="AK448" s="19" t="e">
        <f t="shared" si="3301"/>
        <v>#N/A</v>
      </c>
      <c r="AL448" s="19" t="e">
        <f t="shared" si="3302"/>
        <v>#N/A</v>
      </c>
      <c r="AM448" s="19" t="e">
        <f t="shared" si="3303"/>
        <v>#N/A</v>
      </c>
      <c r="AN448" s="19" t="e">
        <f t="shared" si="3304"/>
        <v>#N/A</v>
      </c>
      <c r="AO448" s="19" t="e">
        <f t="shared" si="3305"/>
        <v>#N/A</v>
      </c>
      <c r="AP448" s="19" t="e">
        <f t="shared" si="3306"/>
        <v>#N/A</v>
      </c>
      <c r="AQ448" s="19" t="e">
        <f t="shared" si="3307"/>
        <v>#N/A</v>
      </c>
      <c r="AR448" s="19" t="e">
        <f t="shared" si="3308"/>
        <v>#N/A</v>
      </c>
      <c r="AS448" s="19" t="e">
        <f t="shared" si="3309"/>
        <v>#N/A</v>
      </c>
      <c r="AT448" s="19" t="e">
        <f t="shared" si="3310"/>
        <v>#N/A</v>
      </c>
      <c r="AU448" s="19" t="e">
        <f t="shared" si="3311"/>
        <v>#N/A</v>
      </c>
      <c r="AV448" s="19" t="e">
        <f t="shared" si="3312"/>
        <v>#N/A</v>
      </c>
      <c r="AW448" s="19" t="e">
        <f t="shared" si="3313"/>
        <v>#N/A</v>
      </c>
      <c r="AX448" s="19" t="e">
        <f t="shared" si="3314"/>
        <v>#N/A</v>
      </c>
      <c r="AY448" s="19" t="e">
        <f t="shared" si="3315"/>
        <v>#N/A</v>
      </c>
      <c r="AZ448" s="19" t="e">
        <f t="shared" si="3316"/>
        <v>#N/A</v>
      </c>
      <c r="BA448" s="19" t="e">
        <f t="shared" si="3317"/>
        <v>#N/A</v>
      </c>
      <c r="BB448" s="19" t="e">
        <f t="shared" si="3318"/>
        <v>#N/A</v>
      </c>
      <c r="BC448" s="19" t="e">
        <f t="shared" si="3319"/>
        <v>#N/A</v>
      </c>
      <c r="BD448" s="19" t="e">
        <f t="shared" si="3320"/>
        <v>#N/A</v>
      </c>
      <c r="BE448" s="19" t="e">
        <f t="shared" si="3321"/>
        <v>#N/A</v>
      </c>
      <c r="BF448" s="19" t="e">
        <f t="shared" si="3322"/>
        <v>#N/A</v>
      </c>
      <c r="BG448" s="19" t="e">
        <f t="shared" si="3323"/>
        <v>#N/A</v>
      </c>
      <c r="BH448" s="19" t="e">
        <f t="shared" si="3324"/>
        <v>#N/A</v>
      </c>
      <c r="BI448" s="19" t="e">
        <f t="shared" si="3325"/>
        <v>#N/A</v>
      </c>
    </row>
    <row r="449" spans="3:61" s="19" customFormat="1" ht="12.75" x14ac:dyDescent="0.2">
      <c r="C449" s="19" t="s">
        <v>161</v>
      </c>
      <c r="E449" s="19">
        <f>D443</f>
        <v>1153679.6549345606</v>
      </c>
      <c r="F449" s="19">
        <f t="shared" si="3270"/>
        <v>1153679.6549345606</v>
      </c>
      <c r="G449" s="19">
        <f t="shared" si="3271"/>
        <v>1153679.6549345606</v>
      </c>
      <c r="H449" s="19">
        <f t="shared" si="3272"/>
        <v>1153679.6549345606</v>
      </c>
      <c r="I449" s="19">
        <f t="shared" si="3273"/>
        <v>1153679.6549345606</v>
      </c>
      <c r="J449" s="19">
        <f t="shared" si="3274"/>
        <v>1153679.6549345606</v>
      </c>
      <c r="K449" s="19">
        <f t="shared" si="3275"/>
        <v>1153679.6549345606</v>
      </c>
      <c r="L449" s="19">
        <f t="shared" si="3276"/>
        <v>1153679.6549345606</v>
      </c>
      <c r="M449" s="19">
        <f t="shared" si="3277"/>
        <v>1153679.6549345606</v>
      </c>
      <c r="N449" s="19">
        <f t="shared" si="3278"/>
        <v>1153679.6549345606</v>
      </c>
      <c r="O449" s="19">
        <f t="shared" si="3279"/>
        <v>1153679.6549345606</v>
      </c>
      <c r="P449" s="19">
        <f t="shared" si="3280"/>
        <v>1153679.6549345606</v>
      </c>
      <c r="Q449" s="19">
        <f t="shared" si="3281"/>
        <v>1153679.6549345606</v>
      </c>
      <c r="R449" s="19">
        <f t="shared" si="3282"/>
        <v>1153679.6549345606</v>
      </c>
      <c r="S449" s="19">
        <f t="shared" si="3283"/>
        <v>1153679.6549345606</v>
      </c>
      <c r="T449" s="19">
        <f t="shared" si="3284"/>
        <v>1153679.6549345606</v>
      </c>
      <c r="U449" s="19">
        <f t="shared" si="3285"/>
        <v>1153679.6549345606</v>
      </c>
      <c r="V449" s="19">
        <f t="shared" si="3286"/>
        <v>1153679.6549345606</v>
      </c>
      <c r="W449" s="19">
        <f t="shared" si="3287"/>
        <v>1153679.6549345606</v>
      </c>
      <c r="X449" s="19">
        <f t="shared" si="3288"/>
        <v>1153679.6549345606</v>
      </c>
      <c r="Y449" s="19">
        <f t="shared" si="3289"/>
        <v>1153679.6549345606</v>
      </c>
      <c r="Z449" s="19">
        <f t="shared" si="3290"/>
        <v>1153679.6549345606</v>
      </c>
      <c r="AA449" s="19">
        <f t="shared" si="3291"/>
        <v>1153679.6549345606</v>
      </c>
      <c r="AB449" s="19">
        <f t="shared" si="3292"/>
        <v>1153679.6549345606</v>
      </c>
      <c r="AC449" s="19">
        <f t="shared" si="3293"/>
        <v>1153679.6549345606</v>
      </c>
      <c r="AD449" s="19">
        <f t="shared" si="3294"/>
        <v>1153679.6549345606</v>
      </c>
      <c r="AE449" s="19">
        <f t="shared" si="3295"/>
        <v>1153679.6549345606</v>
      </c>
      <c r="AF449" s="19">
        <f t="shared" si="3296"/>
        <v>1153679.6549345606</v>
      </c>
      <c r="AG449" s="19">
        <f t="shared" si="3297"/>
        <v>1153679.6549345606</v>
      </c>
      <c r="AH449" s="19">
        <f t="shared" si="3298"/>
        <v>1153679.6549345606</v>
      </c>
      <c r="AI449" s="19" t="e">
        <f t="shared" si="3299"/>
        <v>#N/A</v>
      </c>
      <c r="AJ449" s="19" t="e">
        <f t="shared" si="3300"/>
        <v>#N/A</v>
      </c>
      <c r="AK449" s="19" t="e">
        <f t="shared" si="3301"/>
        <v>#N/A</v>
      </c>
      <c r="AL449" s="19" t="e">
        <f t="shared" si="3302"/>
        <v>#N/A</v>
      </c>
      <c r="AM449" s="19" t="e">
        <f t="shared" si="3303"/>
        <v>#N/A</v>
      </c>
      <c r="AN449" s="19" t="e">
        <f t="shared" si="3304"/>
        <v>#N/A</v>
      </c>
      <c r="AO449" s="19" t="e">
        <f t="shared" si="3305"/>
        <v>#N/A</v>
      </c>
      <c r="AP449" s="19" t="e">
        <f t="shared" si="3306"/>
        <v>#N/A</v>
      </c>
      <c r="AQ449" s="19" t="e">
        <f t="shared" si="3307"/>
        <v>#N/A</v>
      </c>
      <c r="AR449" s="19" t="e">
        <f t="shared" si="3308"/>
        <v>#N/A</v>
      </c>
      <c r="AS449" s="19" t="e">
        <f t="shared" si="3309"/>
        <v>#N/A</v>
      </c>
      <c r="AT449" s="19" t="e">
        <f t="shared" si="3310"/>
        <v>#N/A</v>
      </c>
      <c r="AU449" s="19" t="e">
        <f t="shared" si="3311"/>
        <v>#N/A</v>
      </c>
      <c r="AV449" s="19" t="e">
        <f t="shared" si="3312"/>
        <v>#N/A</v>
      </c>
      <c r="AW449" s="19" t="e">
        <f t="shared" si="3313"/>
        <v>#N/A</v>
      </c>
      <c r="AX449" s="19" t="e">
        <f t="shared" si="3314"/>
        <v>#N/A</v>
      </c>
      <c r="AY449" s="19" t="e">
        <f t="shared" si="3315"/>
        <v>#N/A</v>
      </c>
      <c r="AZ449" s="19" t="e">
        <f t="shared" si="3316"/>
        <v>#N/A</v>
      </c>
      <c r="BA449" s="19" t="e">
        <f t="shared" si="3317"/>
        <v>#N/A</v>
      </c>
      <c r="BB449" s="19" t="e">
        <f t="shared" si="3318"/>
        <v>#N/A</v>
      </c>
      <c r="BC449" s="19" t="e">
        <f t="shared" si="3319"/>
        <v>#N/A</v>
      </c>
      <c r="BD449" s="19" t="e">
        <f t="shared" si="3320"/>
        <v>#N/A</v>
      </c>
      <c r="BE449" s="19" t="e">
        <f t="shared" si="3321"/>
        <v>#N/A</v>
      </c>
      <c r="BF449" s="19" t="e">
        <f t="shared" si="3322"/>
        <v>#N/A</v>
      </c>
      <c r="BG449" s="19" t="e">
        <f t="shared" si="3323"/>
        <v>#N/A</v>
      </c>
      <c r="BH449" s="19" t="e">
        <f t="shared" si="3324"/>
        <v>#N/A</v>
      </c>
      <c r="BI449" s="19" t="e">
        <f t="shared" si="3325"/>
        <v>#N/A</v>
      </c>
    </row>
    <row r="450" spans="3:61" s="19" customFormat="1" ht="12.75" x14ac:dyDescent="0.2">
      <c r="C450" s="19" t="s">
        <v>457</v>
      </c>
      <c r="E450" s="19">
        <f>D444</f>
        <v>19825122.080092698</v>
      </c>
      <c r="F450" s="19">
        <f t="shared" si="3270"/>
        <v>19455082.506663933</v>
      </c>
      <c r="G450" s="19">
        <f t="shared" si="3271"/>
        <v>19069977.80494599</v>
      </c>
      <c r="H450" s="19">
        <f t="shared" si="3272"/>
        <v>18669194.640293967</v>
      </c>
      <c r="I450" s="19">
        <f t="shared" si="3273"/>
        <v>18252094.707854979</v>
      </c>
      <c r="J450" s="19">
        <f t="shared" si="3274"/>
        <v>17818013.715975843</v>
      </c>
      <c r="K450" s="19">
        <f t="shared" si="3275"/>
        <v>17366260.32822305</v>
      </c>
      <c r="L450" s="19">
        <f t="shared" si="3276"/>
        <v>16896115.062330022</v>
      </c>
      <c r="M450" s="19">
        <f t="shared" si="3277"/>
        <v>16406829.144318091</v>
      </c>
      <c r="N450" s="19">
        <f t="shared" si="3278"/>
        <v>15897623.315966202</v>
      </c>
      <c r="O450" s="19">
        <f t="shared" si="3279"/>
        <v>15367686.593730083</v>
      </c>
      <c r="P450" s="19">
        <f t="shared" si="3280"/>
        <v>14816174.977134265</v>
      </c>
      <c r="Q450" s="19">
        <f t="shared" si="3281"/>
        <v>14242210.104579901</v>
      </c>
      <c r="R450" s="19">
        <f t="shared" si="3282"/>
        <v>13644877.854427539</v>
      </c>
      <c r="S450" s="19">
        <f t="shared" si="3283"/>
        <v>13023226.889126889</v>
      </c>
      <c r="T450" s="19">
        <f t="shared" si="3284"/>
        <v>12376267.140074905</v>
      </c>
      <c r="U450" s="19">
        <f t="shared" si="3285"/>
        <v>11702968.23078908</v>
      </c>
      <c r="V450" s="19">
        <f t="shared" si="3286"/>
        <v>11002257.83588466</v>
      </c>
      <c r="W450" s="19">
        <f t="shared" si="3287"/>
        <v>10273019.97324218</v>
      </c>
      <c r="X450" s="19">
        <f t="shared" si="3288"/>
        <v>9514093.2266453765</v>
      </c>
      <c r="Y450" s="19">
        <f t="shared" si="3289"/>
        <v>8724268.8960587643</v>
      </c>
      <c r="Z450" s="19">
        <f t="shared" si="3290"/>
        <v>7902289.0725989249</v>
      </c>
      <c r="AA450" s="19">
        <f t="shared" si="3291"/>
        <v>7046844.6351336287</v>
      </c>
      <c r="AB450" s="19">
        <f t="shared" si="3292"/>
        <v>6156573.1653180793</v>
      </c>
      <c r="AC450" s="19">
        <f t="shared" si="3293"/>
        <v>5230056.7777476804</v>
      </c>
      <c r="AD450" s="19">
        <f t="shared" si="3294"/>
        <v>4265819.8617715277</v>
      </c>
      <c r="AE450" s="19">
        <f t="shared" si="3295"/>
        <v>3262326.7313701436</v>
      </c>
      <c r="AF450" s="19">
        <f t="shared" si="3296"/>
        <v>2217979.1793545405</v>
      </c>
      <c r="AG450" s="19">
        <f t="shared" si="3297"/>
        <v>1131113.9319913301</v>
      </c>
      <c r="AH450" s="19">
        <f t="shared" si="3298"/>
        <v>-3.4924596548080444E-9</v>
      </c>
      <c r="AI450" s="19" t="e">
        <f t="shared" si="3299"/>
        <v>#N/A</v>
      </c>
      <c r="AJ450" s="19" t="e">
        <f t="shared" si="3300"/>
        <v>#N/A</v>
      </c>
      <c r="AK450" s="19" t="e">
        <f t="shared" si="3301"/>
        <v>#N/A</v>
      </c>
      <c r="AL450" s="19" t="e">
        <f t="shared" si="3302"/>
        <v>#N/A</v>
      </c>
      <c r="AM450" s="19" t="e">
        <f t="shared" si="3303"/>
        <v>#N/A</v>
      </c>
      <c r="AN450" s="19" t="e">
        <f t="shared" si="3304"/>
        <v>#N/A</v>
      </c>
      <c r="AO450" s="19" t="e">
        <f t="shared" si="3305"/>
        <v>#N/A</v>
      </c>
      <c r="AP450" s="19" t="e">
        <f t="shared" si="3306"/>
        <v>#N/A</v>
      </c>
      <c r="AQ450" s="19" t="e">
        <f t="shared" si="3307"/>
        <v>#N/A</v>
      </c>
      <c r="AR450" s="19" t="e">
        <f t="shared" si="3308"/>
        <v>#N/A</v>
      </c>
      <c r="AS450" s="19" t="e">
        <f t="shared" si="3309"/>
        <v>#N/A</v>
      </c>
      <c r="AT450" s="19" t="e">
        <f t="shared" si="3310"/>
        <v>#N/A</v>
      </c>
      <c r="AU450" s="19" t="e">
        <f t="shared" si="3311"/>
        <v>#N/A</v>
      </c>
      <c r="AV450" s="19" t="e">
        <f t="shared" si="3312"/>
        <v>#N/A</v>
      </c>
      <c r="AW450" s="19" t="e">
        <f t="shared" si="3313"/>
        <v>#N/A</v>
      </c>
      <c r="AX450" s="19" t="e">
        <f t="shared" si="3314"/>
        <v>#N/A</v>
      </c>
      <c r="AY450" s="19" t="e">
        <f t="shared" si="3315"/>
        <v>#N/A</v>
      </c>
      <c r="AZ450" s="19" t="e">
        <f t="shared" si="3316"/>
        <v>#N/A</v>
      </c>
      <c r="BA450" s="19" t="e">
        <f t="shared" si="3317"/>
        <v>#N/A</v>
      </c>
      <c r="BB450" s="19" t="e">
        <f t="shared" si="3318"/>
        <v>#N/A</v>
      </c>
      <c r="BC450" s="19" t="e">
        <f t="shared" si="3319"/>
        <v>#N/A</v>
      </c>
      <c r="BD450" s="19" t="e">
        <f t="shared" si="3320"/>
        <v>#N/A</v>
      </c>
      <c r="BE450" s="19" t="e">
        <f t="shared" si="3321"/>
        <v>#N/A</v>
      </c>
      <c r="BF450" s="19" t="e">
        <f t="shared" si="3322"/>
        <v>#N/A</v>
      </c>
      <c r="BG450" s="19" t="e">
        <f t="shared" si="3323"/>
        <v>#N/A</v>
      </c>
      <c r="BH450" s="19" t="e">
        <f t="shared" si="3324"/>
        <v>#N/A</v>
      </c>
      <c r="BI450" s="19" t="e">
        <f t="shared" si="3325"/>
        <v>#N/A</v>
      </c>
    </row>
    <row r="451" spans="3:61" s="19" customFormat="1" ht="12.75" x14ac:dyDescent="0.2"/>
    <row r="452" spans="3:61" s="19" customFormat="1" ht="12.75" x14ac:dyDescent="0.2">
      <c r="C452" s="19" t="s">
        <v>473</v>
      </c>
      <c r="F452" s="19">
        <f>E446</f>
        <v>20180685.866492879</v>
      </c>
      <c r="G452" s="19">
        <f t="shared" ref="G452:G456" si="3326">F446</f>
        <v>19825122.080092698</v>
      </c>
      <c r="H452" s="19">
        <f t="shared" ref="H452:H456" si="3327">G446</f>
        <v>19455082.506663933</v>
      </c>
      <c r="I452" s="19">
        <f t="shared" ref="I452:I456" si="3328">H446</f>
        <v>19069977.80494599</v>
      </c>
      <c r="J452" s="19">
        <f t="shared" ref="J452:J456" si="3329">I446</f>
        <v>18669194.640293967</v>
      </c>
      <c r="K452" s="19">
        <f t="shared" ref="K452:K456" si="3330">J446</f>
        <v>18252094.707854979</v>
      </c>
      <c r="L452" s="19">
        <f t="shared" ref="L452:L456" si="3331">K446</f>
        <v>17818013.715975843</v>
      </c>
      <c r="M452" s="19">
        <f t="shared" ref="M452:M456" si="3332">L446</f>
        <v>17366260.32822305</v>
      </c>
      <c r="N452" s="19">
        <f t="shared" ref="N452:N456" si="3333">M446</f>
        <v>16896115.062330022</v>
      </c>
      <c r="O452" s="19">
        <f t="shared" ref="O452:O456" si="3334">N446</f>
        <v>16406829.144318091</v>
      </c>
      <c r="P452" s="19">
        <f t="shared" ref="P452:P456" si="3335">O446</f>
        <v>15897623.315966202</v>
      </c>
      <c r="Q452" s="19">
        <f t="shared" ref="Q452:Q456" si="3336">P446</f>
        <v>15367686.593730083</v>
      </c>
      <c r="R452" s="19">
        <f t="shared" ref="R452:R456" si="3337">Q446</f>
        <v>14816174.977134265</v>
      </c>
      <c r="S452" s="19">
        <f t="shared" ref="S452:S456" si="3338">R446</f>
        <v>14242210.104579901</v>
      </c>
      <c r="T452" s="19">
        <f t="shared" ref="T452:T456" si="3339">S446</f>
        <v>13644877.854427539</v>
      </c>
      <c r="U452" s="19">
        <f t="shared" ref="U452:U456" si="3340">T446</f>
        <v>13023226.889126889</v>
      </c>
      <c r="V452" s="19">
        <f t="shared" ref="V452:V456" si="3341">U446</f>
        <v>12376267.140074905</v>
      </c>
      <c r="W452" s="19">
        <f t="shared" ref="W452:W456" si="3342">V446</f>
        <v>11702968.23078908</v>
      </c>
      <c r="X452" s="19">
        <f t="shared" ref="X452:X456" si="3343">W446</f>
        <v>11002257.83588466</v>
      </c>
      <c r="Y452" s="19">
        <f t="shared" ref="Y452:Y456" si="3344">X446</f>
        <v>10273019.97324218</v>
      </c>
      <c r="Z452" s="19">
        <f t="shared" ref="Z452:Z456" si="3345">Y446</f>
        <v>9514093.2266453765</v>
      </c>
      <c r="AA452" s="19">
        <f t="shared" ref="AA452:AA456" si="3346">Z446</f>
        <v>8724268.8960587643</v>
      </c>
      <c r="AB452" s="19">
        <f t="shared" ref="AB452:AB456" si="3347">AA446</f>
        <v>7902289.0725989249</v>
      </c>
      <c r="AC452" s="19">
        <f t="shared" ref="AC452:AC456" si="3348">AB446</f>
        <v>7046844.6351336287</v>
      </c>
      <c r="AD452" s="19">
        <f t="shared" ref="AD452:AD456" si="3349">AC446</f>
        <v>6156573.1653180793</v>
      </c>
      <c r="AE452" s="19">
        <f t="shared" ref="AE452:AE456" si="3350">AD446</f>
        <v>5230056.7777476804</v>
      </c>
      <c r="AF452" s="19">
        <f t="shared" ref="AF452:AF456" si="3351">AE446</f>
        <v>4265819.8617715277</v>
      </c>
      <c r="AG452" s="19">
        <f t="shared" ref="AG452:AG456" si="3352">AF446</f>
        <v>3262326.7313701436</v>
      </c>
      <c r="AH452" s="19">
        <f t="shared" ref="AH452:AH456" si="3353">AG446</f>
        <v>2217979.1793545405</v>
      </c>
      <c r="AI452" s="19">
        <f t="shared" ref="AI452:AI456" si="3354">AH446</f>
        <v>1131113.9319913301</v>
      </c>
      <c r="AJ452" s="19">
        <f t="shared" ref="AJ452:AJ456" si="3355">AI446</f>
        <v>-3.4924596548080444E-9</v>
      </c>
      <c r="AK452" s="19" t="e">
        <f t="shared" ref="AK452:AK456" si="3356">AJ446</f>
        <v>#N/A</v>
      </c>
      <c r="AL452" s="19" t="e">
        <f t="shared" ref="AL452:AL456" si="3357">AK446</f>
        <v>#N/A</v>
      </c>
      <c r="AM452" s="19" t="e">
        <f t="shared" ref="AM452:AM456" si="3358">AL446</f>
        <v>#N/A</v>
      </c>
      <c r="AN452" s="19" t="e">
        <f t="shared" ref="AN452:AN456" si="3359">AM446</f>
        <v>#N/A</v>
      </c>
      <c r="AO452" s="19" t="e">
        <f t="shared" ref="AO452:AO456" si="3360">AN446</f>
        <v>#N/A</v>
      </c>
      <c r="AP452" s="19" t="e">
        <f t="shared" ref="AP452:AP456" si="3361">AO446</f>
        <v>#N/A</v>
      </c>
      <c r="AQ452" s="19" t="e">
        <f t="shared" ref="AQ452:AQ456" si="3362">AP446</f>
        <v>#N/A</v>
      </c>
      <c r="AR452" s="19" t="e">
        <f t="shared" ref="AR452:AR456" si="3363">AQ446</f>
        <v>#N/A</v>
      </c>
      <c r="AS452" s="19" t="e">
        <f t="shared" ref="AS452:AS456" si="3364">AR446</f>
        <v>#N/A</v>
      </c>
      <c r="AT452" s="19" t="e">
        <f t="shared" ref="AT452:AT456" si="3365">AS446</f>
        <v>#N/A</v>
      </c>
      <c r="AU452" s="19" t="e">
        <f t="shared" ref="AU452:AU456" si="3366">AT446</f>
        <v>#N/A</v>
      </c>
      <c r="AV452" s="19" t="e">
        <f t="shared" ref="AV452:AV456" si="3367">AU446</f>
        <v>#N/A</v>
      </c>
      <c r="AW452" s="19" t="e">
        <f t="shared" ref="AW452:AW456" si="3368">AV446</f>
        <v>#N/A</v>
      </c>
      <c r="AX452" s="19" t="e">
        <f t="shared" ref="AX452:AX456" si="3369">AW446</f>
        <v>#N/A</v>
      </c>
      <c r="AY452" s="19" t="e">
        <f t="shared" ref="AY452:AY456" si="3370">AX446</f>
        <v>#N/A</v>
      </c>
      <c r="AZ452" s="19" t="e">
        <f t="shared" ref="AZ452:AZ456" si="3371">AY446</f>
        <v>#N/A</v>
      </c>
      <c r="BA452" s="19" t="e">
        <f t="shared" ref="BA452:BA456" si="3372">AZ446</f>
        <v>#N/A</v>
      </c>
      <c r="BB452" s="19" t="e">
        <f t="shared" ref="BB452:BB456" si="3373">BA446</f>
        <v>#N/A</v>
      </c>
      <c r="BC452" s="19" t="e">
        <f t="shared" ref="BC452:BC456" si="3374">BB446</f>
        <v>#N/A</v>
      </c>
      <c r="BD452" s="19" t="e">
        <f t="shared" ref="BD452:BD456" si="3375">BC446</f>
        <v>#N/A</v>
      </c>
      <c r="BE452" s="19" t="e">
        <f t="shared" ref="BE452:BE456" si="3376">BD446</f>
        <v>#N/A</v>
      </c>
      <c r="BF452" s="19" t="e">
        <f t="shared" ref="BF452:BF456" si="3377">BE446</f>
        <v>#N/A</v>
      </c>
      <c r="BG452" s="19" t="e">
        <f t="shared" ref="BG452:BG456" si="3378">BF446</f>
        <v>#N/A</v>
      </c>
      <c r="BH452" s="19" t="e">
        <f t="shared" ref="BH452:BH456" si="3379">BG446</f>
        <v>#N/A</v>
      </c>
      <c r="BI452" s="19" t="e">
        <f t="shared" ref="BI452:BI456" si="3380">BH446</f>
        <v>#N/A</v>
      </c>
    </row>
    <row r="453" spans="3:61" s="19" customFormat="1" ht="12.75" x14ac:dyDescent="0.2">
      <c r="C453" s="19" t="s">
        <v>455</v>
      </c>
      <c r="F453" s="19">
        <f>E447</f>
        <v>355563.78640017851</v>
      </c>
      <c r="G453" s="19">
        <f t="shared" si="3326"/>
        <v>370039.57342876599</v>
      </c>
      <c r="H453" s="19">
        <f t="shared" si="3327"/>
        <v>385104.70171794278</v>
      </c>
      <c r="I453" s="19">
        <f t="shared" si="3328"/>
        <v>400783.1646520237</v>
      </c>
      <c r="J453" s="19">
        <f t="shared" si="3329"/>
        <v>417099.93243898929</v>
      </c>
      <c r="K453" s="19">
        <f t="shared" si="3330"/>
        <v>434080.99187913578</v>
      </c>
      <c r="L453" s="19">
        <f t="shared" si="3331"/>
        <v>451753.38775279291</v>
      </c>
      <c r="M453" s="19">
        <f t="shared" si="3332"/>
        <v>470145.26589302701</v>
      </c>
      <c r="N453" s="19">
        <f t="shared" si="3333"/>
        <v>489285.91801193089</v>
      </c>
      <c r="O453" s="19">
        <f t="shared" si="3334"/>
        <v>509205.82835188898</v>
      </c>
      <c r="P453" s="19">
        <f t="shared" si="3335"/>
        <v>529936.72223611979</v>
      </c>
      <c r="Q453" s="19">
        <f t="shared" si="3336"/>
        <v>551511.61659581703</v>
      </c>
      <c r="R453" s="19">
        <f t="shared" si="3337"/>
        <v>573964.87255436298</v>
      </c>
      <c r="S453" s="19">
        <f t="shared" si="3338"/>
        <v>597332.25015236228</v>
      </c>
      <c r="T453" s="19">
        <f t="shared" si="3339"/>
        <v>621650.96530064987</v>
      </c>
      <c r="U453" s="19">
        <f t="shared" si="3340"/>
        <v>646959.74905198487</v>
      </c>
      <c r="V453" s="19">
        <f t="shared" si="3341"/>
        <v>673298.90928582416</v>
      </c>
      <c r="W453" s="19">
        <f t="shared" si="3342"/>
        <v>700710.39490441955</v>
      </c>
      <c r="X453" s="19">
        <f t="shared" si="3343"/>
        <v>729237.86264248018</v>
      </c>
      <c r="Y453" s="19">
        <f t="shared" si="3344"/>
        <v>758926.74659680389</v>
      </c>
      <c r="Z453" s="19">
        <f t="shared" si="3345"/>
        <v>789824.33058661304</v>
      </c>
      <c r="AA453" s="19">
        <f t="shared" si="3346"/>
        <v>821979.82345983991</v>
      </c>
      <c r="AB453" s="19">
        <f t="shared" si="3347"/>
        <v>855444.43746529624</v>
      </c>
      <c r="AC453" s="19">
        <f t="shared" si="3348"/>
        <v>890271.46981554921</v>
      </c>
      <c r="AD453" s="19">
        <f t="shared" si="3349"/>
        <v>926516.38757039886</v>
      </c>
      <c r="AE453" s="19">
        <f t="shared" si="3350"/>
        <v>964236.91597615252</v>
      </c>
      <c r="AF453" s="19">
        <f t="shared" si="3351"/>
        <v>1003493.1304013843</v>
      </c>
      <c r="AG453" s="19">
        <f t="shared" si="3352"/>
        <v>1044347.5520156032</v>
      </c>
      <c r="AH453" s="19">
        <f t="shared" si="3353"/>
        <v>1086865.2473632104</v>
      </c>
      <c r="AI453" s="19">
        <f t="shared" si="3354"/>
        <v>1131113.9319913336</v>
      </c>
      <c r="AJ453" s="19" t="e">
        <f t="shared" si="3355"/>
        <v>#N/A</v>
      </c>
      <c r="AK453" s="19" t="e">
        <f t="shared" si="3356"/>
        <v>#N/A</v>
      </c>
      <c r="AL453" s="19" t="e">
        <f t="shared" si="3357"/>
        <v>#N/A</v>
      </c>
      <c r="AM453" s="19" t="e">
        <f t="shared" si="3358"/>
        <v>#N/A</v>
      </c>
      <c r="AN453" s="19" t="e">
        <f t="shared" si="3359"/>
        <v>#N/A</v>
      </c>
      <c r="AO453" s="19" t="e">
        <f t="shared" si="3360"/>
        <v>#N/A</v>
      </c>
      <c r="AP453" s="19" t="e">
        <f t="shared" si="3361"/>
        <v>#N/A</v>
      </c>
      <c r="AQ453" s="19" t="e">
        <f t="shared" si="3362"/>
        <v>#N/A</v>
      </c>
      <c r="AR453" s="19" t="e">
        <f t="shared" si="3363"/>
        <v>#N/A</v>
      </c>
      <c r="AS453" s="19" t="e">
        <f t="shared" si="3364"/>
        <v>#N/A</v>
      </c>
      <c r="AT453" s="19" t="e">
        <f t="shared" si="3365"/>
        <v>#N/A</v>
      </c>
      <c r="AU453" s="19" t="e">
        <f t="shared" si="3366"/>
        <v>#N/A</v>
      </c>
      <c r="AV453" s="19" t="e">
        <f t="shared" si="3367"/>
        <v>#N/A</v>
      </c>
      <c r="AW453" s="19" t="e">
        <f t="shared" si="3368"/>
        <v>#N/A</v>
      </c>
      <c r="AX453" s="19" t="e">
        <f t="shared" si="3369"/>
        <v>#N/A</v>
      </c>
      <c r="AY453" s="19" t="e">
        <f t="shared" si="3370"/>
        <v>#N/A</v>
      </c>
      <c r="AZ453" s="19" t="e">
        <f t="shared" si="3371"/>
        <v>#N/A</v>
      </c>
      <c r="BA453" s="19" t="e">
        <f t="shared" si="3372"/>
        <v>#N/A</v>
      </c>
      <c r="BB453" s="19" t="e">
        <f t="shared" si="3373"/>
        <v>#N/A</v>
      </c>
      <c r="BC453" s="19" t="e">
        <f t="shared" si="3374"/>
        <v>#N/A</v>
      </c>
      <c r="BD453" s="19" t="e">
        <f t="shared" si="3375"/>
        <v>#N/A</v>
      </c>
      <c r="BE453" s="19" t="e">
        <f t="shared" si="3376"/>
        <v>#N/A</v>
      </c>
      <c r="BF453" s="19" t="e">
        <f t="shared" si="3377"/>
        <v>#N/A</v>
      </c>
      <c r="BG453" s="19" t="e">
        <f t="shared" si="3378"/>
        <v>#N/A</v>
      </c>
      <c r="BH453" s="19" t="e">
        <f t="shared" si="3379"/>
        <v>#N/A</v>
      </c>
      <c r="BI453" s="19" t="e">
        <f t="shared" si="3380"/>
        <v>#N/A</v>
      </c>
    </row>
    <row r="454" spans="3:61" s="19" customFormat="1" ht="12.75" x14ac:dyDescent="0.2">
      <c r="C454" s="19" t="s">
        <v>456</v>
      </c>
      <c r="F454" s="19">
        <f>E448</f>
        <v>798115.8685343822</v>
      </c>
      <c r="G454" s="19">
        <f t="shared" si="3326"/>
        <v>783640.08150579466</v>
      </c>
      <c r="H454" s="19">
        <f t="shared" si="3327"/>
        <v>768574.95321661793</v>
      </c>
      <c r="I454" s="19">
        <f t="shared" si="3328"/>
        <v>752896.49028253695</v>
      </c>
      <c r="J454" s="19">
        <f t="shared" si="3329"/>
        <v>736579.72249557136</v>
      </c>
      <c r="K454" s="19">
        <f t="shared" si="3330"/>
        <v>719598.66305542481</v>
      </c>
      <c r="L454" s="19">
        <f t="shared" si="3331"/>
        <v>701926.26718176785</v>
      </c>
      <c r="M454" s="19">
        <f t="shared" si="3332"/>
        <v>683534.38904153369</v>
      </c>
      <c r="N454" s="19">
        <f t="shared" si="3333"/>
        <v>664393.73692262988</v>
      </c>
      <c r="O454" s="19">
        <f t="shared" si="3334"/>
        <v>644473.82658267173</v>
      </c>
      <c r="P454" s="19">
        <f t="shared" si="3335"/>
        <v>623742.93269844097</v>
      </c>
      <c r="Q454" s="19">
        <f t="shared" si="3336"/>
        <v>602168.03833874373</v>
      </c>
      <c r="R454" s="19">
        <f t="shared" si="3337"/>
        <v>579714.78238019766</v>
      </c>
      <c r="S454" s="19">
        <f t="shared" si="3338"/>
        <v>556347.40478219849</v>
      </c>
      <c r="T454" s="19">
        <f t="shared" si="3339"/>
        <v>532028.68963391089</v>
      </c>
      <c r="U454" s="19">
        <f t="shared" si="3340"/>
        <v>506719.90588257584</v>
      </c>
      <c r="V454" s="19">
        <f t="shared" si="3341"/>
        <v>480380.74564873654</v>
      </c>
      <c r="W454" s="19">
        <f t="shared" si="3342"/>
        <v>452969.26003014122</v>
      </c>
      <c r="X454" s="19">
        <f t="shared" si="3343"/>
        <v>424441.79229208053</v>
      </c>
      <c r="Y454" s="19">
        <f t="shared" si="3344"/>
        <v>394752.90833775687</v>
      </c>
      <c r="Z454" s="19">
        <f t="shared" si="3345"/>
        <v>363855.32434794767</v>
      </c>
      <c r="AA454" s="19">
        <f t="shared" si="3346"/>
        <v>331699.83147472085</v>
      </c>
      <c r="AB454" s="19">
        <f t="shared" si="3347"/>
        <v>298235.21746926458</v>
      </c>
      <c r="AC454" s="19">
        <f t="shared" si="3348"/>
        <v>263408.18511901156</v>
      </c>
      <c r="AD454" s="19">
        <f t="shared" si="3349"/>
        <v>227163.26736416185</v>
      </c>
      <c r="AE454" s="19">
        <f t="shared" si="3350"/>
        <v>189442.73895840821</v>
      </c>
      <c r="AF454" s="19">
        <f t="shared" si="3351"/>
        <v>150186.52453317645</v>
      </c>
      <c r="AG454" s="19">
        <f t="shared" si="3352"/>
        <v>109332.10291895761</v>
      </c>
      <c r="AH454" s="19">
        <f t="shared" si="3353"/>
        <v>66814.407571350268</v>
      </c>
      <c r="AI454" s="19">
        <f t="shared" si="3354"/>
        <v>22565.722943227101</v>
      </c>
      <c r="AJ454" s="19" t="e">
        <f t="shared" si="3355"/>
        <v>#N/A</v>
      </c>
      <c r="AK454" s="19" t="e">
        <f t="shared" si="3356"/>
        <v>#N/A</v>
      </c>
      <c r="AL454" s="19" t="e">
        <f t="shared" si="3357"/>
        <v>#N/A</v>
      </c>
      <c r="AM454" s="19" t="e">
        <f t="shared" si="3358"/>
        <v>#N/A</v>
      </c>
      <c r="AN454" s="19" t="e">
        <f t="shared" si="3359"/>
        <v>#N/A</v>
      </c>
      <c r="AO454" s="19" t="e">
        <f t="shared" si="3360"/>
        <v>#N/A</v>
      </c>
      <c r="AP454" s="19" t="e">
        <f t="shared" si="3361"/>
        <v>#N/A</v>
      </c>
      <c r="AQ454" s="19" t="e">
        <f t="shared" si="3362"/>
        <v>#N/A</v>
      </c>
      <c r="AR454" s="19" t="e">
        <f t="shared" si="3363"/>
        <v>#N/A</v>
      </c>
      <c r="AS454" s="19" t="e">
        <f t="shared" si="3364"/>
        <v>#N/A</v>
      </c>
      <c r="AT454" s="19" t="e">
        <f t="shared" si="3365"/>
        <v>#N/A</v>
      </c>
      <c r="AU454" s="19" t="e">
        <f t="shared" si="3366"/>
        <v>#N/A</v>
      </c>
      <c r="AV454" s="19" t="e">
        <f t="shared" si="3367"/>
        <v>#N/A</v>
      </c>
      <c r="AW454" s="19" t="e">
        <f t="shared" si="3368"/>
        <v>#N/A</v>
      </c>
      <c r="AX454" s="19" t="e">
        <f t="shared" si="3369"/>
        <v>#N/A</v>
      </c>
      <c r="AY454" s="19" t="e">
        <f t="shared" si="3370"/>
        <v>#N/A</v>
      </c>
      <c r="AZ454" s="19" t="e">
        <f t="shared" si="3371"/>
        <v>#N/A</v>
      </c>
      <c r="BA454" s="19" t="e">
        <f t="shared" si="3372"/>
        <v>#N/A</v>
      </c>
      <c r="BB454" s="19" t="e">
        <f t="shared" si="3373"/>
        <v>#N/A</v>
      </c>
      <c r="BC454" s="19" t="e">
        <f t="shared" si="3374"/>
        <v>#N/A</v>
      </c>
      <c r="BD454" s="19" t="e">
        <f t="shared" si="3375"/>
        <v>#N/A</v>
      </c>
      <c r="BE454" s="19" t="e">
        <f t="shared" si="3376"/>
        <v>#N/A</v>
      </c>
      <c r="BF454" s="19" t="e">
        <f t="shared" si="3377"/>
        <v>#N/A</v>
      </c>
      <c r="BG454" s="19" t="e">
        <f t="shared" si="3378"/>
        <v>#N/A</v>
      </c>
      <c r="BH454" s="19" t="e">
        <f t="shared" si="3379"/>
        <v>#N/A</v>
      </c>
      <c r="BI454" s="19" t="e">
        <f t="shared" si="3380"/>
        <v>#N/A</v>
      </c>
    </row>
    <row r="455" spans="3:61" s="19" customFormat="1" ht="12.75" x14ac:dyDescent="0.2">
      <c r="C455" s="19" t="s">
        <v>161</v>
      </c>
      <c r="F455" s="19">
        <f>E449</f>
        <v>1153679.6549345606</v>
      </c>
      <c r="G455" s="19">
        <f t="shared" si="3326"/>
        <v>1153679.6549345606</v>
      </c>
      <c r="H455" s="19">
        <f t="shared" si="3327"/>
        <v>1153679.6549345606</v>
      </c>
      <c r="I455" s="19">
        <f t="shared" si="3328"/>
        <v>1153679.6549345606</v>
      </c>
      <c r="J455" s="19">
        <f t="shared" si="3329"/>
        <v>1153679.6549345606</v>
      </c>
      <c r="K455" s="19">
        <f t="shared" si="3330"/>
        <v>1153679.6549345606</v>
      </c>
      <c r="L455" s="19">
        <f t="shared" si="3331"/>
        <v>1153679.6549345606</v>
      </c>
      <c r="M455" s="19">
        <f t="shared" si="3332"/>
        <v>1153679.6549345606</v>
      </c>
      <c r="N455" s="19">
        <f t="shared" si="3333"/>
        <v>1153679.6549345606</v>
      </c>
      <c r="O455" s="19">
        <f t="shared" si="3334"/>
        <v>1153679.6549345606</v>
      </c>
      <c r="P455" s="19">
        <f t="shared" si="3335"/>
        <v>1153679.6549345606</v>
      </c>
      <c r="Q455" s="19">
        <f t="shared" si="3336"/>
        <v>1153679.6549345606</v>
      </c>
      <c r="R455" s="19">
        <f t="shared" si="3337"/>
        <v>1153679.6549345606</v>
      </c>
      <c r="S455" s="19">
        <f t="shared" si="3338"/>
        <v>1153679.6549345606</v>
      </c>
      <c r="T455" s="19">
        <f t="shared" si="3339"/>
        <v>1153679.6549345606</v>
      </c>
      <c r="U455" s="19">
        <f t="shared" si="3340"/>
        <v>1153679.6549345606</v>
      </c>
      <c r="V455" s="19">
        <f t="shared" si="3341"/>
        <v>1153679.6549345606</v>
      </c>
      <c r="W455" s="19">
        <f t="shared" si="3342"/>
        <v>1153679.6549345606</v>
      </c>
      <c r="X455" s="19">
        <f t="shared" si="3343"/>
        <v>1153679.6549345606</v>
      </c>
      <c r="Y455" s="19">
        <f t="shared" si="3344"/>
        <v>1153679.6549345606</v>
      </c>
      <c r="Z455" s="19">
        <f t="shared" si="3345"/>
        <v>1153679.6549345606</v>
      </c>
      <c r="AA455" s="19">
        <f t="shared" si="3346"/>
        <v>1153679.6549345606</v>
      </c>
      <c r="AB455" s="19">
        <f t="shared" si="3347"/>
        <v>1153679.6549345606</v>
      </c>
      <c r="AC455" s="19">
        <f t="shared" si="3348"/>
        <v>1153679.6549345606</v>
      </c>
      <c r="AD455" s="19">
        <f t="shared" si="3349"/>
        <v>1153679.6549345606</v>
      </c>
      <c r="AE455" s="19">
        <f t="shared" si="3350"/>
        <v>1153679.6549345606</v>
      </c>
      <c r="AF455" s="19">
        <f t="shared" si="3351"/>
        <v>1153679.6549345606</v>
      </c>
      <c r="AG455" s="19">
        <f t="shared" si="3352"/>
        <v>1153679.6549345606</v>
      </c>
      <c r="AH455" s="19">
        <f t="shared" si="3353"/>
        <v>1153679.6549345606</v>
      </c>
      <c r="AI455" s="19">
        <f t="shared" si="3354"/>
        <v>1153679.6549345606</v>
      </c>
      <c r="AJ455" s="19" t="e">
        <f t="shared" si="3355"/>
        <v>#N/A</v>
      </c>
      <c r="AK455" s="19" t="e">
        <f t="shared" si="3356"/>
        <v>#N/A</v>
      </c>
      <c r="AL455" s="19" t="e">
        <f t="shared" si="3357"/>
        <v>#N/A</v>
      </c>
      <c r="AM455" s="19" t="e">
        <f t="shared" si="3358"/>
        <v>#N/A</v>
      </c>
      <c r="AN455" s="19" t="e">
        <f t="shared" si="3359"/>
        <v>#N/A</v>
      </c>
      <c r="AO455" s="19" t="e">
        <f t="shared" si="3360"/>
        <v>#N/A</v>
      </c>
      <c r="AP455" s="19" t="e">
        <f t="shared" si="3361"/>
        <v>#N/A</v>
      </c>
      <c r="AQ455" s="19" t="e">
        <f t="shared" si="3362"/>
        <v>#N/A</v>
      </c>
      <c r="AR455" s="19" t="e">
        <f t="shared" si="3363"/>
        <v>#N/A</v>
      </c>
      <c r="AS455" s="19" t="e">
        <f t="shared" si="3364"/>
        <v>#N/A</v>
      </c>
      <c r="AT455" s="19" t="e">
        <f t="shared" si="3365"/>
        <v>#N/A</v>
      </c>
      <c r="AU455" s="19" t="e">
        <f t="shared" si="3366"/>
        <v>#N/A</v>
      </c>
      <c r="AV455" s="19" t="e">
        <f t="shared" si="3367"/>
        <v>#N/A</v>
      </c>
      <c r="AW455" s="19" t="e">
        <f t="shared" si="3368"/>
        <v>#N/A</v>
      </c>
      <c r="AX455" s="19" t="e">
        <f t="shared" si="3369"/>
        <v>#N/A</v>
      </c>
      <c r="AY455" s="19" t="e">
        <f t="shared" si="3370"/>
        <v>#N/A</v>
      </c>
      <c r="AZ455" s="19" t="e">
        <f t="shared" si="3371"/>
        <v>#N/A</v>
      </c>
      <c r="BA455" s="19" t="e">
        <f t="shared" si="3372"/>
        <v>#N/A</v>
      </c>
      <c r="BB455" s="19" t="e">
        <f t="shared" si="3373"/>
        <v>#N/A</v>
      </c>
      <c r="BC455" s="19" t="e">
        <f t="shared" si="3374"/>
        <v>#N/A</v>
      </c>
      <c r="BD455" s="19" t="e">
        <f t="shared" si="3375"/>
        <v>#N/A</v>
      </c>
      <c r="BE455" s="19" t="e">
        <f t="shared" si="3376"/>
        <v>#N/A</v>
      </c>
      <c r="BF455" s="19" t="e">
        <f t="shared" si="3377"/>
        <v>#N/A</v>
      </c>
      <c r="BG455" s="19" t="e">
        <f t="shared" si="3378"/>
        <v>#N/A</v>
      </c>
      <c r="BH455" s="19" t="e">
        <f t="shared" si="3379"/>
        <v>#N/A</v>
      </c>
      <c r="BI455" s="19" t="e">
        <f t="shared" si="3380"/>
        <v>#N/A</v>
      </c>
    </row>
    <row r="456" spans="3:61" s="19" customFormat="1" ht="12.75" x14ac:dyDescent="0.2">
      <c r="C456" s="19" t="s">
        <v>457</v>
      </c>
      <c r="F456" s="19">
        <f>E450</f>
        <v>19825122.080092698</v>
      </c>
      <c r="G456" s="19">
        <f t="shared" si="3326"/>
        <v>19455082.506663933</v>
      </c>
      <c r="H456" s="19">
        <f t="shared" si="3327"/>
        <v>19069977.80494599</v>
      </c>
      <c r="I456" s="19">
        <f t="shared" si="3328"/>
        <v>18669194.640293967</v>
      </c>
      <c r="J456" s="19">
        <f t="shared" si="3329"/>
        <v>18252094.707854979</v>
      </c>
      <c r="K456" s="19">
        <f t="shared" si="3330"/>
        <v>17818013.715975843</v>
      </c>
      <c r="L456" s="19">
        <f t="shared" si="3331"/>
        <v>17366260.32822305</v>
      </c>
      <c r="M456" s="19">
        <f t="shared" si="3332"/>
        <v>16896115.062330022</v>
      </c>
      <c r="N456" s="19">
        <f t="shared" si="3333"/>
        <v>16406829.144318091</v>
      </c>
      <c r="O456" s="19">
        <f t="shared" si="3334"/>
        <v>15897623.315966202</v>
      </c>
      <c r="P456" s="19">
        <f t="shared" si="3335"/>
        <v>15367686.593730083</v>
      </c>
      <c r="Q456" s="19">
        <f t="shared" si="3336"/>
        <v>14816174.977134265</v>
      </c>
      <c r="R456" s="19">
        <f t="shared" si="3337"/>
        <v>14242210.104579901</v>
      </c>
      <c r="S456" s="19">
        <f t="shared" si="3338"/>
        <v>13644877.854427539</v>
      </c>
      <c r="T456" s="19">
        <f t="shared" si="3339"/>
        <v>13023226.889126889</v>
      </c>
      <c r="U456" s="19">
        <f t="shared" si="3340"/>
        <v>12376267.140074905</v>
      </c>
      <c r="V456" s="19">
        <f t="shared" si="3341"/>
        <v>11702968.23078908</v>
      </c>
      <c r="W456" s="19">
        <f t="shared" si="3342"/>
        <v>11002257.83588466</v>
      </c>
      <c r="X456" s="19">
        <f t="shared" si="3343"/>
        <v>10273019.97324218</v>
      </c>
      <c r="Y456" s="19">
        <f t="shared" si="3344"/>
        <v>9514093.2266453765</v>
      </c>
      <c r="Z456" s="19">
        <f t="shared" si="3345"/>
        <v>8724268.8960587643</v>
      </c>
      <c r="AA456" s="19">
        <f t="shared" si="3346"/>
        <v>7902289.0725989249</v>
      </c>
      <c r="AB456" s="19">
        <f t="shared" si="3347"/>
        <v>7046844.6351336287</v>
      </c>
      <c r="AC456" s="19">
        <f t="shared" si="3348"/>
        <v>6156573.1653180793</v>
      </c>
      <c r="AD456" s="19">
        <f t="shared" si="3349"/>
        <v>5230056.7777476804</v>
      </c>
      <c r="AE456" s="19">
        <f t="shared" si="3350"/>
        <v>4265819.8617715277</v>
      </c>
      <c r="AF456" s="19">
        <f t="shared" si="3351"/>
        <v>3262326.7313701436</v>
      </c>
      <c r="AG456" s="19">
        <f t="shared" si="3352"/>
        <v>2217979.1793545405</v>
      </c>
      <c r="AH456" s="19">
        <f t="shared" si="3353"/>
        <v>1131113.9319913301</v>
      </c>
      <c r="AI456" s="19">
        <f t="shared" si="3354"/>
        <v>-3.4924596548080444E-9</v>
      </c>
      <c r="AJ456" s="19" t="e">
        <f t="shared" si="3355"/>
        <v>#N/A</v>
      </c>
      <c r="AK456" s="19" t="e">
        <f t="shared" si="3356"/>
        <v>#N/A</v>
      </c>
      <c r="AL456" s="19" t="e">
        <f t="shared" si="3357"/>
        <v>#N/A</v>
      </c>
      <c r="AM456" s="19" t="e">
        <f t="shared" si="3358"/>
        <v>#N/A</v>
      </c>
      <c r="AN456" s="19" t="e">
        <f t="shared" si="3359"/>
        <v>#N/A</v>
      </c>
      <c r="AO456" s="19" t="e">
        <f t="shared" si="3360"/>
        <v>#N/A</v>
      </c>
      <c r="AP456" s="19" t="e">
        <f t="shared" si="3361"/>
        <v>#N/A</v>
      </c>
      <c r="AQ456" s="19" t="e">
        <f t="shared" si="3362"/>
        <v>#N/A</v>
      </c>
      <c r="AR456" s="19" t="e">
        <f t="shared" si="3363"/>
        <v>#N/A</v>
      </c>
      <c r="AS456" s="19" t="e">
        <f t="shared" si="3364"/>
        <v>#N/A</v>
      </c>
      <c r="AT456" s="19" t="e">
        <f t="shared" si="3365"/>
        <v>#N/A</v>
      </c>
      <c r="AU456" s="19" t="e">
        <f t="shared" si="3366"/>
        <v>#N/A</v>
      </c>
      <c r="AV456" s="19" t="e">
        <f t="shared" si="3367"/>
        <v>#N/A</v>
      </c>
      <c r="AW456" s="19" t="e">
        <f t="shared" si="3368"/>
        <v>#N/A</v>
      </c>
      <c r="AX456" s="19" t="e">
        <f t="shared" si="3369"/>
        <v>#N/A</v>
      </c>
      <c r="AY456" s="19" t="e">
        <f t="shared" si="3370"/>
        <v>#N/A</v>
      </c>
      <c r="AZ456" s="19" t="e">
        <f t="shared" si="3371"/>
        <v>#N/A</v>
      </c>
      <c r="BA456" s="19" t="e">
        <f t="shared" si="3372"/>
        <v>#N/A</v>
      </c>
      <c r="BB456" s="19" t="e">
        <f t="shared" si="3373"/>
        <v>#N/A</v>
      </c>
      <c r="BC456" s="19" t="e">
        <f t="shared" si="3374"/>
        <v>#N/A</v>
      </c>
      <c r="BD456" s="19" t="e">
        <f t="shared" si="3375"/>
        <v>#N/A</v>
      </c>
      <c r="BE456" s="19" t="e">
        <f t="shared" si="3376"/>
        <v>#N/A</v>
      </c>
      <c r="BF456" s="19" t="e">
        <f t="shared" si="3377"/>
        <v>#N/A</v>
      </c>
      <c r="BG456" s="19" t="e">
        <f t="shared" si="3378"/>
        <v>#N/A</v>
      </c>
      <c r="BH456" s="19" t="e">
        <f t="shared" si="3379"/>
        <v>#N/A</v>
      </c>
      <c r="BI456" s="19" t="e">
        <f t="shared" si="3380"/>
        <v>#N/A</v>
      </c>
    </row>
    <row r="457" spans="3:61" s="19" customFormat="1" ht="12.75" x14ac:dyDescent="0.2"/>
    <row r="458" spans="3:61" s="19" customFormat="1" ht="12.75" x14ac:dyDescent="0.2">
      <c r="C458" s="19" t="s">
        <v>473</v>
      </c>
      <c r="G458" s="19">
        <f>F452</f>
        <v>20180685.866492879</v>
      </c>
      <c r="H458" s="19">
        <f t="shared" ref="H458:H462" si="3381">G452</f>
        <v>19825122.080092698</v>
      </c>
      <c r="I458" s="19">
        <f t="shared" ref="I458:I462" si="3382">H452</f>
        <v>19455082.506663933</v>
      </c>
      <c r="J458" s="19">
        <f t="shared" ref="J458:J462" si="3383">I452</f>
        <v>19069977.80494599</v>
      </c>
      <c r="K458" s="19">
        <f t="shared" ref="K458:K462" si="3384">J452</f>
        <v>18669194.640293967</v>
      </c>
      <c r="L458" s="19">
        <f t="shared" ref="L458:L462" si="3385">K452</f>
        <v>18252094.707854979</v>
      </c>
      <c r="M458" s="19">
        <f t="shared" ref="M458:M462" si="3386">L452</f>
        <v>17818013.715975843</v>
      </c>
      <c r="N458" s="19">
        <f t="shared" ref="N458:N462" si="3387">M452</f>
        <v>17366260.32822305</v>
      </c>
      <c r="O458" s="19">
        <f t="shared" ref="O458:O462" si="3388">N452</f>
        <v>16896115.062330022</v>
      </c>
      <c r="P458" s="19">
        <f t="shared" ref="P458:P462" si="3389">O452</f>
        <v>16406829.144318091</v>
      </c>
      <c r="Q458" s="19">
        <f t="shared" ref="Q458:Q462" si="3390">P452</f>
        <v>15897623.315966202</v>
      </c>
      <c r="R458" s="19">
        <f t="shared" ref="R458:R462" si="3391">Q452</f>
        <v>15367686.593730083</v>
      </c>
      <c r="S458" s="19">
        <f t="shared" ref="S458:S462" si="3392">R452</f>
        <v>14816174.977134265</v>
      </c>
      <c r="T458" s="19">
        <f t="shared" ref="T458:T462" si="3393">S452</f>
        <v>14242210.104579901</v>
      </c>
      <c r="U458" s="19">
        <f t="shared" ref="U458:U462" si="3394">T452</f>
        <v>13644877.854427539</v>
      </c>
      <c r="V458" s="19">
        <f t="shared" ref="V458:V462" si="3395">U452</f>
        <v>13023226.889126889</v>
      </c>
      <c r="W458" s="19">
        <f t="shared" ref="W458:W462" si="3396">V452</f>
        <v>12376267.140074905</v>
      </c>
      <c r="X458" s="19">
        <f t="shared" ref="X458:X462" si="3397">W452</f>
        <v>11702968.23078908</v>
      </c>
      <c r="Y458" s="19">
        <f t="shared" ref="Y458:Y462" si="3398">X452</f>
        <v>11002257.83588466</v>
      </c>
      <c r="Z458" s="19">
        <f t="shared" ref="Z458:Z462" si="3399">Y452</f>
        <v>10273019.97324218</v>
      </c>
      <c r="AA458" s="19">
        <f t="shared" ref="AA458:AA462" si="3400">Z452</f>
        <v>9514093.2266453765</v>
      </c>
      <c r="AB458" s="19">
        <f t="shared" ref="AB458:AB462" si="3401">AA452</f>
        <v>8724268.8960587643</v>
      </c>
      <c r="AC458" s="19">
        <f t="shared" ref="AC458:AC462" si="3402">AB452</f>
        <v>7902289.0725989249</v>
      </c>
      <c r="AD458" s="19">
        <f t="shared" ref="AD458:AD462" si="3403">AC452</f>
        <v>7046844.6351336287</v>
      </c>
      <c r="AE458" s="19">
        <f t="shared" ref="AE458:AE462" si="3404">AD452</f>
        <v>6156573.1653180793</v>
      </c>
      <c r="AF458" s="19">
        <f t="shared" ref="AF458:AF462" si="3405">AE452</f>
        <v>5230056.7777476804</v>
      </c>
      <c r="AG458" s="19">
        <f t="shared" ref="AG458:AG462" si="3406">AF452</f>
        <v>4265819.8617715277</v>
      </c>
      <c r="AH458" s="19">
        <f t="shared" ref="AH458:AH462" si="3407">AG452</f>
        <v>3262326.7313701436</v>
      </c>
      <c r="AI458" s="19">
        <f t="shared" ref="AI458:AI462" si="3408">AH452</f>
        <v>2217979.1793545405</v>
      </c>
      <c r="AJ458" s="19">
        <f t="shared" ref="AJ458:AJ462" si="3409">AI452</f>
        <v>1131113.9319913301</v>
      </c>
      <c r="AK458" s="19">
        <f t="shared" ref="AK458:AK462" si="3410">AJ452</f>
        <v>-3.4924596548080444E-9</v>
      </c>
      <c r="AL458" s="19" t="e">
        <f t="shared" ref="AL458:AL462" si="3411">AK452</f>
        <v>#N/A</v>
      </c>
      <c r="AM458" s="19" t="e">
        <f t="shared" ref="AM458:AM462" si="3412">AL452</f>
        <v>#N/A</v>
      </c>
      <c r="AN458" s="19" t="e">
        <f t="shared" ref="AN458:AN462" si="3413">AM452</f>
        <v>#N/A</v>
      </c>
      <c r="AO458" s="19" t="e">
        <f t="shared" ref="AO458:AO462" si="3414">AN452</f>
        <v>#N/A</v>
      </c>
      <c r="AP458" s="19" t="e">
        <f t="shared" ref="AP458:AP462" si="3415">AO452</f>
        <v>#N/A</v>
      </c>
      <c r="AQ458" s="19" t="e">
        <f t="shared" ref="AQ458:AQ462" si="3416">AP452</f>
        <v>#N/A</v>
      </c>
      <c r="AR458" s="19" t="e">
        <f t="shared" ref="AR458:AR462" si="3417">AQ452</f>
        <v>#N/A</v>
      </c>
      <c r="AS458" s="19" t="e">
        <f t="shared" ref="AS458:AS462" si="3418">AR452</f>
        <v>#N/A</v>
      </c>
      <c r="AT458" s="19" t="e">
        <f t="shared" ref="AT458:AT462" si="3419">AS452</f>
        <v>#N/A</v>
      </c>
      <c r="AU458" s="19" t="e">
        <f t="shared" ref="AU458:AU462" si="3420">AT452</f>
        <v>#N/A</v>
      </c>
      <c r="AV458" s="19" t="e">
        <f t="shared" ref="AV458:AV462" si="3421">AU452</f>
        <v>#N/A</v>
      </c>
      <c r="AW458" s="19" t="e">
        <f t="shared" ref="AW458:AW462" si="3422">AV452</f>
        <v>#N/A</v>
      </c>
      <c r="AX458" s="19" t="e">
        <f t="shared" ref="AX458:AX462" si="3423">AW452</f>
        <v>#N/A</v>
      </c>
      <c r="AY458" s="19" t="e">
        <f t="shared" ref="AY458:AY462" si="3424">AX452</f>
        <v>#N/A</v>
      </c>
      <c r="AZ458" s="19" t="e">
        <f t="shared" ref="AZ458:AZ462" si="3425">AY452</f>
        <v>#N/A</v>
      </c>
      <c r="BA458" s="19" t="e">
        <f t="shared" ref="BA458:BA462" si="3426">AZ452</f>
        <v>#N/A</v>
      </c>
      <c r="BB458" s="19" t="e">
        <f t="shared" ref="BB458:BB462" si="3427">BA452</f>
        <v>#N/A</v>
      </c>
      <c r="BC458" s="19" t="e">
        <f t="shared" ref="BC458:BC462" si="3428">BB452</f>
        <v>#N/A</v>
      </c>
      <c r="BD458" s="19" t="e">
        <f t="shared" ref="BD458:BD462" si="3429">BC452</f>
        <v>#N/A</v>
      </c>
      <c r="BE458" s="19" t="e">
        <f t="shared" ref="BE458:BE462" si="3430">BD452</f>
        <v>#N/A</v>
      </c>
      <c r="BF458" s="19" t="e">
        <f t="shared" ref="BF458:BF462" si="3431">BE452</f>
        <v>#N/A</v>
      </c>
      <c r="BG458" s="19" t="e">
        <f t="shared" ref="BG458:BG462" si="3432">BF452</f>
        <v>#N/A</v>
      </c>
      <c r="BH458" s="19" t="e">
        <f t="shared" ref="BH458:BH462" si="3433">BG452</f>
        <v>#N/A</v>
      </c>
      <c r="BI458" s="19" t="e">
        <f t="shared" ref="BI458:BI462" si="3434">BH452</f>
        <v>#N/A</v>
      </c>
    </row>
    <row r="459" spans="3:61" s="19" customFormat="1" ht="12.75" x14ac:dyDescent="0.2">
      <c r="C459" s="19" t="s">
        <v>455</v>
      </c>
      <c r="G459" s="19">
        <f>F453</f>
        <v>355563.78640017851</v>
      </c>
      <c r="H459" s="19">
        <f t="shared" si="3381"/>
        <v>370039.57342876599</v>
      </c>
      <c r="I459" s="19">
        <f t="shared" si="3382"/>
        <v>385104.70171794278</v>
      </c>
      <c r="J459" s="19">
        <f t="shared" si="3383"/>
        <v>400783.1646520237</v>
      </c>
      <c r="K459" s="19">
        <f t="shared" si="3384"/>
        <v>417099.93243898929</v>
      </c>
      <c r="L459" s="19">
        <f t="shared" si="3385"/>
        <v>434080.99187913578</v>
      </c>
      <c r="M459" s="19">
        <f t="shared" si="3386"/>
        <v>451753.38775279291</v>
      </c>
      <c r="N459" s="19">
        <f t="shared" si="3387"/>
        <v>470145.26589302701</v>
      </c>
      <c r="O459" s="19">
        <f t="shared" si="3388"/>
        <v>489285.91801193089</v>
      </c>
      <c r="P459" s="19">
        <f t="shared" si="3389"/>
        <v>509205.82835188898</v>
      </c>
      <c r="Q459" s="19">
        <f t="shared" si="3390"/>
        <v>529936.72223611979</v>
      </c>
      <c r="R459" s="19">
        <f t="shared" si="3391"/>
        <v>551511.61659581703</v>
      </c>
      <c r="S459" s="19">
        <f t="shared" si="3392"/>
        <v>573964.87255436298</v>
      </c>
      <c r="T459" s="19">
        <f t="shared" si="3393"/>
        <v>597332.25015236228</v>
      </c>
      <c r="U459" s="19">
        <f t="shared" si="3394"/>
        <v>621650.96530064987</v>
      </c>
      <c r="V459" s="19">
        <f t="shared" si="3395"/>
        <v>646959.74905198487</v>
      </c>
      <c r="W459" s="19">
        <f t="shared" si="3396"/>
        <v>673298.90928582416</v>
      </c>
      <c r="X459" s="19">
        <f t="shared" si="3397"/>
        <v>700710.39490441955</v>
      </c>
      <c r="Y459" s="19">
        <f t="shared" si="3398"/>
        <v>729237.86264248018</v>
      </c>
      <c r="Z459" s="19">
        <f t="shared" si="3399"/>
        <v>758926.74659680389</v>
      </c>
      <c r="AA459" s="19">
        <f t="shared" si="3400"/>
        <v>789824.33058661304</v>
      </c>
      <c r="AB459" s="19">
        <f t="shared" si="3401"/>
        <v>821979.82345983991</v>
      </c>
      <c r="AC459" s="19">
        <f t="shared" si="3402"/>
        <v>855444.43746529624</v>
      </c>
      <c r="AD459" s="19">
        <f t="shared" si="3403"/>
        <v>890271.46981554921</v>
      </c>
      <c r="AE459" s="19">
        <f t="shared" si="3404"/>
        <v>926516.38757039886</v>
      </c>
      <c r="AF459" s="19">
        <f t="shared" si="3405"/>
        <v>964236.91597615252</v>
      </c>
      <c r="AG459" s="19">
        <f t="shared" si="3406"/>
        <v>1003493.1304013843</v>
      </c>
      <c r="AH459" s="19">
        <f t="shared" si="3407"/>
        <v>1044347.5520156032</v>
      </c>
      <c r="AI459" s="19">
        <f t="shared" si="3408"/>
        <v>1086865.2473632104</v>
      </c>
      <c r="AJ459" s="19">
        <f t="shared" si="3409"/>
        <v>1131113.9319913336</v>
      </c>
      <c r="AK459" s="19" t="e">
        <f t="shared" si="3410"/>
        <v>#N/A</v>
      </c>
      <c r="AL459" s="19" t="e">
        <f t="shared" si="3411"/>
        <v>#N/A</v>
      </c>
      <c r="AM459" s="19" t="e">
        <f t="shared" si="3412"/>
        <v>#N/A</v>
      </c>
      <c r="AN459" s="19" t="e">
        <f t="shared" si="3413"/>
        <v>#N/A</v>
      </c>
      <c r="AO459" s="19" t="e">
        <f t="shared" si="3414"/>
        <v>#N/A</v>
      </c>
      <c r="AP459" s="19" t="e">
        <f t="shared" si="3415"/>
        <v>#N/A</v>
      </c>
      <c r="AQ459" s="19" t="e">
        <f t="shared" si="3416"/>
        <v>#N/A</v>
      </c>
      <c r="AR459" s="19" t="e">
        <f t="shared" si="3417"/>
        <v>#N/A</v>
      </c>
      <c r="AS459" s="19" t="e">
        <f t="shared" si="3418"/>
        <v>#N/A</v>
      </c>
      <c r="AT459" s="19" t="e">
        <f t="shared" si="3419"/>
        <v>#N/A</v>
      </c>
      <c r="AU459" s="19" t="e">
        <f t="shared" si="3420"/>
        <v>#N/A</v>
      </c>
      <c r="AV459" s="19" t="e">
        <f t="shared" si="3421"/>
        <v>#N/A</v>
      </c>
      <c r="AW459" s="19" t="e">
        <f t="shared" si="3422"/>
        <v>#N/A</v>
      </c>
      <c r="AX459" s="19" t="e">
        <f t="shared" si="3423"/>
        <v>#N/A</v>
      </c>
      <c r="AY459" s="19" t="e">
        <f t="shared" si="3424"/>
        <v>#N/A</v>
      </c>
      <c r="AZ459" s="19" t="e">
        <f t="shared" si="3425"/>
        <v>#N/A</v>
      </c>
      <c r="BA459" s="19" t="e">
        <f t="shared" si="3426"/>
        <v>#N/A</v>
      </c>
      <c r="BB459" s="19" t="e">
        <f t="shared" si="3427"/>
        <v>#N/A</v>
      </c>
      <c r="BC459" s="19" t="e">
        <f t="shared" si="3428"/>
        <v>#N/A</v>
      </c>
      <c r="BD459" s="19" t="e">
        <f t="shared" si="3429"/>
        <v>#N/A</v>
      </c>
      <c r="BE459" s="19" t="e">
        <f t="shared" si="3430"/>
        <v>#N/A</v>
      </c>
      <c r="BF459" s="19" t="e">
        <f t="shared" si="3431"/>
        <v>#N/A</v>
      </c>
      <c r="BG459" s="19" t="e">
        <f t="shared" si="3432"/>
        <v>#N/A</v>
      </c>
      <c r="BH459" s="19" t="e">
        <f t="shared" si="3433"/>
        <v>#N/A</v>
      </c>
      <c r="BI459" s="19" t="e">
        <f t="shared" si="3434"/>
        <v>#N/A</v>
      </c>
    </row>
    <row r="460" spans="3:61" s="19" customFormat="1" ht="12.75" x14ac:dyDescent="0.2">
      <c r="C460" s="19" t="s">
        <v>456</v>
      </c>
      <c r="G460" s="19">
        <f>F454</f>
        <v>798115.8685343822</v>
      </c>
      <c r="H460" s="19">
        <f t="shared" si="3381"/>
        <v>783640.08150579466</v>
      </c>
      <c r="I460" s="19">
        <f t="shared" si="3382"/>
        <v>768574.95321661793</v>
      </c>
      <c r="J460" s="19">
        <f t="shared" si="3383"/>
        <v>752896.49028253695</v>
      </c>
      <c r="K460" s="19">
        <f t="shared" si="3384"/>
        <v>736579.72249557136</v>
      </c>
      <c r="L460" s="19">
        <f t="shared" si="3385"/>
        <v>719598.66305542481</v>
      </c>
      <c r="M460" s="19">
        <f t="shared" si="3386"/>
        <v>701926.26718176785</v>
      </c>
      <c r="N460" s="19">
        <f t="shared" si="3387"/>
        <v>683534.38904153369</v>
      </c>
      <c r="O460" s="19">
        <f t="shared" si="3388"/>
        <v>664393.73692262988</v>
      </c>
      <c r="P460" s="19">
        <f t="shared" si="3389"/>
        <v>644473.82658267173</v>
      </c>
      <c r="Q460" s="19">
        <f t="shared" si="3390"/>
        <v>623742.93269844097</v>
      </c>
      <c r="R460" s="19">
        <f t="shared" si="3391"/>
        <v>602168.03833874373</v>
      </c>
      <c r="S460" s="19">
        <f t="shared" si="3392"/>
        <v>579714.78238019766</v>
      </c>
      <c r="T460" s="19">
        <f t="shared" si="3393"/>
        <v>556347.40478219849</v>
      </c>
      <c r="U460" s="19">
        <f t="shared" si="3394"/>
        <v>532028.68963391089</v>
      </c>
      <c r="V460" s="19">
        <f t="shared" si="3395"/>
        <v>506719.90588257584</v>
      </c>
      <c r="W460" s="19">
        <f t="shared" si="3396"/>
        <v>480380.74564873654</v>
      </c>
      <c r="X460" s="19">
        <f t="shared" si="3397"/>
        <v>452969.26003014122</v>
      </c>
      <c r="Y460" s="19">
        <f t="shared" si="3398"/>
        <v>424441.79229208053</v>
      </c>
      <c r="Z460" s="19">
        <f t="shared" si="3399"/>
        <v>394752.90833775687</v>
      </c>
      <c r="AA460" s="19">
        <f t="shared" si="3400"/>
        <v>363855.32434794767</v>
      </c>
      <c r="AB460" s="19">
        <f t="shared" si="3401"/>
        <v>331699.83147472085</v>
      </c>
      <c r="AC460" s="19">
        <f t="shared" si="3402"/>
        <v>298235.21746926458</v>
      </c>
      <c r="AD460" s="19">
        <f t="shared" si="3403"/>
        <v>263408.18511901156</v>
      </c>
      <c r="AE460" s="19">
        <f t="shared" si="3404"/>
        <v>227163.26736416185</v>
      </c>
      <c r="AF460" s="19">
        <f t="shared" si="3405"/>
        <v>189442.73895840821</v>
      </c>
      <c r="AG460" s="19">
        <f t="shared" si="3406"/>
        <v>150186.52453317645</v>
      </c>
      <c r="AH460" s="19">
        <f t="shared" si="3407"/>
        <v>109332.10291895761</v>
      </c>
      <c r="AI460" s="19">
        <f t="shared" si="3408"/>
        <v>66814.407571350268</v>
      </c>
      <c r="AJ460" s="19">
        <f t="shared" si="3409"/>
        <v>22565.722943227101</v>
      </c>
      <c r="AK460" s="19" t="e">
        <f t="shared" si="3410"/>
        <v>#N/A</v>
      </c>
      <c r="AL460" s="19" t="e">
        <f t="shared" si="3411"/>
        <v>#N/A</v>
      </c>
      <c r="AM460" s="19" t="e">
        <f t="shared" si="3412"/>
        <v>#N/A</v>
      </c>
      <c r="AN460" s="19" t="e">
        <f t="shared" si="3413"/>
        <v>#N/A</v>
      </c>
      <c r="AO460" s="19" t="e">
        <f t="shared" si="3414"/>
        <v>#N/A</v>
      </c>
      <c r="AP460" s="19" t="e">
        <f t="shared" si="3415"/>
        <v>#N/A</v>
      </c>
      <c r="AQ460" s="19" t="e">
        <f t="shared" si="3416"/>
        <v>#N/A</v>
      </c>
      <c r="AR460" s="19" t="e">
        <f t="shared" si="3417"/>
        <v>#N/A</v>
      </c>
      <c r="AS460" s="19" t="e">
        <f t="shared" si="3418"/>
        <v>#N/A</v>
      </c>
      <c r="AT460" s="19" t="e">
        <f t="shared" si="3419"/>
        <v>#N/A</v>
      </c>
      <c r="AU460" s="19" t="e">
        <f t="shared" si="3420"/>
        <v>#N/A</v>
      </c>
      <c r="AV460" s="19" t="e">
        <f t="shared" si="3421"/>
        <v>#N/A</v>
      </c>
      <c r="AW460" s="19" t="e">
        <f t="shared" si="3422"/>
        <v>#N/A</v>
      </c>
      <c r="AX460" s="19" t="e">
        <f t="shared" si="3423"/>
        <v>#N/A</v>
      </c>
      <c r="AY460" s="19" t="e">
        <f t="shared" si="3424"/>
        <v>#N/A</v>
      </c>
      <c r="AZ460" s="19" t="e">
        <f t="shared" si="3425"/>
        <v>#N/A</v>
      </c>
      <c r="BA460" s="19" t="e">
        <f t="shared" si="3426"/>
        <v>#N/A</v>
      </c>
      <c r="BB460" s="19" t="e">
        <f t="shared" si="3427"/>
        <v>#N/A</v>
      </c>
      <c r="BC460" s="19" t="e">
        <f t="shared" si="3428"/>
        <v>#N/A</v>
      </c>
      <c r="BD460" s="19" t="e">
        <f t="shared" si="3429"/>
        <v>#N/A</v>
      </c>
      <c r="BE460" s="19" t="e">
        <f t="shared" si="3430"/>
        <v>#N/A</v>
      </c>
      <c r="BF460" s="19" t="e">
        <f t="shared" si="3431"/>
        <v>#N/A</v>
      </c>
      <c r="BG460" s="19" t="e">
        <f t="shared" si="3432"/>
        <v>#N/A</v>
      </c>
      <c r="BH460" s="19" t="e">
        <f t="shared" si="3433"/>
        <v>#N/A</v>
      </c>
      <c r="BI460" s="19" t="e">
        <f t="shared" si="3434"/>
        <v>#N/A</v>
      </c>
    </row>
    <row r="461" spans="3:61" s="19" customFormat="1" ht="12.75" x14ac:dyDescent="0.2">
      <c r="C461" s="19" t="s">
        <v>161</v>
      </c>
      <c r="G461" s="19">
        <f>F455</f>
        <v>1153679.6549345606</v>
      </c>
      <c r="H461" s="19">
        <f t="shared" si="3381"/>
        <v>1153679.6549345606</v>
      </c>
      <c r="I461" s="19">
        <f t="shared" si="3382"/>
        <v>1153679.6549345606</v>
      </c>
      <c r="J461" s="19">
        <f t="shared" si="3383"/>
        <v>1153679.6549345606</v>
      </c>
      <c r="K461" s="19">
        <f t="shared" si="3384"/>
        <v>1153679.6549345606</v>
      </c>
      <c r="L461" s="19">
        <f t="shared" si="3385"/>
        <v>1153679.6549345606</v>
      </c>
      <c r="M461" s="19">
        <f t="shared" si="3386"/>
        <v>1153679.6549345606</v>
      </c>
      <c r="N461" s="19">
        <f t="shared" si="3387"/>
        <v>1153679.6549345606</v>
      </c>
      <c r="O461" s="19">
        <f t="shared" si="3388"/>
        <v>1153679.6549345606</v>
      </c>
      <c r="P461" s="19">
        <f t="shared" si="3389"/>
        <v>1153679.6549345606</v>
      </c>
      <c r="Q461" s="19">
        <f t="shared" si="3390"/>
        <v>1153679.6549345606</v>
      </c>
      <c r="R461" s="19">
        <f t="shared" si="3391"/>
        <v>1153679.6549345606</v>
      </c>
      <c r="S461" s="19">
        <f t="shared" si="3392"/>
        <v>1153679.6549345606</v>
      </c>
      <c r="T461" s="19">
        <f t="shared" si="3393"/>
        <v>1153679.6549345606</v>
      </c>
      <c r="U461" s="19">
        <f t="shared" si="3394"/>
        <v>1153679.6549345606</v>
      </c>
      <c r="V461" s="19">
        <f t="shared" si="3395"/>
        <v>1153679.6549345606</v>
      </c>
      <c r="W461" s="19">
        <f t="shared" si="3396"/>
        <v>1153679.6549345606</v>
      </c>
      <c r="X461" s="19">
        <f t="shared" si="3397"/>
        <v>1153679.6549345606</v>
      </c>
      <c r="Y461" s="19">
        <f t="shared" si="3398"/>
        <v>1153679.6549345606</v>
      </c>
      <c r="Z461" s="19">
        <f t="shared" si="3399"/>
        <v>1153679.6549345606</v>
      </c>
      <c r="AA461" s="19">
        <f t="shared" si="3400"/>
        <v>1153679.6549345606</v>
      </c>
      <c r="AB461" s="19">
        <f t="shared" si="3401"/>
        <v>1153679.6549345606</v>
      </c>
      <c r="AC461" s="19">
        <f t="shared" si="3402"/>
        <v>1153679.6549345606</v>
      </c>
      <c r="AD461" s="19">
        <f t="shared" si="3403"/>
        <v>1153679.6549345606</v>
      </c>
      <c r="AE461" s="19">
        <f t="shared" si="3404"/>
        <v>1153679.6549345606</v>
      </c>
      <c r="AF461" s="19">
        <f t="shared" si="3405"/>
        <v>1153679.6549345606</v>
      </c>
      <c r="AG461" s="19">
        <f t="shared" si="3406"/>
        <v>1153679.6549345606</v>
      </c>
      <c r="AH461" s="19">
        <f t="shared" si="3407"/>
        <v>1153679.6549345606</v>
      </c>
      <c r="AI461" s="19">
        <f t="shared" si="3408"/>
        <v>1153679.6549345606</v>
      </c>
      <c r="AJ461" s="19">
        <f t="shared" si="3409"/>
        <v>1153679.6549345606</v>
      </c>
      <c r="AK461" s="19" t="e">
        <f t="shared" si="3410"/>
        <v>#N/A</v>
      </c>
      <c r="AL461" s="19" t="e">
        <f t="shared" si="3411"/>
        <v>#N/A</v>
      </c>
      <c r="AM461" s="19" t="e">
        <f t="shared" si="3412"/>
        <v>#N/A</v>
      </c>
      <c r="AN461" s="19" t="e">
        <f t="shared" si="3413"/>
        <v>#N/A</v>
      </c>
      <c r="AO461" s="19" t="e">
        <f t="shared" si="3414"/>
        <v>#N/A</v>
      </c>
      <c r="AP461" s="19" t="e">
        <f t="shared" si="3415"/>
        <v>#N/A</v>
      </c>
      <c r="AQ461" s="19" t="e">
        <f t="shared" si="3416"/>
        <v>#N/A</v>
      </c>
      <c r="AR461" s="19" t="e">
        <f t="shared" si="3417"/>
        <v>#N/A</v>
      </c>
      <c r="AS461" s="19" t="e">
        <f t="shared" si="3418"/>
        <v>#N/A</v>
      </c>
      <c r="AT461" s="19" t="e">
        <f t="shared" si="3419"/>
        <v>#N/A</v>
      </c>
      <c r="AU461" s="19" t="e">
        <f t="shared" si="3420"/>
        <v>#N/A</v>
      </c>
      <c r="AV461" s="19" t="e">
        <f t="shared" si="3421"/>
        <v>#N/A</v>
      </c>
      <c r="AW461" s="19" t="e">
        <f t="shared" si="3422"/>
        <v>#N/A</v>
      </c>
      <c r="AX461" s="19" t="e">
        <f t="shared" si="3423"/>
        <v>#N/A</v>
      </c>
      <c r="AY461" s="19" t="e">
        <f t="shared" si="3424"/>
        <v>#N/A</v>
      </c>
      <c r="AZ461" s="19" t="e">
        <f t="shared" si="3425"/>
        <v>#N/A</v>
      </c>
      <c r="BA461" s="19" t="e">
        <f t="shared" si="3426"/>
        <v>#N/A</v>
      </c>
      <c r="BB461" s="19" t="e">
        <f t="shared" si="3427"/>
        <v>#N/A</v>
      </c>
      <c r="BC461" s="19" t="e">
        <f t="shared" si="3428"/>
        <v>#N/A</v>
      </c>
      <c r="BD461" s="19" t="e">
        <f t="shared" si="3429"/>
        <v>#N/A</v>
      </c>
      <c r="BE461" s="19" t="e">
        <f t="shared" si="3430"/>
        <v>#N/A</v>
      </c>
      <c r="BF461" s="19" t="e">
        <f t="shared" si="3431"/>
        <v>#N/A</v>
      </c>
      <c r="BG461" s="19" t="e">
        <f t="shared" si="3432"/>
        <v>#N/A</v>
      </c>
      <c r="BH461" s="19" t="e">
        <f t="shared" si="3433"/>
        <v>#N/A</v>
      </c>
      <c r="BI461" s="19" t="e">
        <f t="shared" si="3434"/>
        <v>#N/A</v>
      </c>
    </row>
    <row r="462" spans="3:61" s="19" customFormat="1" ht="12.75" x14ac:dyDescent="0.2">
      <c r="C462" s="19" t="s">
        <v>457</v>
      </c>
      <c r="G462" s="19">
        <f>F456</f>
        <v>19825122.080092698</v>
      </c>
      <c r="H462" s="19">
        <f t="shared" si="3381"/>
        <v>19455082.506663933</v>
      </c>
      <c r="I462" s="19">
        <f t="shared" si="3382"/>
        <v>19069977.80494599</v>
      </c>
      <c r="J462" s="19">
        <f t="shared" si="3383"/>
        <v>18669194.640293967</v>
      </c>
      <c r="K462" s="19">
        <f t="shared" si="3384"/>
        <v>18252094.707854979</v>
      </c>
      <c r="L462" s="19">
        <f t="shared" si="3385"/>
        <v>17818013.715975843</v>
      </c>
      <c r="M462" s="19">
        <f t="shared" si="3386"/>
        <v>17366260.32822305</v>
      </c>
      <c r="N462" s="19">
        <f t="shared" si="3387"/>
        <v>16896115.062330022</v>
      </c>
      <c r="O462" s="19">
        <f t="shared" si="3388"/>
        <v>16406829.144318091</v>
      </c>
      <c r="P462" s="19">
        <f t="shared" si="3389"/>
        <v>15897623.315966202</v>
      </c>
      <c r="Q462" s="19">
        <f t="shared" si="3390"/>
        <v>15367686.593730083</v>
      </c>
      <c r="R462" s="19">
        <f t="shared" si="3391"/>
        <v>14816174.977134265</v>
      </c>
      <c r="S462" s="19">
        <f t="shared" si="3392"/>
        <v>14242210.104579901</v>
      </c>
      <c r="T462" s="19">
        <f t="shared" si="3393"/>
        <v>13644877.854427539</v>
      </c>
      <c r="U462" s="19">
        <f t="shared" si="3394"/>
        <v>13023226.889126889</v>
      </c>
      <c r="V462" s="19">
        <f t="shared" si="3395"/>
        <v>12376267.140074905</v>
      </c>
      <c r="W462" s="19">
        <f t="shared" si="3396"/>
        <v>11702968.23078908</v>
      </c>
      <c r="X462" s="19">
        <f t="shared" si="3397"/>
        <v>11002257.83588466</v>
      </c>
      <c r="Y462" s="19">
        <f t="shared" si="3398"/>
        <v>10273019.97324218</v>
      </c>
      <c r="Z462" s="19">
        <f t="shared" si="3399"/>
        <v>9514093.2266453765</v>
      </c>
      <c r="AA462" s="19">
        <f t="shared" si="3400"/>
        <v>8724268.8960587643</v>
      </c>
      <c r="AB462" s="19">
        <f t="shared" si="3401"/>
        <v>7902289.0725989249</v>
      </c>
      <c r="AC462" s="19">
        <f t="shared" si="3402"/>
        <v>7046844.6351336287</v>
      </c>
      <c r="AD462" s="19">
        <f t="shared" si="3403"/>
        <v>6156573.1653180793</v>
      </c>
      <c r="AE462" s="19">
        <f t="shared" si="3404"/>
        <v>5230056.7777476804</v>
      </c>
      <c r="AF462" s="19">
        <f t="shared" si="3405"/>
        <v>4265819.8617715277</v>
      </c>
      <c r="AG462" s="19">
        <f t="shared" si="3406"/>
        <v>3262326.7313701436</v>
      </c>
      <c r="AH462" s="19">
        <f t="shared" si="3407"/>
        <v>2217979.1793545405</v>
      </c>
      <c r="AI462" s="19">
        <f t="shared" si="3408"/>
        <v>1131113.9319913301</v>
      </c>
      <c r="AJ462" s="19">
        <f t="shared" si="3409"/>
        <v>-3.4924596548080444E-9</v>
      </c>
      <c r="AK462" s="19" t="e">
        <f t="shared" si="3410"/>
        <v>#N/A</v>
      </c>
      <c r="AL462" s="19" t="e">
        <f t="shared" si="3411"/>
        <v>#N/A</v>
      </c>
      <c r="AM462" s="19" t="e">
        <f t="shared" si="3412"/>
        <v>#N/A</v>
      </c>
      <c r="AN462" s="19" t="e">
        <f t="shared" si="3413"/>
        <v>#N/A</v>
      </c>
      <c r="AO462" s="19" t="e">
        <f t="shared" si="3414"/>
        <v>#N/A</v>
      </c>
      <c r="AP462" s="19" t="e">
        <f t="shared" si="3415"/>
        <v>#N/A</v>
      </c>
      <c r="AQ462" s="19" t="e">
        <f t="shared" si="3416"/>
        <v>#N/A</v>
      </c>
      <c r="AR462" s="19" t="e">
        <f t="shared" si="3417"/>
        <v>#N/A</v>
      </c>
      <c r="AS462" s="19" t="e">
        <f t="shared" si="3418"/>
        <v>#N/A</v>
      </c>
      <c r="AT462" s="19" t="e">
        <f t="shared" si="3419"/>
        <v>#N/A</v>
      </c>
      <c r="AU462" s="19" t="e">
        <f t="shared" si="3420"/>
        <v>#N/A</v>
      </c>
      <c r="AV462" s="19" t="e">
        <f t="shared" si="3421"/>
        <v>#N/A</v>
      </c>
      <c r="AW462" s="19" t="e">
        <f t="shared" si="3422"/>
        <v>#N/A</v>
      </c>
      <c r="AX462" s="19" t="e">
        <f t="shared" si="3423"/>
        <v>#N/A</v>
      </c>
      <c r="AY462" s="19" t="e">
        <f t="shared" si="3424"/>
        <v>#N/A</v>
      </c>
      <c r="AZ462" s="19" t="e">
        <f t="shared" si="3425"/>
        <v>#N/A</v>
      </c>
      <c r="BA462" s="19" t="e">
        <f t="shared" si="3426"/>
        <v>#N/A</v>
      </c>
      <c r="BB462" s="19" t="e">
        <f t="shared" si="3427"/>
        <v>#N/A</v>
      </c>
      <c r="BC462" s="19" t="e">
        <f t="shared" si="3428"/>
        <v>#N/A</v>
      </c>
      <c r="BD462" s="19" t="e">
        <f t="shared" si="3429"/>
        <v>#N/A</v>
      </c>
      <c r="BE462" s="19" t="e">
        <f t="shared" si="3430"/>
        <v>#N/A</v>
      </c>
      <c r="BF462" s="19" t="e">
        <f t="shared" si="3431"/>
        <v>#N/A</v>
      </c>
      <c r="BG462" s="19" t="e">
        <f t="shared" si="3432"/>
        <v>#N/A</v>
      </c>
      <c r="BH462" s="19" t="e">
        <f t="shared" si="3433"/>
        <v>#N/A</v>
      </c>
      <c r="BI462" s="19" t="e">
        <f t="shared" si="3434"/>
        <v>#N/A</v>
      </c>
    </row>
    <row r="463" spans="3:61" s="19" customFormat="1" ht="12.75" x14ac:dyDescent="0.2"/>
    <row r="464" spans="3:61" s="19" customFormat="1" ht="12.75" x14ac:dyDescent="0.2">
      <c r="C464" s="19" t="s">
        <v>473</v>
      </c>
      <c r="H464" s="19">
        <f>G458</f>
        <v>20180685.866492879</v>
      </c>
      <c r="I464" s="19">
        <f t="shared" ref="I464:I468" si="3435">H458</f>
        <v>19825122.080092698</v>
      </c>
      <c r="J464" s="19">
        <f t="shared" ref="J464:J468" si="3436">I458</f>
        <v>19455082.506663933</v>
      </c>
      <c r="K464" s="19">
        <f t="shared" ref="K464:K468" si="3437">J458</f>
        <v>19069977.80494599</v>
      </c>
      <c r="L464" s="19">
        <f t="shared" ref="L464:L468" si="3438">K458</f>
        <v>18669194.640293967</v>
      </c>
      <c r="M464" s="19">
        <f t="shared" ref="M464:M468" si="3439">L458</f>
        <v>18252094.707854979</v>
      </c>
      <c r="N464" s="19">
        <f t="shared" ref="N464:N468" si="3440">M458</f>
        <v>17818013.715975843</v>
      </c>
      <c r="O464" s="19">
        <f t="shared" ref="O464:O468" si="3441">N458</f>
        <v>17366260.32822305</v>
      </c>
      <c r="P464" s="19">
        <f t="shared" ref="P464:P468" si="3442">O458</f>
        <v>16896115.062330022</v>
      </c>
      <c r="Q464" s="19">
        <f t="shared" ref="Q464:Q468" si="3443">P458</f>
        <v>16406829.144318091</v>
      </c>
      <c r="R464" s="19">
        <f t="shared" ref="R464:R468" si="3444">Q458</f>
        <v>15897623.315966202</v>
      </c>
      <c r="S464" s="19">
        <f t="shared" ref="S464:S468" si="3445">R458</f>
        <v>15367686.593730083</v>
      </c>
      <c r="T464" s="19">
        <f t="shared" ref="T464:T468" si="3446">S458</f>
        <v>14816174.977134265</v>
      </c>
      <c r="U464" s="19">
        <f t="shared" ref="U464:U468" si="3447">T458</f>
        <v>14242210.104579901</v>
      </c>
      <c r="V464" s="19">
        <f t="shared" ref="V464:V468" si="3448">U458</f>
        <v>13644877.854427539</v>
      </c>
      <c r="W464" s="19">
        <f t="shared" ref="W464:W468" si="3449">V458</f>
        <v>13023226.889126889</v>
      </c>
      <c r="X464" s="19">
        <f t="shared" ref="X464:X468" si="3450">W458</f>
        <v>12376267.140074905</v>
      </c>
      <c r="Y464" s="19">
        <f t="shared" ref="Y464:Y468" si="3451">X458</f>
        <v>11702968.23078908</v>
      </c>
      <c r="Z464" s="19">
        <f t="shared" ref="Z464:Z468" si="3452">Y458</f>
        <v>11002257.83588466</v>
      </c>
      <c r="AA464" s="19">
        <f t="shared" ref="AA464:AA468" si="3453">Z458</f>
        <v>10273019.97324218</v>
      </c>
      <c r="AB464" s="19">
        <f t="shared" ref="AB464:AB468" si="3454">AA458</f>
        <v>9514093.2266453765</v>
      </c>
      <c r="AC464" s="19">
        <f t="shared" ref="AC464:AC468" si="3455">AB458</f>
        <v>8724268.8960587643</v>
      </c>
      <c r="AD464" s="19">
        <f t="shared" ref="AD464:AD468" si="3456">AC458</f>
        <v>7902289.0725989249</v>
      </c>
      <c r="AE464" s="19">
        <f t="shared" ref="AE464:AE468" si="3457">AD458</f>
        <v>7046844.6351336287</v>
      </c>
      <c r="AF464" s="19">
        <f t="shared" ref="AF464:AF468" si="3458">AE458</f>
        <v>6156573.1653180793</v>
      </c>
      <c r="AG464" s="19">
        <f t="shared" ref="AG464:AG468" si="3459">AF458</f>
        <v>5230056.7777476804</v>
      </c>
      <c r="AH464" s="19">
        <f t="shared" ref="AH464:AH468" si="3460">AG458</f>
        <v>4265819.8617715277</v>
      </c>
      <c r="AI464" s="19">
        <f t="shared" ref="AI464:AI468" si="3461">AH458</f>
        <v>3262326.7313701436</v>
      </c>
      <c r="AJ464" s="19">
        <f t="shared" ref="AJ464:AJ468" si="3462">AI458</f>
        <v>2217979.1793545405</v>
      </c>
      <c r="AK464" s="19">
        <f t="shared" ref="AK464:AK468" si="3463">AJ458</f>
        <v>1131113.9319913301</v>
      </c>
      <c r="AL464" s="19">
        <f t="shared" ref="AL464:AL468" si="3464">AK458</f>
        <v>-3.4924596548080444E-9</v>
      </c>
      <c r="AM464" s="19" t="e">
        <f t="shared" ref="AM464:AM468" si="3465">AL458</f>
        <v>#N/A</v>
      </c>
      <c r="AN464" s="19" t="e">
        <f t="shared" ref="AN464:AN468" si="3466">AM458</f>
        <v>#N/A</v>
      </c>
      <c r="AO464" s="19" t="e">
        <f t="shared" ref="AO464:AO468" si="3467">AN458</f>
        <v>#N/A</v>
      </c>
      <c r="AP464" s="19" t="e">
        <f t="shared" ref="AP464:AP468" si="3468">AO458</f>
        <v>#N/A</v>
      </c>
      <c r="AQ464" s="19" t="e">
        <f t="shared" ref="AQ464:AQ468" si="3469">AP458</f>
        <v>#N/A</v>
      </c>
      <c r="AR464" s="19" t="e">
        <f t="shared" ref="AR464:AR468" si="3470">AQ458</f>
        <v>#N/A</v>
      </c>
      <c r="AS464" s="19" t="e">
        <f t="shared" ref="AS464:AS468" si="3471">AR458</f>
        <v>#N/A</v>
      </c>
      <c r="AT464" s="19" t="e">
        <f t="shared" ref="AT464:AT468" si="3472">AS458</f>
        <v>#N/A</v>
      </c>
      <c r="AU464" s="19" t="e">
        <f t="shared" ref="AU464:AU468" si="3473">AT458</f>
        <v>#N/A</v>
      </c>
      <c r="AV464" s="19" t="e">
        <f t="shared" ref="AV464:AV468" si="3474">AU458</f>
        <v>#N/A</v>
      </c>
      <c r="AW464" s="19" t="e">
        <f t="shared" ref="AW464:AW468" si="3475">AV458</f>
        <v>#N/A</v>
      </c>
      <c r="AX464" s="19" t="e">
        <f t="shared" ref="AX464:AX468" si="3476">AW458</f>
        <v>#N/A</v>
      </c>
      <c r="AY464" s="19" t="e">
        <f t="shared" ref="AY464:AY468" si="3477">AX458</f>
        <v>#N/A</v>
      </c>
      <c r="AZ464" s="19" t="e">
        <f t="shared" ref="AZ464:AZ468" si="3478">AY458</f>
        <v>#N/A</v>
      </c>
      <c r="BA464" s="19" t="e">
        <f t="shared" ref="BA464:BA468" si="3479">AZ458</f>
        <v>#N/A</v>
      </c>
      <c r="BB464" s="19" t="e">
        <f t="shared" ref="BB464:BB468" si="3480">BA458</f>
        <v>#N/A</v>
      </c>
      <c r="BC464" s="19" t="e">
        <f t="shared" ref="BC464:BC468" si="3481">BB458</f>
        <v>#N/A</v>
      </c>
      <c r="BD464" s="19" t="e">
        <f t="shared" ref="BD464:BD468" si="3482">BC458</f>
        <v>#N/A</v>
      </c>
      <c r="BE464" s="19" t="e">
        <f t="shared" ref="BE464:BE468" si="3483">BD458</f>
        <v>#N/A</v>
      </c>
      <c r="BF464" s="19" t="e">
        <f t="shared" ref="BF464:BF468" si="3484">BE458</f>
        <v>#N/A</v>
      </c>
      <c r="BG464" s="19" t="e">
        <f t="shared" ref="BG464:BG468" si="3485">BF458</f>
        <v>#N/A</v>
      </c>
      <c r="BH464" s="19" t="e">
        <f t="shared" ref="BH464:BH468" si="3486">BG458</f>
        <v>#N/A</v>
      </c>
      <c r="BI464" s="19" t="e">
        <f t="shared" ref="BI464:BI468" si="3487">BH458</f>
        <v>#N/A</v>
      </c>
    </row>
    <row r="465" spans="1:61" s="19" customFormat="1" ht="12.75" x14ac:dyDescent="0.2">
      <c r="C465" s="19" t="s">
        <v>455</v>
      </c>
      <c r="H465" s="19">
        <f>G459</f>
        <v>355563.78640017851</v>
      </c>
      <c r="I465" s="19">
        <f t="shared" si="3435"/>
        <v>370039.57342876599</v>
      </c>
      <c r="J465" s="19">
        <f t="shared" si="3436"/>
        <v>385104.70171794278</v>
      </c>
      <c r="K465" s="19">
        <f t="shared" si="3437"/>
        <v>400783.1646520237</v>
      </c>
      <c r="L465" s="19">
        <f t="shared" si="3438"/>
        <v>417099.93243898929</v>
      </c>
      <c r="M465" s="19">
        <f t="shared" si="3439"/>
        <v>434080.99187913578</v>
      </c>
      <c r="N465" s="19">
        <f t="shared" si="3440"/>
        <v>451753.38775279291</v>
      </c>
      <c r="O465" s="19">
        <f t="shared" si="3441"/>
        <v>470145.26589302701</v>
      </c>
      <c r="P465" s="19">
        <f t="shared" si="3442"/>
        <v>489285.91801193089</v>
      </c>
      <c r="Q465" s="19">
        <f t="shared" si="3443"/>
        <v>509205.82835188898</v>
      </c>
      <c r="R465" s="19">
        <f t="shared" si="3444"/>
        <v>529936.72223611979</v>
      </c>
      <c r="S465" s="19">
        <f t="shared" si="3445"/>
        <v>551511.61659581703</v>
      </c>
      <c r="T465" s="19">
        <f t="shared" si="3446"/>
        <v>573964.87255436298</v>
      </c>
      <c r="U465" s="19">
        <f t="shared" si="3447"/>
        <v>597332.25015236228</v>
      </c>
      <c r="V465" s="19">
        <f t="shared" si="3448"/>
        <v>621650.96530064987</v>
      </c>
      <c r="W465" s="19">
        <f t="shared" si="3449"/>
        <v>646959.74905198487</v>
      </c>
      <c r="X465" s="19">
        <f t="shared" si="3450"/>
        <v>673298.90928582416</v>
      </c>
      <c r="Y465" s="19">
        <f t="shared" si="3451"/>
        <v>700710.39490441955</v>
      </c>
      <c r="Z465" s="19">
        <f t="shared" si="3452"/>
        <v>729237.86264248018</v>
      </c>
      <c r="AA465" s="19">
        <f t="shared" si="3453"/>
        <v>758926.74659680389</v>
      </c>
      <c r="AB465" s="19">
        <f t="shared" si="3454"/>
        <v>789824.33058661304</v>
      </c>
      <c r="AC465" s="19">
        <f t="shared" si="3455"/>
        <v>821979.82345983991</v>
      </c>
      <c r="AD465" s="19">
        <f t="shared" si="3456"/>
        <v>855444.43746529624</v>
      </c>
      <c r="AE465" s="19">
        <f t="shared" si="3457"/>
        <v>890271.46981554921</v>
      </c>
      <c r="AF465" s="19">
        <f t="shared" si="3458"/>
        <v>926516.38757039886</v>
      </c>
      <c r="AG465" s="19">
        <f t="shared" si="3459"/>
        <v>964236.91597615252</v>
      </c>
      <c r="AH465" s="19">
        <f t="shared" si="3460"/>
        <v>1003493.1304013843</v>
      </c>
      <c r="AI465" s="19">
        <f t="shared" si="3461"/>
        <v>1044347.5520156032</v>
      </c>
      <c r="AJ465" s="19">
        <f t="shared" si="3462"/>
        <v>1086865.2473632104</v>
      </c>
      <c r="AK465" s="19">
        <f t="shared" si="3463"/>
        <v>1131113.9319913336</v>
      </c>
      <c r="AL465" s="19" t="e">
        <f t="shared" si="3464"/>
        <v>#N/A</v>
      </c>
      <c r="AM465" s="19" t="e">
        <f t="shared" si="3465"/>
        <v>#N/A</v>
      </c>
      <c r="AN465" s="19" t="e">
        <f t="shared" si="3466"/>
        <v>#N/A</v>
      </c>
      <c r="AO465" s="19" t="e">
        <f t="shared" si="3467"/>
        <v>#N/A</v>
      </c>
      <c r="AP465" s="19" t="e">
        <f t="shared" si="3468"/>
        <v>#N/A</v>
      </c>
      <c r="AQ465" s="19" t="e">
        <f t="shared" si="3469"/>
        <v>#N/A</v>
      </c>
      <c r="AR465" s="19" t="e">
        <f t="shared" si="3470"/>
        <v>#N/A</v>
      </c>
      <c r="AS465" s="19" t="e">
        <f t="shared" si="3471"/>
        <v>#N/A</v>
      </c>
      <c r="AT465" s="19" t="e">
        <f t="shared" si="3472"/>
        <v>#N/A</v>
      </c>
      <c r="AU465" s="19" t="e">
        <f t="shared" si="3473"/>
        <v>#N/A</v>
      </c>
      <c r="AV465" s="19" t="e">
        <f t="shared" si="3474"/>
        <v>#N/A</v>
      </c>
      <c r="AW465" s="19" t="e">
        <f t="shared" si="3475"/>
        <v>#N/A</v>
      </c>
      <c r="AX465" s="19" t="e">
        <f t="shared" si="3476"/>
        <v>#N/A</v>
      </c>
      <c r="AY465" s="19" t="e">
        <f t="shared" si="3477"/>
        <v>#N/A</v>
      </c>
      <c r="AZ465" s="19" t="e">
        <f t="shared" si="3478"/>
        <v>#N/A</v>
      </c>
      <c r="BA465" s="19" t="e">
        <f t="shared" si="3479"/>
        <v>#N/A</v>
      </c>
      <c r="BB465" s="19" t="e">
        <f t="shared" si="3480"/>
        <v>#N/A</v>
      </c>
      <c r="BC465" s="19" t="e">
        <f t="shared" si="3481"/>
        <v>#N/A</v>
      </c>
      <c r="BD465" s="19" t="e">
        <f t="shared" si="3482"/>
        <v>#N/A</v>
      </c>
      <c r="BE465" s="19" t="e">
        <f t="shared" si="3483"/>
        <v>#N/A</v>
      </c>
      <c r="BF465" s="19" t="e">
        <f t="shared" si="3484"/>
        <v>#N/A</v>
      </c>
      <c r="BG465" s="19" t="e">
        <f t="shared" si="3485"/>
        <v>#N/A</v>
      </c>
      <c r="BH465" s="19" t="e">
        <f t="shared" si="3486"/>
        <v>#N/A</v>
      </c>
      <c r="BI465" s="19" t="e">
        <f t="shared" si="3487"/>
        <v>#N/A</v>
      </c>
    </row>
    <row r="466" spans="1:61" s="19" customFormat="1" ht="12.75" x14ac:dyDescent="0.2">
      <c r="C466" s="19" t="s">
        <v>456</v>
      </c>
      <c r="H466" s="19">
        <f>G460</f>
        <v>798115.8685343822</v>
      </c>
      <c r="I466" s="19">
        <f t="shared" si="3435"/>
        <v>783640.08150579466</v>
      </c>
      <c r="J466" s="19">
        <f t="shared" si="3436"/>
        <v>768574.95321661793</v>
      </c>
      <c r="K466" s="19">
        <f t="shared" si="3437"/>
        <v>752896.49028253695</v>
      </c>
      <c r="L466" s="19">
        <f t="shared" si="3438"/>
        <v>736579.72249557136</v>
      </c>
      <c r="M466" s="19">
        <f t="shared" si="3439"/>
        <v>719598.66305542481</v>
      </c>
      <c r="N466" s="19">
        <f t="shared" si="3440"/>
        <v>701926.26718176785</v>
      </c>
      <c r="O466" s="19">
        <f t="shared" si="3441"/>
        <v>683534.38904153369</v>
      </c>
      <c r="P466" s="19">
        <f t="shared" si="3442"/>
        <v>664393.73692262988</v>
      </c>
      <c r="Q466" s="19">
        <f t="shared" si="3443"/>
        <v>644473.82658267173</v>
      </c>
      <c r="R466" s="19">
        <f t="shared" si="3444"/>
        <v>623742.93269844097</v>
      </c>
      <c r="S466" s="19">
        <f t="shared" si="3445"/>
        <v>602168.03833874373</v>
      </c>
      <c r="T466" s="19">
        <f t="shared" si="3446"/>
        <v>579714.78238019766</v>
      </c>
      <c r="U466" s="19">
        <f t="shared" si="3447"/>
        <v>556347.40478219849</v>
      </c>
      <c r="V466" s="19">
        <f t="shared" si="3448"/>
        <v>532028.68963391089</v>
      </c>
      <c r="W466" s="19">
        <f t="shared" si="3449"/>
        <v>506719.90588257584</v>
      </c>
      <c r="X466" s="19">
        <f t="shared" si="3450"/>
        <v>480380.74564873654</v>
      </c>
      <c r="Y466" s="19">
        <f t="shared" si="3451"/>
        <v>452969.26003014122</v>
      </c>
      <c r="Z466" s="19">
        <f t="shared" si="3452"/>
        <v>424441.79229208053</v>
      </c>
      <c r="AA466" s="19">
        <f t="shared" si="3453"/>
        <v>394752.90833775687</v>
      </c>
      <c r="AB466" s="19">
        <f t="shared" si="3454"/>
        <v>363855.32434794767</v>
      </c>
      <c r="AC466" s="19">
        <f t="shared" si="3455"/>
        <v>331699.83147472085</v>
      </c>
      <c r="AD466" s="19">
        <f t="shared" si="3456"/>
        <v>298235.21746926458</v>
      </c>
      <c r="AE466" s="19">
        <f t="shared" si="3457"/>
        <v>263408.18511901156</v>
      </c>
      <c r="AF466" s="19">
        <f t="shared" si="3458"/>
        <v>227163.26736416185</v>
      </c>
      <c r="AG466" s="19">
        <f t="shared" si="3459"/>
        <v>189442.73895840821</v>
      </c>
      <c r="AH466" s="19">
        <f t="shared" si="3460"/>
        <v>150186.52453317645</v>
      </c>
      <c r="AI466" s="19">
        <f t="shared" si="3461"/>
        <v>109332.10291895761</v>
      </c>
      <c r="AJ466" s="19">
        <f t="shared" si="3462"/>
        <v>66814.407571350268</v>
      </c>
      <c r="AK466" s="19">
        <f t="shared" si="3463"/>
        <v>22565.722943227101</v>
      </c>
      <c r="AL466" s="19" t="e">
        <f t="shared" si="3464"/>
        <v>#N/A</v>
      </c>
      <c r="AM466" s="19" t="e">
        <f t="shared" si="3465"/>
        <v>#N/A</v>
      </c>
      <c r="AN466" s="19" t="e">
        <f t="shared" si="3466"/>
        <v>#N/A</v>
      </c>
      <c r="AO466" s="19" t="e">
        <f t="shared" si="3467"/>
        <v>#N/A</v>
      </c>
      <c r="AP466" s="19" t="e">
        <f t="shared" si="3468"/>
        <v>#N/A</v>
      </c>
      <c r="AQ466" s="19" t="e">
        <f t="shared" si="3469"/>
        <v>#N/A</v>
      </c>
      <c r="AR466" s="19" t="e">
        <f t="shared" si="3470"/>
        <v>#N/A</v>
      </c>
      <c r="AS466" s="19" t="e">
        <f t="shared" si="3471"/>
        <v>#N/A</v>
      </c>
      <c r="AT466" s="19" t="e">
        <f t="shared" si="3472"/>
        <v>#N/A</v>
      </c>
      <c r="AU466" s="19" t="e">
        <f t="shared" si="3473"/>
        <v>#N/A</v>
      </c>
      <c r="AV466" s="19" t="e">
        <f t="shared" si="3474"/>
        <v>#N/A</v>
      </c>
      <c r="AW466" s="19" t="e">
        <f t="shared" si="3475"/>
        <v>#N/A</v>
      </c>
      <c r="AX466" s="19" t="e">
        <f t="shared" si="3476"/>
        <v>#N/A</v>
      </c>
      <c r="AY466" s="19" t="e">
        <f t="shared" si="3477"/>
        <v>#N/A</v>
      </c>
      <c r="AZ466" s="19" t="e">
        <f t="shared" si="3478"/>
        <v>#N/A</v>
      </c>
      <c r="BA466" s="19" t="e">
        <f t="shared" si="3479"/>
        <v>#N/A</v>
      </c>
      <c r="BB466" s="19" t="e">
        <f t="shared" si="3480"/>
        <v>#N/A</v>
      </c>
      <c r="BC466" s="19" t="e">
        <f t="shared" si="3481"/>
        <v>#N/A</v>
      </c>
      <c r="BD466" s="19" t="e">
        <f t="shared" si="3482"/>
        <v>#N/A</v>
      </c>
      <c r="BE466" s="19" t="e">
        <f t="shared" si="3483"/>
        <v>#N/A</v>
      </c>
      <c r="BF466" s="19" t="e">
        <f t="shared" si="3484"/>
        <v>#N/A</v>
      </c>
      <c r="BG466" s="19" t="e">
        <f t="shared" si="3485"/>
        <v>#N/A</v>
      </c>
      <c r="BH466" s="19" t="e">
        <f t="shared" si="3486"/>
        <v>#N/A</v>
      </c>
      <c r="BI466" s="19" t="e">
        <f t="shared" si="3487"/>
        <v>#N/A</v>
      </c>
    </row>
    <row r="467" spans="1:61" s="19" customFormat="1" ht="12.75" x14ac:dyDescent="0.2">
      <c r="C467" s="19" t="s">
        <v>161</v>
      </c>
      <c r="H467" s="19">
        <f>G461</f>
        <v>1153679.6549345606</v>
      </c>
      <c r="I467" s="19">
        <f t="shared" si="3435"/>
        <v>1153679.6549345606</v>
      </c>
      <c r="J467" s="19">
        <f t="shared" si="3436"/>
        <v>1153679.6549345606</v>
      </c>
      <c r="K467" s="19">
        <f t="shared" si="3437"/>
        <v>1153679.6549345606</v>
      </c>
      <c r="L467" s="19">
        <f t="shared" si="3438"/>
        <v>1153679.6549345606</v>
      </c>
      <c r="M467" s="19">
        <f t="shared" si="3439"/>
        <v>1153679.6549345606</v>
      </c>
      <c r="N467" s="19">
        <f t="shared" si="3440"/>
        <v>1153679.6549345606</v>
      </c>
      <c r="O467" s="19">
        <f t="shared" si="3441"/>
        <v>1153679.6549345606</v>
      </c>
      <c r="P467" s="19">
        <f t="shared" si="3442"/>
        <v>1153679.6549345606</v>
      </c>
      <c r="Q467" s="19">
        <f t="shared" si="3443"/>
        <v>1153679.6549345606</v>
      </c>
      <c r="R467" s="19">
        <f t="shared" si="3444"/>
        <v>1153679.6549345606</v>
      </c>
      <c r="S467" s="19">
        <f t="shared" si="3445"/>
        <v>1153679.6549345606</v>
      </c>
      <c r="T467" s="19">
        <f t="shared" si="3446"/>
        <v>1153679.6549345606</v>
      </c>
      <c r="U467" s="19">
        <f t="shared" si="3447"/>
        <v>1153679.6549345606</v>
      </c>
      <c r="V467" s="19">
        <f t="shared" si="3448"/>
        <v>1153679.6549345606</v>
      </c>
      <c r="W467" s="19">
        <f t="shared" si="3449"/>
        <v>1153679.6549345606</v>
      </c>
      <c r="X467" s="19">
        <f t="shared" si="3450"/>
        <v>1153679.6549345606</v>
      </c>
      <c r="Y467" s="19">
        <f t="shared" si="3451"/>
        <v>1153679.6549345606</v>
      </c>
      <c r="Z467" s="19">
        <f t="shared" si="3452"/>
        <v>1153679.6549345606</v>
      </c>
      <c r="AA467" s="19">
        <f t="shared" si="3453"/>
        <v>1153679.6549345606</v>
      </c>
      <c r="AB467" s="19">
        <f t="shared" si="3454"/>
        <v>1153679.6549345606</v>
      </c>
      <c r="AC467" s="19">
        <f t="shared" si="3455"/>
        <v>1153679.6549345606</v>
      </c>
      <c r="AD467" s="19">
        <f t="shared" si="3456"/>
        <v>1153679.6549345606</v>
      </c>
      <c r="AE467" s="19">
        <f t="shared" si="3457"/>
        <v>1153679.6549345606</v>
      </c>
      <c r="AF467" s="19">
        <f t="shared" si="3458"/>
        <v>1153679.6549345606</v>
      </c>
      <c r="AG467" s="19">
        <f t="shared" si="3459"/>
        <v>1153679.6549345606</v>
      </c>
      <c r="AH467" s="19">
        <f t="shared" si="3460"/>
        <v>1153679.6549345606</v>
      </c>
      <c r="AI467" s="19">
        <f t="shared" si="3461"/>
        <v>1153679.6549345606</v>
      </c>
      <c r="AJ467" s="19">
        <f t="shared" si="3462"/>
        <v>1153679.6549345606</v>
      </c>
      <c r="AK467" s="19">
        <f t="shared" si="3463"/>
        <v>1153679.6549345606</v>
      </c>
      <c r="AL467" s="19" t="e">
        <f t="shared" si="3464"/>
        <v>#N/A</v>
      </c>
      <c r="AM467" s="19" t="e">
        <f t="shared" si="3465"/>
        <v>#N/A</v>
      </c>
      <c r="AN467" s="19" t="e">
        <f t="shared" si="3466"/>
        <v>#N/A</v>
      </c>
      <c r="AO467" s="19" t="e">
        <f t="shared" si="3467"/>
        <v>#N/A</v>
      </c>
      <c r="AP467" s="19" t="e">
        <f t="shared" si="3468"/>
        <v>#N/A</v>
      </c>
      <c r="AQ467" s="19" t="e">
        <f t="shared" si="3469"/>
        <v>#N/A</v>
      </c>
      <c r="AR467" s="19" t="e">
        <f t="shared" si="3470"/>
        <v>#N/A</v>
      </c>
      <c r="AS467" s="19" t="e">
        <f t="shared" si="3471"/>
        <v>#N/A</v>
      </c>
      <c r="AT467" s="19" t="e">
        <f t="shared" si="3472"/>
        <v>#N/A</v>
      </c>
      <c r="AU467" s="19" t="e">
        <f t="shared" si="3473"/>
        <v>#N/A</v>
      </c>
      <c r="AV467" s="19" t="e">
        <f t="shared" si="3474"/>
        <v>#N/A</v>
      </c>
      <c r="AW467" s="19" t="e">
        <f t="shared" si="3475"/>
        <v>#N/A</v>
      </c>
      <c r="AX467" s="19" t="e">
        <f t="shared" si="3476"/>
        <v>#N/A</v>
      </c>
      <c r="AY467" s="19" t="e">
        <f t="shared" si="3477"/>
        <v>#N/A</v>
      </c>
      <c r="AZ467" s="19" t="e">
        <f t="shared" si="3478"/>
        <v>#N/A</v>
      </c>
      <c r="BA467" s="19" t="e">
        <f t="shared" si="3479"/>
        <v>#N/A</v>
      </c>
      <c r="BB467" s="19" t="e">
        <f t="shared" si="3480"/>
        <v>#N/A</v>
      </c>
      <c r="BC467" s="19" t="e">
        <f t="shared" si="3481"/>
        <v>#N/A</v>
      </c>
      <c r="BD467" s="19" t="e">
        <f t="shared" si="3482"/>
        <v>#N/A</v>
      </c>
      <c r="BE467" s="19" t="e">
        <f t="shared" si="3483"/>
        <v>#N/A</v>
      </c>
      <c r="BF467" s="19" t="e">
        <f t="shared" si="3484"/>
        <v>#N/A</v>
      </c>
      <c r="BG467" s="19" t="e">
        <f t="shared" si="3485"/>
        <v>#N/A</v>
      </c>
      <c r="BH467" s="19" t="e">
        <f t="shared" si="3486"/>
        <v>#N/A</v>
      </c>
      <c r="BI467" s="19" t="e">
        <f t="shared" si="3487"/>
        <v>#N/A</v>
      </c>
    </row>
    <row r="468" spans="1:61" s="19" customFormat="1" ht="12.75" x14ac:dyDescent="0.2">
      <c r="C468" s="19" t="s">
        <v>457</v>
      </c>
      <c r="H468" s="19">
        <f>G462</f>
        <v>19825122.080092698</v>
      </c>
      <c r="I468" s="19">
        <f t="shared" si="3435"/>
        <v>19455082.506663933</v>
      </c>
      <c r="J468" s="19">
        <f t="shared" si="3436"/>
        <v>19069977.80494599</v>
      </c>
      <c r="K468" s="19">
        <f t="shared" si="3437"/>
        <v>18669194.640293967</v>
      </c>
      <c r="L468" s="19">
        <f t="shared" si="3438"/>
        <v>18252094.707854979</v>
      </c>
      <c r="M468" s="19">
        <f t="shared" si="3439"/>
        <v>17818013.715975843</v>
      </c>
      <c r="N468" s="19">
        <f t="shared" si="3440"/>
        <v>17366260.32822305</v>
      </c>
      <c r="O468" s="19">
        <f t="shared" si="3441"/>
        <v>16896115.062330022</v>
      </c>
      <c r="P468" s="19">
        <f t="shared" si="3442"/>
        <v>16406829.144318091</v>
      </c>
      <c r="Q468" s="19">
        <f t="shared" si="3443"/>
        <v>15897623.315966202</v>
      </c>
      <c r="R468" s="19">
        <f t="shared" si="3444"/>
        <v>15367686.593730083</v>
      </c>
      <c r="S468" s="19">
        <f t="shared" si="3445"/>
        <v>14816174.977134265</v>
      </c>
      <c r="T468" s="19">
        <f t="shared" si="3446"/>
        <v>14242210.104579901</v>
      </c>
      <c r="U468" s="19">
        <f t="shared" si="3447"/>
        <v>13644877.854427539</v>
      </c>
      <c r="V468" s="19">
        <f t="shared" si="3448"/>
        <v>13023226.889126889</v>
      </c>
      <c r="W468" s="19">
        <f t="shared" si="3449"/>
        <v>12376267.140074905</v>
      </c>
      <c r="X468" s="19">
        <f t="shared" si="3450"/>
        <v>11702968.23078908</v>
      </c>
      <c r="Y468" s="19">
        <f t="shared" si="3451"/>
        <v>11002257.83588466</v>
      </c>
      <c r="Z468" s="19">
        <f t="shared" si="3452"/>
        <v>10273019.97324218</v>
      </c>
      <c r="AA468" s="19">
        <f t="shared" si="3453"/>
        <v>9514093.2266453765</v>
      </c>
      <c r="AB468" s="19">
        <f t="shared" si="3454"/>
        <v>8724268.8960587643</v>
      </c>
      <c r="AC468" s="19">
        <f t="shared" si="3455"/>
        <v>7902289.0725989249</v>
      </c>
      <c r="AD468" s="19">
        <f t="shared" si="3456"/>
        <v>7046844.6351336287</v>
      </c>
      <c r="AE468" s="19">
        <f t="shared" si="3457"/>
        <v>6156573.1653180793</v>
      </c>
      <c r="AF468" s="19">
        <f t="shared" si="3458"/>
        <v>5230056.7777476804</v>
      </c>
      <c r="AG468" s="19">
        <f t="shared" si="3459"/>
        <v>4265819.8617715277</v>
      </c>
      <c r="AH468" s="19">
        <f t="shared" si="3460"/>
        <v>3262326.7313701436</v>
      </c>
      <c r="AI468" s="19">
        <f t="shared" si="3461"/>
        <v>2217979.1793545405</v>
      </c>
      <c r="AJ468" s="19">
        <f t="shared" si="3462"/>
        <v>1131113.9319913301</v>
      </c>
      <c r="AK468" s="19">
        <f t="shared" si="3463"/>
        <v>-3.4924596548080444E-9</v>
      </c>
      <c r="AL468" s="19" t="e">
        <f t="shared" si="3464"/>
        <v>#N/A</v>
      </c>
      <c r="AM468" s="19" t="e">
        <f t="shared" si="3465"/>
        <v>#N/A</v>
      </c>
      <c r="AN468" s="19" t="e">
        <f t="shared" si="3466"/>
        <v>#N/A</v>
      </c>
      <c r="AO468" s="19" t="e">
        <f t="shared" si="3467"/>
        <v>#N/A</v>
      </c>
      <c r="AP468" s="19" t="e">
        <f t="shared" si="3468"/>
        <v>#N/A</v>
      </c>
      <c r="AQ468" s="19" t="e">
        <f t="shared" si="3469"/>
        <v>#N/A</v>
      </c>
      <c r="AR468" s="19" t="e">
        <f t="shared" si="3470"/>
        <v>#N/A</v>
      </c>
      <c r="AS468" s="19" t="e">
        <f t="shared" si="3471"/>
        <v>#N/A</v>
      </c>
      <c r="AT468" s="19" t="e">
        <f t="shared" si="3472"/>
        <v>#N/A</v>
      </c>
      <c r="AU468" s="19" t="e">
        <f t="shared" si="3473"/>
        <v>#N/A</v>
      </c>
      <c r="AV468" s="19" t="e">
        <f t="shared" si="3474"/>
        <v>#N/A</v>
      </c>
      <c r="AW468" s="19" t="e">
        <f t="shared" si="3475"/>
        <v>#N/A</v>
      </c>
      <c r="AX468" s="19" t="e">
        <f t="shared" si="3476"/>
        <v>#N/A</v>
      </c>
      <c r="AY468" s="19" t="e">
        <f t="shared" si="3477"/>
        <v>#N/A</v>
      </c>
      <c r="AZ468" s="19" t="e">
        <f t="shared" si="3478"/>
        <v>#N/A</v>
      </c>
      <c r="BA468" s="19" t="e">
        <f t="shared" si="3479"/>
        <v>#N/A</v>
      </c>
      <c r="BB468" s="19" t="e">
        <f t="shared" si="3480"/>
        <v>#N/A</v>
      </c>
      <c r="BC468" s="19" t="e">
        <f t="shared" si="3481"/>
        <v>#N/A</v>
      </c>
      <c r="BD468" s="19" t="e">
        <f t="shared" si="3482"/>
        <v>#N/A</v>
      </c>
      <c r="BE468" s="19" t="e">
        <f t="shared" si="3483"/>
        <v>#N/A</v>
      </c>
      <c r="BF468" s="19" t="e">
        <f t="shared" si="3484"/>
        <v>#N/A</v>
      </c>
      <c r="BG468" s="19" t="e">
        <f t="shared" si="3485"/>
        <v>#N/A</v>
      </c>
      <c r="BH468" s="19" t="e">
        <f t="shared" si="3486"/>
        <v>#N/A</v>
      </c>
      <c r="BI468" s="19" t="e">
        <f t="shared" si="3487"/>
        <v>#N/A</v>
      </c>
    </row>
    <row r="472" spans="1:61" s="19" customFormat="1" ht="12.75" x14ac:dyDescent="0.2">
      <c r="A472" s="48" t="s">
        <v>469</v>
      </c>
    </row>
    <row r="473" spans="1:61" s="19" customFormat="1" ht="12.75" x14ac:dyDescent="0.2">
      <c r="A473" s="19" t="s">
        <v>470</v>
      </c>
      <c r="B473" s="19">
        <f>Inputs!L119</f>
        <v>677662057.61100769</v>
      </c>
      <c r="D473" s="19">
        <f>B474</f>
        <v>40</v>
      </c>
      <c r="E473" s="19">
        <f>IF(D473&gt;0,D473-1,0)</f>
        <v>39</v>
      </c>
      <c r="F473" s="19">
        <f>IF(E473&gt;0,E473-1,0)</f>
        <v>38</v>
      </c>
      <c r="G473" s="19">
        <f>IF(F473&gt;0,F473-1,0)</f>
        <v>37</v>
      </c>
      <c r="H473" s="19">
        <f t="shared" ref="H473" si="3488">IF(G473&gt;0,G473-1,0)</f>
        <v>36</v>
      </c>
      <c r="I473" s="19">
        <f t="shared" ref="I473" si="3489">IF(H473&gt;0,H473-1,0)</f>
        <v>35</v>
      </c>
      <c r="J473" s="19">
        <f t="shared" ref="J473" si="3490">IF(I473&gt;0,I473-1,0)</f>
        <v>34</v>
      </c>
      <c r="K473" s="19">
        <f t="shared" ref="K473" si="3491">IF(J473&gt;0,J473-1,0)</f>
        <v>33</v>
      </c>
      <c r="L473" s="19">
        <f t="shared" ref="L473" si="3492">IF(K473&gt;0,K473-1,0)</f>
        <v>32</v>
      </c>
      <c r="M473" s="19">
        <f t="shared" ref="M473" si="3493">IF(L473&gt;0,L473-1,0)</f>
        <v>31</v>
      </c>
      <c r="N473" s="19">
        <f t="shared" ref="N473" si="3494">IF(M473&gt;0,M473-1,0)</f>
        <v>30</v>
      </c>
      <c r="O473" s="19">
        <f t="shared" ref="O473" si="3495">IF(N473&gt;0,N473-1,0)</f>
        <v>29</v>
      </c>
      <c r="P473" s="19">
        <f t="shared" ref="P473" si="3496">IF(O473&gt;0,O473-1,0)</f>
        <v>28</v>
      </c>
      <c r="Q473" s="19">
        <f t="shared" ref="Q473" si="3497">IF(P473&gt;0,P473-1,0)</f>
        <v>27</v>
      </c>
      <c r="R473" s="19">
        <f t="shared" ref="R473" si="3498">IF(Q473&gt;0,Q473-1,0)</f>
        <v>26</v>
      </c>
      <c r="S473" s="19">
        <f t="shared" ref="S473" si="3499">IF(R473&gt;0,R473-1,0)</f>
        <v>25</v>
      </c>
      <c r="T473" s="19">
        <f t="shared" ref="T473" si="3500">IF(S473&gt;0,S473-1,0)</f>
        <v>24</v>
      </c>
      <c r="U473" s="19">
        <f t="shared" ref="U473" si="3501">IF(T473&gt;0,T473-1,0)</f>
        <v>23</v>
      </c>
      <c r="V473" s="19">
        <f t="shared" ref="V473" si="3502">IF(U473&gt;0,U473-1,0)</f>
        <v>22</v>
      </c>
      <c r="W473" s="19">
        <f t="shared" ref="W473" si="3503">IF(V473&gt;0,V473-1,0)</f>
        <v>21</v>
      </c>
      <c r="X473" s="19">
        <f t="shared" ref="X473" si="3504">IF(W473&gt;0,W473-1,0)</f>
        <v>20</v>
      </c>
      <c r="Y473" s="19">
        <f t="shared" ref="Y473" si="3505">IF(X473&gt;0,X473-1,0)</f>
        <v>19</v>
      </c>
      <c r="Z473" s="19">
        <f t="shared" ref="Z473" si="3506">IF(Y473&gt;0,Y473-1,0)</f>
        <v>18</v>
      </c>
      <c r="AA473" s="19">
        <f t="shared" ref="AA473" si="3507">IF(Z473&gt;0,Z473-1,0)</f>
        <v>17</v>
      </c>
      <c r="AB473" s="19">
        <f t="shared" ref="AB473" si="3508">IF(AA473&gt;0,AA473-1,0)</f>
        <v>16</v>
      </c>
      <c r="AC473" s="19">
        <f t="shared" ref="AC473" si="3509">IF(AB473&gt;0,AB473-1,0)</f>
        <v>15</v>
      </c>
      <c r="AD473" s="19">
        <f t="shared" ref="AD473" si="3510">IF(AC473&gt;0,AC473-1,0)</f>
        <v>14</v>
      </c>
      <c r="AE473" s="19">
        <f t="shared" ref="AE473" si="3511">IF(AD473&gt;0,AD473-1,0)</f>
        <v>13</v>
      </c>
      <c r="AF473" s="19">
        <f t="shared" ref="AF473" si="3512">IF(AE473&gt;0,AE473-1,0)</f>
        <v>12</v>
      </c>
      <c r="AG473" s="19">
        <f t="shared" ref="AG473" si="3513">IF(AF473&gt;0,AF473-1,0)</f>
        <v>11</v>
      </c>
      <c r="AH473" s="19">
        <f t="shared" ref="AH473" si="3514">IF(AG473&gt;0,AG473-1,0)</f>
        <v>10</v>
      </c>
      <c r="AI473" s="19">
        <f t="shared" ref="AI473" si="3515">IF(AH473&gt;0,AH473-1,0)</f>
        <v>9</v>
      </c>
      <c r="AJ473" s="19">
        <f t="shared" ref="AJ473" si="3516">IF(AI473&gt;0,AI473-1,0)</f>
        <v>8</v>
      </c>
      <c r="AK473" s="19">
        <f t="shared" ref="AK473" si="3517">IF(AJ473&gt;0,AJ473-1,0)</f>
        <v>7</v>
      </c>
      <c r="AL473" s="19">
        <f t="shared" ref="AL473" si="3518">IF(AK473&gt;0,AK473-1,0)</f>
        <v>6</v>
      </c>
      <c r="AM473" s="19">
        <f t="shared" ref="AM473" si="3519">IF(AL473&gt;0,AL473-1,0)</f>
        <v>5</v>
      </c>
      <c r="AN473" s="19">
        <f t="shared" ref="AN473" si="3520">IF(AM473&gt;0,AM473-1,0)</f>
        <v>4</v>
      </c>
      <c r="AO473" s="19">
        <f t="shared" ref="AO473" si="3521">IF(AN473&gt;0,AN473-1,0)</f>
        <v>3</v>
      </c>
      <c r="AP473" s="19">
        <f t="shared" ref="AP473" si="3522">IF(AO473&gt;0,AO473-1,0)</f>
        <v>2</v>
      </c>
      <c r="AQ473" s="19">
        <f t="shared" ref="AQ473" si="3523">IF(AP473&gt;0,AP473-1,0)</f>
        <v>1</v>
      </c>
      <c r="AR473" s="19">
        <f t="shared" ref="AR473" si="3524">IF(AQ473&gt;0,AQ473-1,0)</f>
        <v>0</v>
      </c>
      <c r="AS473" s="19">
        <f t="shared" ref="AS473" si="3525">IF(AR473&gt;0,AR473-1,0)</f>
        <v>0</v>
      </c>
      <c r="AT473" s="19">
        <f t="shared" ref="AT473" si="3526">IF(AS473&gt;0,AS473-1,0)</f>
        <v>0</v>
      </c>
      <c r="AU473" s="19">
        <f t="shared" ref="AU473" si="3527">IF(AT473&gt;0,AT473-1,0)</f>
        <v>0</v>
      </c>
      <c r="AV473" s="19">
        <f t="shared" ref="AV473" si="3528">IF(AU473&gt;0,AU473-1,0)</f>
        <v>0</v>
      </c>
      <c r="AW473" s="19">
        <f t="shared" ref="AW473" si="3529">IF(AV473&gt;0,AV473-1,0)</f>
        <v>0</v>
      </c>
      <c r="AX473" s="19">
        <f t="shared" ref="AX473" si="3530">IF(AW473&gt;0,AW473-1,0)</f>
        <v>0</v>
      </c>
      <c r="AY473" s="19">
        <f t="shared" ref="AY473" si="3531">IF(AX473&gt;0,AX473-1,0)</f>
        <v>0</v>
      </c>
      <c r="AZ473" s="19">
        <f t="shared" ref="AZ473" si="3532">IF(AY473&gt;0,AY473-1,0)</f>
        <v>0</v>
      </c>
      <c r="BA473" s="19">
        <f t="shared" ref="BA473" si="3533">IF(AZ473&gt;0,AZ473-1,0)</f>
        <v>0</v>
      </c>
      <c r="BB473" s="19">
        <f t="shared" ref="BB473" si="3534">IF(BA473&gt;0,BA473-1,0)</f>
        <v>0</v>
      </c>
      <c r="BC473" s="19">
        <f t="shared" ref="BC473" si="3535">IF(BB473&gt;0,BB473-1,0)</f>
        <v>0</v>
      </c>
      <c r="BD473" s="19">
        <f t="shared" ref="BD473" si="3536">IF(BC473&gt;0,BC473-1,0)</f>
        <v>0</v>
      </c>
      <c r="BE473" s="19">
        <f t="shared" ref="BE473" si="3537">IF(BD473&gt;0,BD473-1,0)</f>
        <v>0</v>
      </c>
      <c r="BF473" s="19">
        <f t="shared" ref="BF473" si="3538">IF(BE473&gt;0,BE473-1,0)</f>
        <v>0</v>
      </c>
      <c r="BG473" s="19">
        <f t="shared" ref="BG473" si="3539">IF(BF473&gt;0,BF473-1,0)</f>
        <v>0</v>
      </c>
      <c r="BH473" s="19">
        <f t="shared" ref="BH473" si="3540">IF(BG473&gt;0,BG473-1,0)</f>
        <v>0</v>
      </c>
      <c r="BI473" s="19">
        <f t="shared" ref="BI473" si="3541">IF(BH473&gt;0,BH473-1,0)</f>
        <v>0</v>
      </c>
    </row>
    <row r="474" spans="1:61" s="19" customFormat="1" x14ac:dyDescent="0.25">
      <c r="A474" s="15" t="s">
        <v>72</v>
      </c>
      <c r="B474" s="48">
        <v>40</v>
      </c>
      <c r="C474" s="19" t="s">
        <v>454</v>
      </c>
      <c r="D474" s="19">
        <f>IFERROR(D486,0)+IFERROR(D492,0)+IFERROR(D498,0)+IFERROR(D504,0)+IFERROR(D510,0)</f>
        <v>135532411.52220154</v>
      </c>
      <c r="E474" s="19">
        <f t="shared" ref="E474:BI478" si="3542">IFERROR(E486,0)+IFERROR(E492,0)+IFERROR(E498,0)+IFERROR(E504,0)+IFERROR(E510,0)</f>
        <v>269662332.86864632</v>
      </c>
      <c r="F474" s="19">
        <f t="shared" si="3542"/>
        <v>402332665.56679451</v>
      </c>
      <c r="G474" s="19">
        <f t="shared" si="3542"/>
        <v>533483986.53918362</v>
      </c>
      <c r="H474" s="19">
        <f t="shared" si="3542"/>
        <v>663054453.46362841</v>
      </c>
      <c r="I474" s="19">
        <f t="shared" si="3542"/>
        <v>655447294.75822306</v>
      </c>
      <c r="J474" s="19">
        <f t="shared" si="3542"/>
        <v>647530431.82104838</v>
      </c>
      <c r="K474" s="19">
        <f t="shared" si="3542"/>
        <v>639291255.90882814</v>
      </c>
      <c r="L474" s="19">
        <f t="shared" si="3542"/>
        <v>630716644.94850063</v>
      </c>
      <c r="M474" s="19">
        <f t="shared" si="3542"/>
        <v>621792942.63842869</v>
      </c>
      <c r="N474" s="19">
        <f t="shared" si="3542"/>
        <v>612505936.6987747</v>
      </c>
      <c r="O474" s="19">
        <f t="shared" si="3542"/>
        <v>602840836.23640013</v>
      </c>
      <c r="P474" s="19">
        <f t="shared" si="3542"/>
        <v>592782248.18824053</v>
      </c>
      <c r="Q474" s="19">
        <f t="shared" si="3542"/>
        <v>582314152.80563724</v>
      </c>
      <c r="R474" s="19">
        <f t="shared" si="3542"/>
        <v>571419878.14058304</v>
      </c>
      <c r="S474" s="19">
        <f t="shared" si="3542"/>
        <v>560082073.49324679</v>
      </c>
      <c r="T474" s="19">
        <f t="shared" si="3542"/>
        <v>548282681.77848673</v>
      </c>
      <c r="U474" s="19">
        <f t="shared" si="3542"/>
        <v>536002910.76734471</v>
      </c>
      <c r="V474" s="19">
        <f t="shared" si="3542"/>
        <v>523223203.15771854</v>
      </c>
      <c r="W474" s="19">
        <f t="shared" si="3542"/>
        <v>509923205.42654335</v>
      </c>
      <c r="X474" s="19">
        <f t="shared" si="3542"/>
        <v>496081735.4138785</v>
      </c>
      <c r="Y474" s="19">
        <f t="shared" si="3542"/>
        <v>481676748.58727026</v>
      </c>
      <c r="Z474" s="19">
        <f t="shared" si="3542"/>
        <v>466685302.93266171</v>
      </c>
      <c r="AA474" s="19">
        <f t="shared" si="3542"/>
        <v>451083522.41593504</v>
      </c>
      <c r="AB474" s="19">
        <f t="shared" si="3542"/>
        <v>434846558.95689166</v>
      </c>
      <c r="AC474" s="19">
        <f t="shared" si="3542"/>
        <v>417948552.85510987</v>
      </c>
      <c r="AD474" s="19">
        <f t="shared" si="3542"/>
        <v>400362591.60465086</v>
      </c>
      <c r="AE474" s="19">
        <f t="shared" si="3542"/>
        <v>382060667.03202128</v>
      </c>
      <c r="AF474" s="19">
        <f t="shared" si="3542"/>
        <v>363013630.68912703</v>
      </c>
      <c r="AG474" s="19">
        <f t="shared" si="3542"/>
        <v>343191147.4301759</v>
      </c>
      <c r="AH474" s="19">
        <f t="shared" si="3542"/>
        <v>322561647.09859359</v>
      </c>
      <c r="AI474" s="19">
        <f t="shared" si="3542"/>
        <v>301092274.24700713</v>
      </c>
      <c r="AJ474" s="19">
        <f t="shared" si="3542"/>
        <v>278748835.81021756</v>
      </c>
      <c r="AK474" s="19">
        <f t="shared" si="3542"/>
        <v>255495746.64782432</v>
      </c>
      <c r="AL474" s="19">
        <f t="shared" si="3542"/>
        <v>231295972.8697691</v>
      </c>
      <c r="AM474" s="19">
        <f t="shared" si="3542"/>
        <v>206110972.85453784</v>
      </c>
      <c r="AN474" s="19">
        <f t="shared" si="3542"/>
        <v>179900635.86608303</v>
      </c>
      <c r="AO474" s="19">
        <f t="shared" si="3542"/>
        <v>152623218.17170572</v>
      </c>
      <c r="AP474" s="19">
        <f t="shared" si="3542"/>
        <v>124235276.5591552</v>
      </c>
      <c r="AQ474" s="19">
        <f t="shared" si="3542"/>
        <v>94691599.147063047</v>
      </c>
      <c r="AR474" s="19">
        <f t="shared" si="3542"/>
        <v>63945133.378517181</v>
      </c>
      <c r="AS474" s="19">
        <f t="shared" si="3542"/>
        <v>38867225.063490316</v>
      </c>
      <c r="AT474" s="19">
        <f t="shared" si="3542"/>
        <v>19688653.695268895</v>
      </c>
      <c r="AU474" s="19">
        <f t="shared" si="3542"/>
        <v>6649594.3100016117</v>
      </c>
      <c r="AV474" s="19">
        <f t="shared" si="3542"/>
        <v>-4.7497451305389404E-8</v>
      </c>
      <c r="AW474" s="19">
        <f t="shared" si="3542"/>
        <v>0</v>
      </c>
      <c r="AX474" s="19">
        <f t="shared" si="3542"/>
        <v>0</v>
      </c>
      <c r="AY474" s="19">
        <f t="shared" si="3542"/>
        <v>0</v>
      </c>
      <c r="AZ474" s="19">
        <f t="shared" si="3542"/>
        <v>0</v>
      </c>
      <c r="BA474" s="19">
        <f t="shared" si="3542"/>
        <v>0</v>
      </c>
      <c r="BB474" s="19">
        <f t="shared" si="3542"/>
        <v>0</v>
      </c>
      <c r="BC474" s="19">
        <f t="shared" si="3542"/>
        <v>0</v>
      </c>
      <c r="BD474" s="19">
        <f t="shared" si="3542"/>
        <v>0</v>
      </c>
      <c r="BE474" s="19">
        <f t="shared" si="3542"/>
        <v>0</v>
      </c>
      <c r="BF474" s="19">
        <f t="shared" si="3542"/>
        <v>0</v>
      </c>
      <c r="BG474" s="19">
        <f t="shared" si="3542"/>
        <v>0</v>
      </c>
      <c r="BH474" s="19">
        <f t="shared" si="3542"/>
        <v>0</v>
      </c>
      <c r="BI474" s="19">
        <f t="shared" si="3542"/>
        <v>0</v>
      </c>
    </row>
    <row r="475" spans="1:61" s="19" customFormat="1" ht="12.75" x14ac:dyDescent="0.2">
      <c r="C475" s="19" t="s">
        <v>471</v>
      </c>
      <c r="D475" s="19">
        <f>IFERROR(D487,0)+IFERROR(D493,0)+IFERROR(D499,0)+IFERROR(D505,0)+IFERROR(D511,0)</f>
        <v>1402490.1757567488</v>
      </c>
      <c r="E475" s="19">
        <f t="shared" si="3542"/>
        <v>2862078.824053362</v>
      </c>
      <c r="F475" s="19">
        <f t="shared" si="3542"/>
        <v>4381090.5498123858</v>
      </c>
      <c r="G475" s="19">
        <f t="shared" si="3542"/>
        <v>5961944.5977567909</v>
      </c>
      <c r="H475" s="19">
        <f t="shared" si="3542"/>
        <v>7607158.7054052753</v>
      </c>
      <c r="I475" s="19">
        <f t="shared" si="3542"/>
        <v>7916862.9371747458</v>
      </c>
      <c r="J475" s="19">
        <f t="shared" si="3542"/>
        <v>8239175.9122201744</v>
      </c>
      <c r="K475" s="19">
        <f t="shared" si="3542"/>
        <v>8574610.9603275005</v>
      </c>
      <c r="L475" s="19">
        <f t="shared" si="3542"/>
        <v>8923702.3100719713</v>
      </c>
      <c r="M475" s="19">
        <f t="shared" si="3542"/>
        <v>9287005.9396540057</v>
      </c>
      <c r="N475" s="19">
        <f t="shared" si="3542"/>
        <v>9665100.462374473</v>
      </c>
      <c r="O475" s="19">
        <f t="shared" si="3542"/>
        <v>10058588.048159627</v>
      </c>
      <c r="P475" s="19">
        <f t="shared" si="3542"/>
        <v>10468095.382603349</v>
      </c>
      <c r="Q475" s="19">
        <f t="shared" si="3542"/>
        <v>10894274.665054116</v>
      </c>
      <c r="R475" s="19">
        <f t="shared" si="3542"/>
        <v>11337804.647336304</v>
      </c>
      <c r="S475" s="19">
        <f t="shared" si="3542"/>
        <v>11799391.714760127</v>
      </c>
      <c r="T475" s="19">
        <f t="shared" si="3542"/>
        <v>12279771.01114187</v>
      </c>
      <c r="U475" s="19">
        <f t="shared" si="3542"/>
        <v>12779707.609626194</v>
      </c>
      <c r="V475" s="19">
        <f t="shared" si="3542"/>
        <v>13299997.731175182</v>
      </c>
      <c r="W475" s="19">
        <f t="shared" si="3542"/>
        <v>13841470.012664786</v>
      </c>
      <c r="X475" s="19">
        <f t="shared" si="3542"/>
        <v>14404986.826608285</v>
      </c>
      <c r="Y475" s="19">
        <f t="shared" si="3542"/>
        <v>14991445.654608563</v>
      </c>
      <c r="Z475" s="19">
        <f t="shared" si="3542"/>
        <v>15601780.516726699</v>
      </c>
      <c r="AA475" s="19">
        <f t="shared" si="3542"/>
        <v>16236963.459043311</v>
      </c>
      <c r="AB475" s="19">
        <f t="shared" si="3542"/>
        <v>16898006.101781771</v>
      </c>
      <c r="AC475" s="19">
        <f t="shared" si="3542"/>
        <v>17585961.250458974</v>
      </c>
      <c r="AD475" s="19">
        <f t="shared" si="3542"/>
        <v>18301924.57262959</v>
      </c>
      <c r="AE475" s="19">
        <f t="shared" si="3542"/>
        <v>19047036.342894293</v>
      </c>
      <c r="AF475" s="19">
        <f t="shared" si="3542"/>
        <v>19822483.258951109</v>
      </c>
      <c r="AG475" s="19">
        <f t="shared" si="3542"/>
        <v>20629500.331582248</v>
      </c>
      <c r="AH475" s="19">
        <f t="shared" si="3542"/>
        <v>21469372.851586465</v>
      </c>
      <c r="AI475" s="19">
        <f t="shared" si="3542"/>
        <v>22343438.436789569</v>
      </c>
      <c r="AJ475" s="19">
        <f t="shared" si="3542"/>
        <v>23253089.162393261</v>
      </c>
      <c r="AK475" s="19">
        <f t="shared" si="3542"/>
        <v>24199773.778055213</v>
      </c>
      <c r="AL475" s="19">
        <f t="shared" si="3542"/>
        <v>25185000.015231278</v>
      </c>
      <c r="AM475" s="19">
        <f t="shared" si="3542"/>
        <v>26210336.988454815</v>
      </c>
      <c r="AN475" s="19">
        <f t="shared" si="3542"/>
        <v>27277417.694377314</v>
      </c>
      <c r="AO475" s="19">
        <f t="shared" si="3542"/>
        <v>28387941.612550527</v>
      </c>
      <c r="AP475" s="19">
        <f t="shared" si="3542"/>
        <v>29543677.412092146</v>
      </c>
      <c r="AQ475" s="19">
        <f t="shared" si="3542"/>
        <v>30746465.768545873</v>
      </c>
      <c r="AR475" s="19">
        <f t="shared" si="3542"/>
        <v>25077908.315026909</v>
      </c>
      <c r="AS475" s="19">
        <f t="shared" si="3542"/>
        <v>19178571.368221473</v>
      </c>
      <c r="AT475" s="19">
        <f t="shared" si="3542"/>
        <v>13039059.385267332</v>
      </c>
      <c r="AU475" s="19">
        <f t="shared" si="3542"/>
        <v>6649594.3100017067</v>
      </c>
      <c r="AV475" s="19">
        <f t="shared" si="3542"/>
        <v>0</v>
      </c>
      <c r="AW475" s="19">
        <f t="shared" si="3542"/>
        <v>0</v>
      </c>
      <c r="AX475" s="19">
        <f t="shared" si="3542"/>
        <v>0</v>
      </c>
      <c r="AY475" s="19">
        <f t="shared" si="3542"/>
        <v>0</v>
      </c>
      <c r="AZ475" s="19">
        <f t="shared" si="3542"/>
        <v>0</v>
      </c>
      <c r="BA475" s="19">
        <f t="shared" si="3542"/>
        <v>0</v>
      </c>
      <c r="BB475" s="19">
        <f t="shared" si="3542"/>
        <v>0</v>
      </c>
      <c r="BC475" s="19">
        <f t="shared" si="3542"/>
        <v>0</v>
      </c>
      <c r="BD475" s="19">
        <f t="shared" si="3542"/>
        <v>0</v>
      </c>
      <c r="BE475" s="19">
        <f t="shared" si="3542"/>
        <v>0</v>
      </c>
      <c r="BF475" s="19">
        <f t="shared" si="3542"/>
        <v>0</v>
      </c>
      <c r="BG475" s="19">
        <f t="shared" si="3542"/>
        <v>0</v>
      </c>
      <c r="BH475" s="19">
        <f t="shared" si="3542"/>
        <v>0</v>
      </c>
      <c r="BI475" s="19">
        <f t="shared" si="3542"/>
        <v>0</v>
      </c>
    </row>
    <row r="476" spans="1:61" s="19" customFormat="1" ht="12.75" x14ac:dyDescent="0.2">
      <c r="C476" s="19" t="s">
        <v>456</v>
      </c>
      <c r="D476" s="19">
        <f>IFERROR(D488,0)+IFERROR(D494,0)+IFERROR(D500,0)+IFERROR(D506,0)+IFERROR(D512,0)</f>
        <v>5379763.5407294929</v>
      </c>
      <c r="E476" s="19">
        <f t="shared" si="3542"/>
        <v>10702428.608919121</v>
      </c>
      <c r="F476" s="19">
        <f t="shared" si="3542"/>
        <v>15965670.599646339</v>
      </c>
      <c r="G476" s="19">
        <f t="shared" si="3542"/>
        <v>21167070.268188175</v>
      </c>
      <c r="H476" s="19">
        <f t="shared" si="3542"/>
        <v>26304109.877025932</v>
      </c>
      <c r="I476" s="19">
        <f t="shared" si="3542"/>
        <v>25994405.64525646</v>
      </c>
      <c r="J476" s="19">
        <f t="shared" si="3542"/>
        <v>25672092.670211032</v>
      </c>
      <c r="K476" s="19">
        <f t="shared" si="3542"/>
        <v>25336657.622103706</v>
      </c>
      <c r="L476" s="19">
        <f t="shared" si="3542"/>
        <v>24987566.272359233</v>
      </c>
      <c r="M476" s="19">
        <f t="shared" si="3542"/>
        <v>24624262.642777201</v>
      </c>
      <c r="N476" s="19">
        <f t="shared" si="3542"/>
        <v>24246168.120056733</v>
      </c>
      <c r="O476" s="19">
        <f t="shared" si="3542"/>
        <v>23852680.534271576</v>
      </c>
      <c r="P476" s="19">
        <f t="shared" si="3542"/>
        <v>23443173.199827857</v>
      </c>
      <c r="Q476" s="19">
        <f t="shared" si="3542"/>
        <v>23016993.917377092</v>
      </c>
      <c r="R476" s="19">
        <f t="shared" si="3542"/>
        <v>22573463.9350949</v>
      </c>
      <c r="S476" s="19">
        <f t="shared" si="3542"/>
        <v>22111876.86767108</v>
      </c>
      <c r="T476" s="19">
        <f t="shared" si="3542"/>
        <v>21631497.571289334</v>
      </c>
      <c r="U476" s="19">
        <f t="shared" si="3542"/>
        <v>21131560.972805012</v>
      </c>
      <c r="V476" s="19">
        <f t="shared" si="3542"/>
        <v>20611270.851256028</v>
      </c>
      <c r="W476" s="19">
        <f t="shared" si="3542"/>
        <v>20069798.569766421</v>
      </c>
      <c r="X476" s="19">
        <f t="shared" si="3542"/>
        <v>19506281.755822923</v>
      </c>
      <c r="Y476" s="19">
        <f t="shared" si="3542"/>
        <v>18919822.927822646</v>
      </c>
      <c r="Z476" s="19">
        <f t="shared" si="3542"/>
        <v>18309488.06570451</v>
      </c>
      <c r="AA476" s="19">
        <f t="shared" si="3542"/>
        <v>17674305.123387896</v>
      </c>
      <c r="AB476" s="19">
        <f t="shared" si="3542"/>
        <v>17013262.480649434</v>
      </c>
      <c r="AC476" s="19">
        <f t="shared" si="3542"/>
        <v>16325307.331972234</v>
      </c>
      <c r="AD476" s="19">
        <f t="shared" si="3542"/>
        <v>15609344.009801615</v>
      </c>
      <c r="AE476" s="19">
        <f t="shared" si="3542"/>
        <v>14864232.239536915</v>
      </c>
      <c r="AF476" s="19">
        <f t="shared" si="3542"/>
        <v>14088785.323480098</v>
      </c>
      <c r="AG476" s="19">
        <f t="shared" si="3542"/>
        <v>13281768.250848956</v>
      </c>
      <c r="AH476" s="19">
        <f t="shared" si="3542"/>
        <v>12441895.730844742</v>
      </c>
      <c r="AI476" s="19">
        <f t="shared" si="3542"/>
        <v>11567830.14564164</v>
      </c>
      <c r="AJ476" s="19">
        <f t="shared" si="3542"/>
        <v>10658179.420037944</v>
      </c>
      <c r="AK476" s="19">
        <f t="shared" si="3542"/>
        <v>9711494.804375995</v>
      </c>
      <c r="AL476" s="19">
        <f t="shared" si="3542"/>
        <v>8726268.5671999287</v>
      </c>
      <c r="AM476" s="19">
        <f t="shared" si="3542"/>
        <v>7700931.5939763915</v>
      </c>
      <c r="AN476" s="19">
        <f t="shared" si="3542"/>
        <v>6633850.8880538912</v>
      </c>
      <c r="AO476" s="19">
        <f t="shared" si="3542"/>
        <v>5523326.9698806815</v>
      </c>
      <c r="AP476" s="19">
        <f t="shared" si="3542"/>
        <v>4367591.1703390609</v>
      </c>
      <c r="AQ476" s="19">
        <f t="shared" si="3542"/>
        <v>3164802.8138853339</v>
      </c>
      <c r="AR476" s="19">
        <f t="shared" si="3542"/>
        <v>2051106.550918058</v>
      </c>
      <c r="AS476" s="19">
        <f t="shared" si="3542"/>
        <v>1168189.781237253</v>
      </c>
      <c r="AT476" s="19">
        <f t="shared" si="3542"/>
        <v>525448.04770515137</v>
      </c>
      <c r="AU476" s="19">
        <f t="shared" si="3542"/>
        <v>132659.40648453403</v>
      </c>
      <c r="AV476" s="19">
        <f t="shared" si="3542"/>
        <v>0</v>
      </c>
      <c r="AW476" s="19">
        <f t="shared" si="3542"/>
        <v>0</v>
      </c>
      <c r="AX476" s="19">
        <f t="shared" si="3542"/>
        <v>0</v>
      </c>
      <c r="AY476" s="19">
        <f t="shared" si="3542"/>
        <v>0</v>
      </c>
      <c r="AZ476" s="19">
        <f t="shared" si="3542"/>
        <v>0</v>
      </c>
      <c r="BA476" s="19">
        <f t="shared" si="3542"/>
        <v>0</v>
      </c>
      <c r="BB476" s="19">
        <f t="shared" si="3542"/>
        <v>0</v>
      </c>
      <c r="BC476" s="19">
        <f t="shared" si="3542"/>
        <v>0</v>
      </c>
      <c r="BD476" s="19">
        <f t="shared" si="3542"/>
        <v>0</v>
      </c>
      <c r="BE476" s="19">
        <f t="shared" si="3542"/>
        <v>0</v>
      </c>
      <c r="BF476" s="19">
        <f t="shared" si="3542"/>
        <v>0</v>
      </c>
      <c r="BG476" s="19">
        <f t="shared" si="3542"/>
        <v>0</v>
      </c>
      <c r="BH476" s="19">
        <f t="shared" si="3542"/>
        <v>0</v>
      </c>
      <c r="BI476" s="19">
        <f t="shared" si="3542"/>
        <v>0</v>
      </c>
    </row>
    <row r="477" spans="1:61" s="19" customFormat="1" ht="12.75" x14ac:dyDescent="0.2">
      <c r="C477" s="19" t="s">
        <v>472</v>
      </c>
      <c r="D477" s="19">
        <f>IFERROR(D489,0)+IFERROR(D495,0)+IFERROR(D501,0)+IFERROR(D507,0)+IFERROR(D513,0)</f>
        <v>6782253.7164862417</v>
      </c>
      <c r="E477" s="19">
        <f t="shared" si="3542"/>
        <v>13564507.432972483</v>
      </c>
      <c r="F477" s="19">
        <f t="shared" si="3542"/>
        <v>20346761.149458725</v>
      </c>
      <c r="G477" s="19">
        <f t="shared" si="3542"/>
        <v>27129014.865944967</v>
      </c>
      <c r="H477" s="19">
        <f t="shared" si="3542"/>
        <v>33911268.582431212</v>
      </c>
      <c r="I477" s="19">
        <f t="shared" si="3542"/>
        <v>33911268.582431212</v>
      </c>
      <c r="J477" s="19">
        <f t="shared" si="3542"/>
        <v>33911268.582431212</v>
      </c>
      <c r="K477" s="19">
        <f t="shared" si="3542"/>
        <v>33911268.582431212</v>
      </c>
      <c r="L477" s="19">
        <f t="shared" si="3542"/>
        <v>33911268.582431212</v>
      </c>
      <c r="M477" s="19">
        <f t="shared" si="3542"/>
        <v>33911268.582431212</v>
      </c>
      <c r="N477" s="19">
        <f t="shared" si="3542"/>
        <v>33911268.582431212</v>
      </c>
      <c r="O477" s="19">
        <f t="shared" si="3542"/>
        <v>33911268.582431212</v>
      </c>
      <c r="P477" s="19">
        <f t="shared" si="3542"/>
        <v>33911268.582431212</v>
      </c>
      <c r="Q477" s="19">
        <f t="shared" si="3542"/>
        <v>33911268.582431212</v>
      </c>
      <c r="R477" s="19">
        <f t="shared" si="3542"/>
        <v>33911268.582431212</v>
      </c>
      <c r="S477" s="19">
        <f t="shared" si="3542"/>
        <v>33911268.582431212</v>
      </c>
      <c r="T477" s="19">
        <f t="shared" si="3542"/>
        <v>33911268.582431212</v>
      </c>
      <c r="U477" s="19">
        <f t="shared" si="3542"/>
        <v>33911268.582431212</v>
      </c>
      <c r="V477" s="19">
        <f t="shared" si="3542"/>
        <v>33911268.582431212</v>
      </c>
      <c r="W477" s="19">
        <f t="shared" si="3542"/>
        <v>33911268.582431212</v>
      </c>
      <c r="X477" s="19">
        <f t="shared" si="3542"/>
        <v>33911268.582431212</v>
      </c>
      <c r="Y477" s="19">
        <f t="shared" si="3542"/>
        <v>33911268.582431212</v>
      </c>
      <c r="Z477" s="19">
        <f t="shared" si="3542"/>
        <v>33911268.582431212</v>
      </c>
      <c r="AA477" s="19">
        <f t="shared" si="3542"/>
        <v>33911268.582431212</v>
      </c>
      <c r="AB477" s="19">
        <f t="shared" si="3542"/>
        <v>33911268.582431212</v>
      </c>
      <c r="AC477" s="19">
        <f t="shared" si="3542"/>
        <v>33911268.582431212</v>
      </c>
      <c r="AD477" s="19">
        <f t="shared" si="3542"/>
        <v>33911268.582431212</v>
      </c>
      <c r="AE477" s="19">
        <f t="shared" si="3542"/>
        <v>33911268.582431212</v>
      </c>
      <c r="AF477" s="19">
        <f t="shared" si="3542"/>
        <v>33911268.582431212</v>
      </c>
      <c r="AG477" s="19">
        <f t="shared" si="3542"/>
        <v>33911268.582431212</v>
      </c>
      <c r="AH477" s="19">
        <f t="shared" si="3542"/>
        <v>33911268.582431212</v>
      </c>
      <c r="AI477" s="19">
        <f t="shared" si="3542"/>
        <v>33911268.582431212</v>
      </c>
      <c r="AJ477" s="19">
        <f t="shared" si="3542"/>
        <v>33911268.582431212</v>
      </c>
      <c r="AK477" s="19">
        <f t="shared" si="3542"/>
        <v>33911268.582431212</v>
      </c>
      <c r="AL477" s="19">
        <f t="shared" si="3542"/>
        <v>33911268.582431212</v>
      </c>
      <c r="AM477" s="19">
        <f t="shared" si="3542"/>
        <v>33911268.582431212</v>
      </c>
      <c r="AN477" s="19">
        <f t="shared" si="3542"/>
        <v>33911268.582431212</v>
      </c>
      <c r="AO477" s="19">
        <f t="shared" si="3542"/>
        <v>33911268.582431212</v>
      </c>
      <c r="AP477" s="19">
        <f t="shared" si="3542"/>
        <v>33911268.582431212</v>
      </c>
      <c r="AQ477" s="19">
        <f t="shared" si="3542"/>
        <v>33911268.582431212</v>
      </c>
      <c r="AR477" s="19">
        <f t="shared" si="3542"/>
        <v>27129014.865944967</v>
      </c>
      <c r="AS477" s="19">
        <f t="shared" si="3542"/>
        <v>20346761.149458725</v>
      </c>
      <c r="AT477" s="19">
        <f t="shared" si="3542"/>
        <v>13564507.432972483</v>
      </c>
      <c r="AU477" s="19">
        <f t="shared" si="3542"/>
        <v>6782253.7164862417</v>
      </c>
      <c r="AV477" s="19">
        <f t="shared" si="3542"/>
        <v>0</v>
      </c>
      <c r="AW477" s="19">
        <f t="shared" si="3542"/>
        <v>0</v>
      </c>
      <c r="AX477" s="19">
        <f t="shared" si="3542"/>
        <v>0</v>
      </c>
      <c r="AY477" s="19">
        <f t="shared" si="3542"/>
        <v>0</v>
      </c>
      <c r="AZ477" s="19">
        <f t="shared" si="3542"/>
        <v>0</v>
      </c>
      <c r="BA477" s="19">
        <f t="shared" si="3542"/>
        <v>0</v>
      </c>
      <c r="BB477" s="19">
        <f t="shared" si="3542"/>
        <v>0</v>
      </c>
      <c r="BC477" s="19">
        <f t="shared" si="3542"/>
        <v>0</v>
      </c>
      <c r="BD477" s="19">
        <f t="shared" si="3542"/>
        <v>0</v>
      </c>
      <c r="BE477" s="19">
        <f t="shared" si="3542"/>
        <v>0</v>
      </c>
      <c r="BF477" s="19">
        <f t="shared" si="3542"/>
        <v>0</v>
      </c>
      <c r="BG477" s="19">
        <f t="shared" si="3542"/>
        <v>0</v>
      </c>
      <c r="BH477" s="19">
        <f t="shared" si="3542"/>
        <v>0</v>
      </c>
      <c r="BI477" s="19">
        <f t="shared" si="3542"/>
        <v>0</v>
      </c>
    </row>
    <row r="478" spans="1:61" s="19" customFormat="1" ht="12.75" x14ac:dyDescent="0.2">
      <c r="C478" s="19" t="s">
        <v>457</v>
      </c>
      <c r="D478" s="19">
        <f>IFERROR(D490,0)+IFERROR(D496,0)+IFERROR(D502,0)+IFERROR(D508,0)+IFERROR(D514,0)</f>
        <v>134129921.34644479</v>
      </c>
      <c r="E478" s="19">
        <f t="shared" si="3542"/>
        <v>266800254.04459298</v>
      </c>
      <c r="F478" s="19">
        <f t="shared" si="3542"/>
        <v>397951575.01698208</v>
      </c>
      <c r="G478" s="19">
        <f t="shared" si="3542"/>
        <v>527522041.94142687</v>
      </c>
      <c r="H478" s="19">
        <f t="shared" si="3542"/>
        <v>655447294.75822306</v>
      </c>
      <c r="I478" s="19">
        <f t="shared" si="3542"/>
        <v>647530431.82104838</v>
      </c>
      <c r="J478" s="19">
        <f t="shared" si="3542"/>
        <v>639291255.90882814</v>
      </c>
      <c r="K478" s="19">
        <f t="shared" si="3542"/>
        <v>630716644.94850063</v>
      </c>
      <c r="L478" s="19">
        <f t="shared" si="3542"/>
        <v>621792942.63842869</v>
      </c>
      <c r="M478" s="19">
        <f t="shared" si="3542"/>
        <v>612505936.6987747</v>
      </c>
      <c r="N478" s="19">
        <f t="shared" si="3542"/>
        <v>602840836.23640013</v>
      </c>
      <c r="O478" s="19">
        <f t="shared" si="3542"/>
        <v>592782248.18824053</v>
      </c>
      <c r="P478" s="19">
        <f t="shared" si="3542"/>
        <v>582314152.80563724</v>
      </c>
      <c r="Q478" s="19">
        <f t="shared" si="3542"/>
        <v>571419878.14058304</v>
      </c>
      <c r="R478" s="19">
        <f t="shared" si="3542"/>
        <v>560082073.49324679</v>
      </c>
      <c r="S478" s="19">
        <f t="shared" si="3542"/>
        <v>548282681.77848673</v>
      </c>
      <c r="T478" s="19">
        <f t="shared" si="3542"/>
        <v>536002910.76734471</v>
      </c>
      <c r="U478" s="19">
        <f t="shared" si="3542"/>
        <v>523223203.15771854</v>
      </c>
      <c r="V478" s="19">
        <f t="shared" si="3542"/>
        <v>509923205.42654335</v>
      </c>
      <c r="W478" s="19">
        <f t="shared" si="3542"/>
        <v>496081735.4138785</v>
      </c>
      <c r="X478" s="19">
        <f t="shared" si="3542"/>
        <v>481676748.58727026</v>
      </c>
      <c r="Y478" s="19">
        <f t="shared" si="3542"/>
        <v>466685302.93266171</v>
      </c>
      <c r="Z478" s="19">
        <f t="shared" si="3542"/>
        <v>451083522.41593504</v>
      </c>
      <c r="AA478" s="19">
        <f t="shared" si="3542"/>
        <v>434846558.95689166</v>
      </c>
      <c r="AB478" s="19">
        <f t="shared" si="3542"/>
        <v>417948552.85510987</v>
      </c>
      <c r="AC478" s="19">
        <f t="shared" si="3542"/>
        <v>400362591.60465086</v>
      </c>
      <c r="AD478" s="19">
        <f t="shared" si="3542"/>
        <v>382060667.03202128</v>
      </c>
      <c r="AE478" s="19">
        <f t="shared" si="3542"/>
        <v>363013630.68912703</v>
      </c>
      <c r="AF478" s="19">
        <f t="shared" ref="AF478:BI478" si="3543">IFERROR(AF490,0)+IFERROR(AF496,0)+IFERROR(AF502,0)+IFERROR(AF508,0)+IFERROR(AF514,0)</f>
        <v>343191147.4301759</v>
      </c>
      <c r="AG478" s="19">
        <f t="shared" si="3543"/>
        <v>322561647.09859359</v>
      </c>
      <c r="AH478" s="19">
        <f t="shared" si="3543"/>
        <v>301092274.24700713</v>
      </c>
      <c r="AI478" s="19">
        <f t="shared" si="3543"/>
        <v>278748835.81021756</v>
      </c>
      <c r="AJ478" s="19">
        <f t="shared" si="3543"/>
        <v>255495746.64782432</v>
      </c>
      <c r="AK478" s="19">
        <f t="shared" si="3543"/>
        <v>231295972.8697691</v>
      </c>
      <c r="AL478" s="19">
        <f t="shared" si="3543"/>
        <v>206110972.85453784</v>
      </c>
      <c r="AM478" s="19">
        <f t="shared" si="3543"/>
        <v>179900635.86608303</v>
      </c>
      <c r="AN478" s="19">
        <f t="shared" si="3543"/>
        <v>152623218.17170572</v>
      </c>
      <c r="AO478" s="19">
        <f t="shared" si="3543"/>
        <v>124235276.5591552</v>
      </c>
      <c r="AP478" s="19">
        <f t="shared" si="3543"/>
        <v>94691599.147063047</v>
      </c>
      <c r="AQ478" s="19">
        <f t="shared" si="3543"/>
        <v>63945133.378517181</v>
      </c>
      <c r="AR478" s="19">
        <f t="shared" si="3543"/>
        <v>38867225.063490316</v>
      </c>
      <c r="AS478" s="19">
        <f t="shared" si="3543"/>
        <v>19688653.695268895</v>
      </c>
      <c r="AT478" s="19">
        <f t="shared" si="3543"/>
        <v>6649594.3100016117</v>
      </c>
      <c r="AU478" s="19">
        <f t="shared" si="3543"/>
        <v>-4.7497451305389404E-8</v>
      </c>
      <c r="AV478" s="19">
        <f t="shared" si="3543"/>
        <v>0</v>
      </c>
      <c r="AW478" s="19">
        <f t="shared" si="3543"/>
        <v>0</v>
      </c>
      <c r="AX478" s="19">
        <f t="shared" si="3543"/>
        <v>0</v>
      </c>
      <c r="AY478" s="19">
        <f t="shared" si="3543"/>
        <v>0</v>
      </c>
      <c r="AZ478" s="19">
        <f t="shared" si="3543"/>
        <v>0</v>
      </c>
      <c r="BA478" s="19">
        <f t="shared" si="3543"/>
        <v>0</v>
      </c>
      <c r="BB478" s="19">
        <f t="shared" si="3543"/>
        <v>0</v>
      </c>
      <c r="BC478" s="19">
        <f t="shared" si="3543"/>
        <v>0</v>
      </c>
      <c r="BD478" s="19">
        <f t="shared" si="3543"/>
        <v>0</v>
      </c>
      <c r="BE478" s="19">
        <f t="shared" si="3543"/>
        <v>0</v>
      </c>
      <c r="BF478" s="19">
        <f t="shared" si="3543"/>
        <v>0</v>
      </c>
      <c r="BG478" s="19">
        <f t="shared" si="3543"/>
        <v>0</v>
      </c>
      <c r="BH478" s="19">
        <f t="shared" si="3543"/>
        <v>0</v>
      </c>
      <c r="BI478" s="19">
        <f t="shared" si="3543"/>
        <v>0</v>
      </c>
    </row>
    <row r="479" spans="1:61" s="19" customFormat="1" ht="12.75" x14ac:dyDescent="0.2"/>
    <row r="480" spans="1:61" s="19" customFormat="1" ht="12.75" x14ac:dyDescent="0.2"/>
    <row r="481" spans="1:61" s="19" customFormat="1" ht="12.75" x14ac:dyDescent="0.2"/>
    <row r="482" spans="1:61" s="19" customFormat="1" ht="12.75" x14ac:dyDescent="0.2"/>
    <row r="483" spans="1:61" s="19" customFormat="1" ht="12.75" x14ac:dyDescent="0.2"/>
    <row r="484" spans="1:61" s="19" customFormat="1" ht="12.75" x14ac:dyDescent="0.2">
      <c r="A484" s="19" t="s">
        <v>458</v>
      </c>
      <c r="B484" s="19">
        <f>B473/5</f>
        <v>135532411.52220154</v>
      </c>
      <c r="D484" s="19">
        <v>2020</v>
      </c>
      <c r="E484" s="19">
        <v>2021</v>
      </c>
      <c r="F484" s="19">
        <v>2022</v>
      </c>
      <c r="G484" s="19">
        <v>2023</v>
      </c>
      <c r="H484" s="19">
        <v>2024</v>
      </c>
      <c r="I484" s="19">
        <v>2025</v>
      </c>
      <c r="J484" s="19">
        <v>2026</v>
      </c>
      <c r="K484" s="19">
        <v>2027</v>
      </c>
      <c r="L484" s="19">
        <v>2028</v>
      </c>
      <c r="M484" s="19">
        <v>2029</v>
      </c>
      <c r="N484" s="19">
        <v>2030</v>
      </c>
      <c r="O484" s="19">
        <v>2031</v>
      </c>
      <c r="P484" s="19">
        <v>2032</v>
      </c>
      <c r="Q484" s="19">
        <v>2033</v>
      </c>
      <c r="R484" s="19">
        <v>2034</v>
      </c>
      <c r="S484" s="19">
        <v>2035</v>
      </c>
      <c r="T484" s="19">
        <v>2036</v>
      </c>
      <c r="U484" s="19">
        <v>2037</v>
      </c>
      <c r="V484" s="19">
        <v>2038</v>
      </c>
      <c r="W484" s="19">
        <v>2039</v>
      </c>
      <c r="X484" s="19">
        <v>2040</v>
      </c>
      <c r="Y484" s="19">
        <v>2041</v>
      </c>
      <c r="Z484" s="19">
        <v>2042</v>
      </c>
      <c r="AA484" s="19">
        <v>2043</v>
      </c>
      <c r="AB484" s="19">
        <v>2044</v>
      </c>
      <c r="AC484" s="19">
        <v>2045</v>
      </c>
      <c r="AD484" s="19">
        <v>2046</v>
      </c>
      <c r="AE484" s="19">
        <v>2047</v>
      </c>
      <c r="AF484" s="19">
        <v>2048</v>
      </c>
      <c r="AG484" s="19">
        <v>2049</v>
      </c>
      <c r="AH484" s="19">
        <v>2050</v>
      </c>
      <c r="AI484" s="19">
        <v>2051</v>
      </c>
      <c r="AJ484" s="19">
        <v>2052</v>
      </c>
      <c r="AK484" s="19">
        <v>2053</v>
      </c>
      <c r="AL484" s="19">
        <v>2054</v>
      </c>
      <c r="AM484" s="19">
        <v>2055</v>
      </c>
      <c r="AN484" s="19">
        <v>2056</v>
      </c>
      <c r="AO484" s="19">
        <v>2057</v>
      </c>
      <c r="AP484" s="19">
        <v>2058</v>
      </c>
      <c r="AQ484" s="19">
        <v>2059</v>
      </c>
      <c r="AR484" s="19">
        <v>2060</v>
      </c>
      <c r="AS484" s="19">
        <v>2061</v>
      </c>
      <c r="AT484" s="19">
        <v>2062</v>
      </c>
      <c r="AU484" s="19">
        <v>2063</v>
      </c>
      <c r="AV484" s="19">
        <v>2064</v>
      </c>
      <c r="AW484" s="19">
        <v>2065</v>
      </c>
      <c r="AX484" s="19">
        <v>2066</v>
      </c>
      <c r="AY484" s="19">
        <v>2067</v>
      </c>
      <c r="AZ484" s="19">
        <v>2068</v>
      </c>
      <c r="BA484" s="19">
        <v>2069</v>
      </c>
      <c r="BB484" s="19">
        <v>2070</v>
      </c>
      <c r="BC484" s="19">
        <v>2071</v>
      </c>
      <c r="BD484" s="19">
        <v>2072</v>
      </c>
      <c r="BE484" s="19">
        <v>2073</v>
      </c>
      <c r="BF484" s="19">
        <v>2074</v>
      </c>
      <c r="BG484" s="19">
        <v>2075</v>
      </c>
      <c r="BH484" s="19">
        <v>2076</v>
      </c>
      <c r="BI484" s="19">
        <v>2077</v>
      </c>
    </row>
    <row r="485" spans="1:61" s="19" customFormat="1" ht="12.75" x14ac:dyDescent="0.2">
      <c r="A485" s="19" t="s">
        <v>72</v>
      </c>
      <c r="B485" s="19">
        <f>B474</f>
        <v>40</v>
      </c>
      <c r="D485" s="19">
        <f>B485</f>
        <v>40</v>
      </c>
      <c r="E485" s="19">
        <f>IF(D485&gt;0,D485-1,0)</f>
        <v>39</v>
      </c>
      <c r="F485" s="19">
        <f t="shared" ref="F485" si="3544">IF(E485&gt;0,E485-1,0)</f>
        <v>38</v>
      </c>
      <c r="G485" s="19">
        <f t="shared" ref="G485" si="3545">IF(F485&gt;0,F485-1,0)</f>
        <v>37</v>
      </c>
      <c r="H485" s="19">
        <f t="shared" ref="H485" si="3546">IF(G485&gt;0,G485-1,0)</f>
        <v>36</v>
      </c>
      <c r="I485" s="19">
        <f t="shared" ref="I485" si="3547">IF(H485&gt;0,H485-1,0)</f>
        <v>35</v>
      </c>
      <c r="J485" s="19">
        <f t="shared" ref="J485" si="3548">IF(I485&gt;0,I485-1,0)</f>
        <v>34</v>
      </c>
      <c r="K485" s="19">
        <f t="shared" ref="K485" si="3549">IF(J485&gt;0,J485-1,0)</f>
        <v>33</v>
      </c>
      <c r="L485" s="19">
        <f t="shared" ref="L485" si="3550">IF(K485&gt;0,K485-1,0)</f>
        <v>32</v>
      </c>
      <c r="M485" s="19">
        <f t="shared" ref="M485" si="3551">IF(L485&gt;0,L485-1,0)</f>
        <v>31</v>
      </c>
      <c r="N485" s="19">
        <f t="shared" ref="N485" si="3552">IF(M485&gt;0,M485-1,0)</f>
        <v>30</v>
      </c>
      <c r="O485" s="19">
        <f t="shared" ref="O485" si="3553">IF(N485&gt;0,N485-1,0)</f>
        <v>29</v>
      </c>
      <c r="P485" s="19">
        <f t="shared" ref="P485" si="3554">IF(O485&gt;0,O485-1,0)</f>
        <v>28</v>
      </c>
      <c r="Q485" s="19">
        <f t="shared" ref="Q485" si="3555">IF(P485&gt;0,P485-1,0)</f>
        <v>27</v>
      </c>
      <c r="R485" s="19">
        <f t="shared" ref="R485" si="3556">IF(Q485&gt;0,Q485-1,0)</f>
        <v>26</v>
      </c>
      <c r="S485" s="19">
        <f t="shared" ref="S485" si="3557">IF(R485&gt;0,R485-1,0)</f>
        <v>25</v>
      </c>
      <c r="T485" s="19">
        <f t="shared" ref="T485" si="3558">IF(S485&gt;0,S485-1,0)</f>
        <v>24</v>
      </c>
      <c r="U485" s="19">
        <f t="shared" ref="U485" si="3559">IF(T485&gt;0,T485-1,0)</f>
        <v>23</v>
      </c>
      <c r="V485" s="19">
        <f t="shared" ref="V485" si="3560">IF(U485&gt;0,U485-1,0)</f>
        <v>22</v>
      </c>
      <c r="W485" s="19">
        <f t="shared" ref="W485" si="3561">IF(V485&gt;0,V485-1,0)</f>
        <v>21</v>
      </c>
      <c r="X485" s="19">
        <f t="shared" ref="X485" si="3562">IF(W485&gt;0,W485-1,0)</f>
        <v>20</v>
      </c>
      <c r="Y485" s="19">
        <f t="shared" ref="Y485" si="3563">IF(X485&gt;0,X485-1,0)</f>
        <v>19</v>
      </c>
      <c r="Z485" s="19">
        <f t="shared" ref="Z485" si="3564">IF(Y485&gt;0,Y485-1,0)</f>
        <v>18</v>
      </c>
      <c r="AA485" s="19">
        <f t="shared" ref="AA485" si="3565">IF(Z485&gt;0,Z485-1,0)</f>
        <v>17</v>
      </c>
      <c r="AB485" s="19">
        <f t="shared" ref="AB485" si="3566">IF(AA485&gt;0,AA485-1,0)</f>
        <v>16</v>
      </c>
      <c r="AC485" s="19">
        <f t="shared" ref="AC485" si="3567">IF(AB485&gt;0,AB485-1,0)</f>
        <v>15</v>
      </c>
      <c r="AD485" s="19">
        <f t="shared" ref="AD485" si="3568">IF(AC485&gt;0,AC485-1,0)</f>
        <v>14</v>
      </c>
      <c r="AE485" s="19">
        <f t="shared" ref="AE485" si="3569">IF(AD485&gt;0,AD485-1,0)</f>
        <v>13</v>
      </c>
      <c r="AF485" s="19">
        <f t="shared" ref="AF485" si="3570">IF(AE485&gt;0,AE485-1,0)</f>
        <v>12</v>
      </c>
      <c r="AG485" s="19">
        <f t="shared" ref="AG485" si="3571">IF(AF485&gt;0,AF485-1,0)</f>
        <v>11</v>
      </c>
      <c r="AH485" s="19">
        <f t="shared" ref="AH485" si="3572">IF(AG485&gt;0,AG485-1,0)</f>
        <v>10</v>
      </c>
      <c r="AI485" s="19">
        <f t="shared" ref="AI485" si="3573">IF(AH485&gt;0,AH485-1,0)</f>
        <v>9</v>
      </c>
      <c r="AJ485" s="19">
        <f t="shared" ref="AJ485" si="3574">IF(AI485&gt;0,AI485-1,0)</f>
        <v>8</v>
      </c>
      <c r="AK485" s="19">
        <f t="shared" ref="AK485" si="3575">IF(AJ485&gt;0,AJ485-1,0)</f>
        <v>7</v>
      </c>
      <c r="AL485" s="19">
        <f t="shared" ref="AL485" si="3576">IF(AK485&gt;0,AK485-1,0)</f>
        <v>6</v>
      </c>
      <c r="AM485" s="19">
        <f t="shared" ref="AM485" si="3577">IF(AL485&gt;0,AL485-1,0)</f>
        <v>5</v>
      </c>
      <c r="AN485" s="19">
        <f t="shared" ref="AN485" si="3578">IF(AM485&gt;0,AM485-1,0)</f>
        <v>4</v>
      </c>
      <c r="AO485" s="19">
        <f t="shared" ref="AO485" si="3579">IF(AN485&gt;0,AN485-1,0)</f>
        <v>3</v>
      </c>
      <c r="AP485" s="19">
        <f t="shared" ref="AP485" si="3580">IF(AO485&gt;0,AO485-1,0)</f>
        <v>2</v>
      </c>
      <c r="AQ485" s="19">
        <f t="shared" ref="AQ485" si="3581">IF(AP485&gt;0,AP485-1,0)</f>
        <v>1</v>
      </c>
      <c r="AR485" s="19">
        <f t="shared" ref="AR485" si="3582">IF(AQ485&gt;0,AQ485-1,0)</f>
        <v>0</v>
      </c>
      <c r="AS485" s="19">
        <f t="shared" ref="AS485" si="3583">IF(AR485&gt;0,AR485-1,0)</f>
        <v>0</v>
      </c>
      <c r="AT485" s="19">
        <f t="shared" ref="AT485" si="3584">IF(AS485&gt;0,AS485-1,0)</f>
        <v>0</v>
      </c>
      <c r="AU485" s="19">
        <f t="shared" ref="AU485" si="3585">IF(AT485&gt;0,AT485-1,0)</f>
        <v>0</v>
      </c>
      <c r="AV485" s="19">
        <f t="shared" ref="AV485" si="3586">IF(AU485&gt;0,AU485-1,0)</f>
        <v>0</v>
      </c>
      <c r="AW485" s="19">
        <f t="shared" ref="AW485" si="3587">IF(AV485&gt;0,AV485-1,0)</f>
        <v>0</v>
      </c>
      <c r="AX485" s="19">
        <f t="shared" ref="AX485" si="3588">IF(AW485&gt;0,AW485-1,0)</f>
        <v>0</v>
      </c>
      <c r="AY485" s="19">
        <f t="shared" ref="AY485" si="3589">IF(AX485&gt;0,AX485-1,0)</f>
        <v>0</v>
      </c>
      <c r="AZ485" s="19">
        <f t="shared" ref="AZ485" si="3590">IF(AY485&gt;0,AY485-1,0)</f>
        <v>0</v>
      </c>
      <c r="BA485" s="19">
        <f t="shared" ref="BA485" si="3591">IF(AZ485&gt;0,AZ485-1,0)</f>
        <v>0</v>
      </c>
      <c r="BB485" s="19">
        <f t="shared" ref="BB485" si="3592">IF(BA485&gt;0,BA485-1,0)</f>
        <v>0</v>
      </c>
      <c r="BC485" s="19">
        <f t="shared" ref="BC485" si="3593">IF(BB485&gt;0,BB485-1,0)</f>
        <v>0</v>
      </c>
      <c r="BD485" s="19">
        <f t="shared" ref="BD485" si="3594">IF(BC485&gt;0,BC485-1,0)</f>
        <v>0</v>
      </c>
      <c r="BE485" s="19">
        <f t="shared" ref="BE485" si="3595">IF(BD485&gt;0,BD485-1,0)</f>
        <v>0</v>
      </c>
      <c r="BF485" s="19">
        <f t="shared" ref="BF485" si="3596">IF(BE485&gt;0,BE485-1,0)</f>
        <v>0</v>
      </c>
      <c r="BG485" s="19">
        <f t="shared" ref="BG485" si="3597">IF(BF485&gt;0,BF485-1,0)</f>
        <v>0</v>
      </c>
      <c r="BH485" s="19">
        <f t="shared" ref="BH485" si="3598">IF(BG485&gt;0,BG485-1,0)</f>
        <v>0</v>
      </c>
      <c r="BI485" s="19">
        <f t="shared" ref="BI485" si="3599">IF(BH485&gt;0,BH485-1,0)</f>
        <v>0</v>
      </c>
    </row>
    <row r="486" spans="1:61" s="19" customFormat="1" ht="12.75" x14ac:dyDescent="0.2">
      <c r="D486" s="19">
        <f>B484</f>
        <v>135532411.52220154</v>
      </c>
      <c r="E486" s="19">
        <f>D490</f>
        <v>134129921.34644479</v>
      </c>
      <c r="F486" s="19">
        <f>E490</f>
        <v>132670332.69814818</v>
      </c>
      <c r="G486" s="19">
        <f t="shared" ref="G486" si="3600">F490</f>
        <v>131151320.97238915</v>
      </c>
      <c r="H486" s="19">
        <f t="shared" ref="H486" si="3601">G490</f>
        <v>129570466.92444474</v>
      </c>
      <c r="I486" s="19">
        <f t="shared" ref="I486" si="3602">H490</f>
        <v>127925252.81679626</v>
      </c>
      <c r="J486" s="19">
        <f t="shared" ref="J486" si="3603">I490</f>
        <v>126213058.40927003</v>
      </c>
      <c r="K486" s="19">
        <f t="shared" ref="K486" si="3604">J490</f>
        <v>124431156.785928</v>
      </c>
      <c r="L486" s="19">
        <f t="shared" ref="L486" si="3605">K490</f>
        <v>122576710.01206164</v>
      </c>
      <c r="M486" s="19">
        <f t="shared" ref="M486" si="3606">L490</f>
        <v>120646764.61437276</v>
      </c>
      <c r="N486" s="19">
        <f t="shared" ref="N486" si="3607">M490</f>
        <v>118638246.87714224</v>
      </c>
      <c r="O486" s="19">
        <f t="shared" ref="O486" si="3608">N490</f>
        <v>116547957.94689555</v>
      </c>
      <c r="P486" s="19">
        <f t="shared" ref="P486" si="3609">O490</f>
        <v>114372568.73776835</v>
      </c>
      <c r="Q486" s="19">
        <f t="shared" ref="Q486" si="3610">P490</f>
        <v>112108614.62945828</v>
      </c>
      <c r="R486" s="19">
        <f t="shared" ref="R486" si="3611">Q490</f>
        <v>109752489.94931863</v>
      </c>
      <c r="S486" s="19">
        <f t="shared" ref="S486" si="3612">R490</f>
        <v>107300442.22980593</v>
      </c>
      <c r="T486" s="19">
        <f t="shared" ref="T486" si="3613">S490</f>
        <v>104748566.23213542</v>
      </c>
      <c r="U486" s="19">
        <f t="shared" ref="U486" si="3614">T490</f>
        <v>102092797.72662647</v>
      </c>
      <c r="V486" s="19">
        <f t="shared" ref="V486" si="3615">U490</f>
        <v>99328907.019832075</v>
      </c>
      <c r="W486" s="19">
        <f t="shared" ref="W486" si="3616">V490</f>
        <v>96452492.218143448</v>
      </c>
      <c r="X486" s="19">
        <f t="shared" ref="X486" si="3617">W490</f>
        <v>93458972.217141137</v>
      </c>
      <c r="Y486" s="19">
        <f t="shared" ref="Y486" si="3618">X490</f>
        <v>90343579.40552713</v>
      </c>
      <c r="Z486" s="19">
        <f t="shared" ref="Z486" si="3619">Y490</f>
        <v>87101352.072017908</v>
      </c>
      <c r="AA486" s="19">
        <f t="shared" ref="AA486" si="3620">Z490</f>
        <v>83727126.503105372</v>
      </c>
      <c r="AB486" s="19">
        <f t="shared" ref="AB486" si="3621">AA490</f>
        <v>80215528.759100124</v>
      </c>
      <c r="AC486" s="19">
        <f t="shared" ref="AC486" si="3622">AB490</f>
        <v>76560966.115359351</v>
      </c>
      <c r="AD486" s="19">
        <f t="shared" ref="AD486" si="3623">AC490</f>
        <v>72757618.155068144</v>
      </c>
      <c r="AE486" s="19">
        <f t="shared" ref="AE486" si="3624">AD490</f>
        <v>68799427.499388307</v>
      </c>
      <c r="AF486" s="19">
        <f t="shared" ref="AF486" si="3625">AE490</f>
        <v>64680090.160211071</v>
      </c>
      <c r="AG486" s="19">
        <f t="shared" ref="AG486" si="3626">AF490</f>
        <v>60393045.500149012</v>
      </c>
      <c r="AH486" s="19">
        <f t="shared" ref="AH486" si="3627">AG490</f>
        <v>55931465.783777095</v>
      </c>
      <c r="AI486" s="19">
        <f t="shared" ref="AI486" si="3628">AH490</f>
        <v>51288245.303481668</v>
      </c>
      <c r="AJ486" s="19">
        <f t="shared" ref="AJ486" si="3629">AI490</f>
        <v>46455989.062598735</v>
      </c>
      <c r="AK486" s="19">
        <f t="shared" ref="AK486" si="3630">AJ490</f>
        <v>41427000.997817807</v>
      </c>
      <c r="AL486" s="19">
        <f t="shared" ref="AL486" si="3631">AK490</f>
        <v>36193271.722093806</v>
      </c>
      <c r="AM486" s="19">
        <f t="shared" ref="AM486" si="3632">AL490</f>
        <v>30746465.768545825</v>
      </c>
      <c r="AN486" s="19">
        <f t="shared" ref="AN486" si="3633">AM490</f>
        <v>25077908.315026861</v>
      </c>
      <c r="AO486" s="19">
        <f t="shared" ref="AO486" si="3634">AN490</f>
        <v>19178571.368221425</v>
      </c>
      <c r="AP486" s="19">
        <f t="shared" ref="AP486" si="3635">AO490</f>
        <v>13039059.385267284</v>
      </c>
      <c r="AQ486" s="19">
        <f t="shared" ref="AQ486" si="3636">AP490</f>
        <v>6649594.3100016592</v>
      </c>
      <c r="AR486" s="19">
        <f t="shared" ref="AR486" si="3637">AQ490</f>
        <v>-4.7497451305389404E-8</v>
      </c>
      <c r="AS486" s="19" t="e">
        <f t="shared" ref="AS486" si="3638">AR490</f>
        <v>#N/A</v>
      </c>
      <c r="AT486" s="19" t="e">
        <f t="shared" ref="AT486" si="3639">AS490</f>
        <v>#N/A</v>
      </c>
      <c r="AU486" s="19" t="e">
        <f t="shared" ref="AU486" si="3640">AT490</f>
        <v>#N/A</v>
      </c>
      <c r="AV486" s="19" t="e">
        <f t="shared" ref="AV486" si="3641">AU490</f>
        <v>#N/A</v>
      </c>
      <c r="AW486" s="19" t="e">
        <f t="shared" ref="AW486" si="3642">AV490</f>
        <v>#N/A</v>
      </c>
      <c r="AX486" s="19" t="e">
        <f t="shared" ref="AX486" si="3643">AW490</f>
        <v>#N/A</v>
      </c>
      <c r="AY486" s="19" t="e">
        <f t="shared" ref="AY486" si="3644">AX490</f>
        <v>#N/A</v>
      </c>
      <c r="AZ486" s="19" t="e">
        <f t="shared" ref="AZ486" si="3645">AY490</f>
        <v>#N/A</v>
      </c>
      <c r="BA486" s="19" t="e">
        <f t="shared" ref="BA486" si="3646">AZ490</f>
        <v>#N/A</v>
      </c>
      <c r="BB486" s="19" t="e">
        <f t="shared" ref="BB486" si="3647">BA490</f>
        <v>#N/A</v>
      </c>
      <c r="BC486" s="19" t="e">
        <f t="shared" ref="BC486" si="3648">BB490</f>
        <v>#N/A</v>
      </c>
      <c r="BD486" s="19" t="e">
        <f t="shared" ref="BD486" si="3649">BC490</f>
        <v>#N/A</v>
      </c>
      <c r="BE486" s="19" t="e">
        <f t="shared" ref="BE486" si="3650">BD490</f>
        <v>#N/A</v>
      </c>
      <c r="BF486" s="19" t="e">
        <f t="shared" ref="BF486" si="3651">BE490</f>
        <v>#N/A</v>
      </c>
      <c r="BG486" s="19" t="e">
        <f t="shared" ref="BG486" si="3652">BF490</f>
        <v>#N/A</v>
      </c>
      <c r="BH486" s="19" t="e">
        <f t="shared" ref="BH486" si="3653">BG490</f>
        <v>#N/A</v>
      </c>
      <c r="BI486" s="19" t="e">
        <f t="shared" ref="BI486" si="3654">BH490</f>
        <v>#N/A</v>
      </c>
    </row>
    <row r="487" spans="1:61" s="19" customFormat="1" ht="12.75" x14ac:dyDescent="0.2">
      <c r="C487" s="19" t="s">
        <v>455</v>
      </c>
      <c r="D487" s="163">
        <f>IF($D485&gt;=1,($B484/HLOOKUP($D485,'Annuity Calc'!$H$7:$BE$11,2,FALSE))*HLOOKUP(D485,'Annuity Calc'!$H$7:$BE$11,3,FALSE),(IF(D485&lt;=(-1),D485,0)))</f>
        <v>1402490.1757567488</v>
      </c>
      <c r="E487" s="163">
        <f>IF($D485&gt;=1,($B484/HLOOKUP($D485,'Annuity Calc'!$H$7:$BE$11,2,FALSE))*HLOOKUP(E485,'Annuity Calc'!$H$7:$BE$11,3,FALSE),(IF(E485&lt;=(-1),E485,0)))</f>
        <v>1459588.6482966135</v>
      </c>
      <c r="F487" s="163">
        <f>IF($D485&gt;=1,($B484/HLOOKUP($D485,'Annuity Calc'!$H$7:$BE$11,2,FALSE))*HLOOKUP(F485,'Annuity Calc'!$H$7:$BE$11,3,FALSE),(IF(F485&lt;=(-1),F485,0)))</f>
        <v>1519011.7257590231</v>
      </c>
      <c r="G487" s="163">
        <f>IF($D485&gt;=1,($B484/HLOOKUP($D485,'Annuity Calc'!$H$7:$BE$11,2,FALSE))*HLOOKUP(G485,'Annuity Calc'!$H$7:$BE$11,3,FALSE),(IF(G485&lt;=(-1),G485,0)))</f>
        <v>1580854.0479444058</v>
      </c>
      <c r="H487" s="163">
        <f>IF($D485&gt;=1,($B484/HLOOKUP($D485,'Annuity Calc'!$H$7:$BE$11,2,FALSE))*HLOOKUP(H485,'Annuity Calc'!$H$7:$BE$11,3,FALSE),(IF(H485&lt;=(-1),H485,0)))</f>
        <v>1645214.1076484842</v>
      </c>
      <c r="I487" s="163">
        <f>IF($D485&gt;=1,($B484/HLOOKUP($D485,'Annuity Calc'!$H$7:$BE$11,2,FALSE))*HLOOKUP(I485,'Annuity Calc'!$H$7:$BE$11,3,FALSE),(IF(I485&lt;=(-1),I485,0)))</f>
        <v>1712194.4075262195</v>
      </c>
      <c r="J487" s="163">
        <f>IF($D485&gt;=1,($B484/HLOOKUP($D485,'Annuity Calc'!$H$7:$BE$11,2,FALSE))*HLOOKUP(J485,'Annuity Calc'!$H$7:$BE$11,3,FALSE),(IF(J485&lt;=(-1),J485,0)))</f>
        <v>1781901.6233420416</v>
      </c>
      <c r="K487" s="163">
        <f>IF($D485&gt;=1,($B484/HLOOKUP($D485,'Annuity Calc'!$H$7:$BE$11,2,FALSE))*HLOOKUP(K485,'Annuity Calc'!$H$7:$BE$11,3,FALSE),(IF(K485&lt;=(-1),K485,0)))</f>
        <v>1854446.7738663496</v>
      </c>
      <c r="L487" s="163">
        <f>IF($D485&gt;=1,($B484/HLOOKUP($D485,'Annuity Calc'!$H$7:$BE$11,2,FALSE))*HLOOKUP(L485,'Annuity Calc'!$H$7:$BE$11,3,FALSE),(IF(L485&lt;=(-1),L485,0)))</f>
        <v>1929945.3976888761</v>
      </c>
      <c r="M487" s="163">
        <f>IF($D485&gt;=1,($B484/HLOOKUP($D485,'Annuity Calc'!$H$7:$BE$11,2,FALSE))*HLOOKUP(M485,'Annuity Calc'!$H$7:$BE$11,3,FALSE),(IF(M485&lt;=(-1),M485,0)))</f>
        <v>2008517.7372305181</v>
      </c>
      <c r="N487" s="163">
        <f>IF($D485&gt;=1,($B484/HLOOKUP($D485,'Annuity Calc'!$H$7:$BE$11,2,FALSE))*HLOOKUP(N485,'Annuity Calc'!$H$7:$BE$11,3,FALSE),(IF(N485&lt;=(-1),N485,0)))</f>
        <v>2090288.9302466877</v>
      </c>
      <c r="O487" s="163">
        <f>IF($D485&gt;=1,($B484/HLOOKUP($D485,'Annuity Calc'!$H$7:$BE$11,2,FALSE))*HLOOKUP(O485,'Annuity Calc'!$H$7:$BE$11,3,FALSE),(IF(O485&lt;=(-1),O485,0)))</f>
        <v>2175389.209127197</v>
      </c>
      <c r="P487" s="163">
        <f>IF($D485&gt;=1,($B484/HLOOKUP($D485,'Annuity Calc'!$H$7:$BE$11,2,FALSE))*HLOOKUP(P485,'Annuity Calc'!$H$7:$BE$11,3,FALSE),(IF(P485&lt;=(-1),P485,0)))</f>
        <v>2263954.1083100704</v>
      </c>
      <c r="Q487" s="163">
        <f>IF($D485&gt;=1,($B484/HLOOKUP($D485,'Annuity Calc'!$H$7:$BE$11,2,FALSE))*HLOOKUP(Q485,'Annuity Calc'!$H$7:$BE$11,3,FALSE),(IF(Q485&lt;=(-1),Q485,0)))</f>
        <v>2356124.6801396422</v>
      </c>
      <c r="R487" s="163">
        <f>IF($D485&gt;=1,($B484/HLOOKUP($D485,'Annuity Calc'!$H$7:$BE$11,2,FALSE))*HLOOKUP(R485,'Annuity Calc'!$H$7:$BE$11,3,FALSE),(IF(R485&lt;=(-1),R485,0)))</f>
        <v>2452047.7195127062</v>
      </c>
      <c r="S487" s="163">
        <f>IF($D485&gt;=1,($B484/HLOOKUP($D485,'Annuity Calc'!$H$7:$BE$11,2,FALSE))*HLOOKUP(S485,'Annuity Calc'!$H$7:$BE$11,3,FALSE),(IF(S485&lt;=(-1),S485,0)))</f>
        <v>2551875.9976705108</v>
      </c>
      <c r="T487" s="163">
        <f>IF($D485&gt;=1,($B484/HLOOKUP($D485,'Annuity Calc'!$H$7:$BE$11,2,FALSE))*HLOOKUP(T485,'Annuity Calc'!$H$7:$BE$11,3,FALSE),(IF(T485&lt;=(-1),T485,0)))</f>
        <v>2655768.5055089416</v>
      </c>
      <c r="U487" s="163">
        <f>IF($D485&gt;=1,($B484/HLOOKUP($D485,'Annuity Calc'!$H$7:$BE$11,2,FALSE))*HLOOKUP(U485,'Annuity Calc'!$H$7:$BE$11,3,FALSE),(IF(U485&lt;=(-1),U485,0)))</f>
        <v>2763890.7067943932</v>
      </c>
      <c r="V487" s="163">
        <f>IF($D485&gt;=1,($B484/HLOOKUP($D485,'Annuity Calc'!$H$7:$BE$11,2,FALSE))*HLOOKUP(V485,'Annuity Calc'!$H$7:$BE$11,3,FALSE),(IF(V485&lt;=(-1),V485,0)))</f>
        <v>2876414.8016886292</v>
      </c>
      <c r="W487" s="163">
        <f>IF($D485&gt;=1,($B484/HLOOKUP($D485,'Annuity Calc'!$H$7:$BE$11,2,FALSE))*HLOOKUP(W485,'Annuity Calc'!$H$7:$BE$11,3,FALSE),(IF(W485&lt;=(-1),W485,0)))</f>
        <v>2993520.0010023131</v>
      </c>
      <c r="X487" s="163">
        <f>IF($D485&gt;=1,($B484/HLOOKUP($D485,'Annuity Calc'!$H$7:$BE$11,2,FALSE))*HLOOKUP(X485,'Annuity Calc'!$H$7:$BE$11,3,FALSE),(IF(X485&lt;=(-1),X485,0)))</f>
        <v>3115392.8116140086</v>
      </c>
      <c r="Y487" s="163">
        <f>IF($D485&gt;=1,($B484/HLOOKUP($D485,'Annuity Calc'!$H$7:$BE$11,2,FALSE))*HLOOKUP(Y485,'Annuity Calc'!$H$7:$BE$11,3,FALSE),(IF(Y485&lt;=(-1),Y485,0)))</f>
        <v>3242227.3335092175</v>
      </c>
      <c r="Z487" s="163">
        <f>IF($D485&gt;=1,($B484/HLOOKUP($D485,'Annuity Calc'!$H$7:$BE$11,2,FALSE))*HLOOKUP(Z485,'Annuity Calc'!$H$7:$BE$11,3,FALSE),(IF(Z485&lt;=(-1),Z485,0)))</f>
        <v>3374225.5689125308</v>
      </c>
      <c r="AA487" s="163">
        <f>IF($D485&gt;=1,($B484/HLOOKUP($D485,'Annuity Calc'!$H$7:$BE$11,2,FALSE))*HLOOKUP(AA485,'Annuity Calc'!$H$7:$BE$11,3,FALSE),(IF(AA485&lt;=(-1),AA485,0)))</f>
        <v>3511597.744005241</v>
      </c>
      <c r="AB487" s="163">
        <f>IF($D485&gt;=1,($B484/HLOOKUP($D485,'Annuity Calc'!$H$7:$BE$11,2,FALSE))*HLOOKUP(AB485,'Annuity Calc'!$H$7:$BE$11,3,FALSE),(IF(AB485&lt;=(-1),AB485,0)))</f>
        <v>3654562.6437407737</v>
      </c>
      <c r="AC487" s="163">
        <f>IF($D485&gt;=1,($B484/HLOOKUP($D485,'Annuity Calc'!$H$7:$BE$11,2,FALSE))*HLOOKUP(AC485,'Annuity Calc'!$H$7:$BE$11,3,FALSE),(IF(AC485&lt;=(-1),AC485,0)))</f>
        <v>3803347.9602912115</v>
      </c>
      <c r="AD487" s="163">
        <f>IF($D485&gt;=1,($B484/HLOOKUP($D485,'Annuity Calc'!$H$7:$BE$11,2,FALSE))*HLOOKUP(AD485,'Annuity Calc'!$H$7:$BE$11,3,FALSE),(IF(AD485&lt;=(-1),AD485,0)))</f>
        <v>3958190.6556798341</v>
      </c>
      <c r="AE487" s="163">
        <f>IF($D485&gt;=1,($B484/HLOOKUP($D485,'Annuity Calc'!$H$7:$BE$11,2,FALSE))*HLOOKUP(AE485,'Annuity Calc'!$H$7:$BE$11,3,FALSE),(IF(AE485&lt;=(-1),AE485,0)))</f>
        <v>4119337.3391772327</v>
      </c>
      <c r="AF487" s="163">
        <f>IF($D485&gt;=1,($B484/HLOOKUP($D485,'Annuity Calc'!$H$7:$BE$11,2,FALSE))*HLOOKUP(AF485,'Annuity Calc'!$H$7:$BE$11,3,FALSE),(IF(AF485&lt;=(-1),AF485,0)))</f>
        <v>4287044.660062057</v>
      </c>
      <c r="AG487" s="163">
        <f>IF($D485&gt;=1,($B484/HLOOKUP($D485,'Annuity Calc'!$H$7:$BE$11,2,FALSE))*HLOOKUP(AG485,'Annuity Calc'!$H$7:$BE$11,3,FALSE),(IF(AG485&lt;=(-1),AG485,0)))</f>
        <v>4461579.7163719144</v>
      </c>
      <c r="AH487" s="163">
        <f>IF($D485&gt;=1,($B484/HLOOKUP($D485,'Annuity Calc'!$H$7:$BE$11,2,FALSE))*HLOOKUP(AH485,'Annuity Calc'!$H$7:$BE$11,3,FALSE),(IF(AH485&lt;=(-1),AH485,0)))</f>
        <v>4643220.4802954281</v>
      </c>
      <c r="AI487" s="163">
        <f>IF($D485&gt;=1,($B484/HLOOKUP($D485,'Annuity Calc'!$H$7:$BE$11,2,FALSE))*HLOOKUP(AI485,'Annuity Calc'!$H$7:$BE$11,3,FALSE),(IF(AI485&lt;=(-1),AI485,0)))</f>
        <v>4832256.2408829369</v>
      </c>
      <c r="AJ487" s="163">
        <f>IF($D485&gt;=1,($B484/HLOOKUP($D485,'Annuity Calc'!$H$7:$BE$11,2,FALSE))*HLOOKUP(AJ485,'Annuity Calc'!$H$7:$BE$11,3,FALSE),(IF(AJ485&lt;=(-1),AJ485,0)))</f>
        <v>5028988.0647809291</v>
      </c>
      <c r="AK487" s="163">
        <f>IF($D485&gt;=1,($B484/HLOOKUP($D485,'Annuity Calc'!$H$7:$BE$11,2,FALSE))*HLOOKUP(AK485,'Annuity Calc'!$H$7:$BE$11,3,FALSE),(IF(AK485&lt;=(-1),AK485,0)))</f>
        <v>5233729.275724004</v>
      </c>
      <c r="AL487" s="163">
        <f>IF($D485&gt;=1,($B484/HLOOKUP($D485,'Annuity Calc'!$H$7:$BE$11,2,FALSE))*HLOOKUP(AL485,'Annuity Calc'!$H$7:$BE$11,3,FALSE),(IF(AL485&lt;=(-1),AL485,0)))</f>
        <v>5446805.9535479806</v>
      </c>
      <c r="AM487" s="163">
        <f>IF($D485&gt;=1,($B484/HLOOKUP($D485,'Annuity Calc'!$H$7:$BE$11,2,FALSE))*HLOOKUP(AM485,'Annuity Calc'!$H$7:$BE$11,3,FALSE),(IF(AM485&lt;=(-1),AM485,0)))</f>
        <v>5668557.4535189653</v>
      </c>
      <c r="AN487" s="163">
        <f>IF($D485&gt;=1,($B484/HLOOKUP($D485,'Annuity Calc'!$H$7:$BE$11,2,FALSE))*HLOOKUP(AN485,'Annuity Calc'!$H$7:$BE$11,3,FALSE),(IF(AN485&lt;=(-1),AN485,0)))</f>
        <v>5899336.9468054362</v>
      </c>
      <c r="AO487" s="163">
        <f>IF($D485&gt;=1,($B484/HLOOKUP($D485,'Annuity Calc'!$H$7:$BE$11,2,FALSE))*HLOOKUP(AO485,'Annuity Calc'!$H$7:$BE$11,3,FALSE),(IF(AO485&lt;=(-1),AO485,0)))</f>
        <v>6139511.9829541398</v>
      </c>
      <c r="AP487" s="163">
        <f>IF($D485&gt;=1,($B484/HLOOKUP($D485,'Annuity Calc'!$H$7:$BE$11,2,FALSE))*HLOOKUP(AP485,'Annuity Calc'!$H$7:$BE$11,3,FALSE),(IF(AP485&lt;=(-1),AP485,0)))</f>
        <v>6389465.0752656246</v>
      </c>
      <c r="AQ487" s="163">
        <f>IF($D485&gt;=1,($B484/HLOOKUP($D485,'Annuity Calc'!$H$7:$BE$11,2,FALSE))*HLOOKUP(AQ485,'Annuity Calc'!$H$7:$BE$11,3,FALSE),(IF(AQ485&lt;=(-1),AQ485,0)))</f>
        <v>6649594.3100017067</v>
      </c>
      <c r="AR487" s="163" t="e">
        <f>IF($D485&gt;=1,($B484/HLOOKUP($D485,'Annuity Calc'!$H$7:$BE$11,2,FALSE))*HLOOKUP(AR485,'Annuity Calc'!$H$7:$BE$11,3,FALSE),(IF(AR485&lt;=(-1),AR485,0)))</f>
        <v>#N/A</v>
      </c>
      <c r="AS487" s="163" t="e">
        <f>IF($D485&gt;=1,($B484/HLOOKUP($D485,'Annuity Calc'!$H$7:$BE$11,2,FALSE))*HLOOKUP(AS485,'Annuity Calc'!$H$7:$BE$11,3,FALSE),(IF(AS485&lt;=(-1),AS485,0)))</f>
        <v>#N/A</v>
      </c>
      <c r="AT487" s="163" t="e">
        <f>IF($D485&gt;=1,($B484/HLOOKUP($D485,'Annuity Calc'!$H$7:$BE$11,2,FALSE))*HLOOKUP(AT485,'Annuity Calc'!$H$7:$BE$11,3,FALSE),(IF(AT485&lt;=(-1),AT485,0)))</f>
        <v>#N/A</v>
      </c>
      <c r="AU487" s="163" t="e">
        <f>IF($D485&gt;=1,($B484/HLOOKUP($D485,'Annuity Calc'!$H$7:$BE$11,2,FALSE))*HLOOKUP(AU485,'Annuity Calc'!$H$7:$BE$11,3,FALSE),(IF(AU485&lt;=(-1),AU485,0)))</f>
        <v>#N/A</v>
      </c>
      <c r="AV487" s="163" t="e">
        <f>IF($D485&gt;=1,($B484/HLOOKUP($D485,'Annuity Calc'!$H$7:$BE$11,2,FALSE))*HLOOKUP(AV485,'Annuity Calc'!$H$7:$BE$11,3,FALSE),(IF(AV485&lt;=(-1),AV485,0)))</f>
        <v>#N/A</v>
      </c>
      <c r="AW487" s="163" t="e">
        <f>IF($D485&gt;=1,($B484/HLOOKUP($D485,'Annuity Calc'!$H$7:$BE$11,2,FALSE))*HLOOKUP(AW485,'Annuity Calc'!$H$7:$BE$11,3,FALSE),(IF(AW485&lt;=(-1),AW485,0)))</f>
        <v>#N/A</v>
      </c>
      <c r="AX487" s="163" t="e">
        <f>IF($D485&gt;=1,($B484/HLOOKUP($D485,'Annuity Calc'!$H$7:$BE$11,2,FALSE))*HLOOKUP(AX485,'Annuity Calc'!$H$7:$BE$11,3,FALSE),(IF(AX485&lt;=(-1),AX485,0)))</f>
        <v>#N/A</v>
      </c>
      <c r="AY487" s="163" t="e">
        <f>IF($D485&gt;=1,($B484/HLOOKUP($D485,'Annuity Calc'!$H$7:$BE$11,2,FALSE))*HLOOKUP(AY485,'Annuity Calc'!$H$7:$BE$11,3,FALSE),(IF(AY485&lt;=(-1),AY485,0)))</f>
        <v>#N/A</v>
      </c>
      <c r="AZ487" s="163" t="e">
        <f>IF($D485&gt;=1,($B484/HLOOKUP($D485,'Annuity Calc'!$H$7:$BE$11,2,FALSE))*HLOOKUP(AZ485,'Annuity Calc'!$H$7:$BE$11,3,FALSE),(IF(AZ485&lt;=(-1),AZ485,0)))</f>
        <v>#N/A</v>
      </c>
      <c r="BA487" s="163" t="e">
        <f>IF($D485&gt;=1,($B484/HLOOKUP($D485,'Annuity Calc'!$H$7:$BE$11,2,FALSE))*HLOOKUP(BA485,'Annuity Calc'!$H$7:$BE$11,3,FALSE),(IF(BA485&lt;=(-1),BA485,0)))</f>
        <v>#N/A</v>
      </c>
      <c r="BB487" s="163" t="e">
        <f>IF($D485&gt;=1,($B484/HLOOKUP($D485,'Annuity Calc'!$H$7:$BE$11,2,FALSE))*HLOOKUP(BB485,'Annuity Calc'!$H$7:$BE$11,3,FALSE),(IF(BB485&lt;=(-1),BB485,0)))</f>
        <v>#N/A</v>
      </c>
      <c r="BC487" s="163" t="e">
        <f>IF($D485&gt;=1,($B484/HLOOKUP($D485,'Annuity Calc'!$H$7:$BE$11,2,FALSE))*HLOOKUP(BC485,'Annuity Calc'!$H$7:$BE$11,3,FALSE),(IF(BC485&lt;=(-1),BC485,0)))</f>
        <v>#N/A</v>
      </c>
      <c r="BD487" s="163" t="e">
        <f>IF($D485&gt;=1,($B484/HLOOKUP($D485,'Annuity Calc'!$H$7:$BE$11,2,FALSE))*HLOOKUP(BD485,'Annuity Calc'!$H$7:$BE$11,3,FALSE),(IF(BD485&lt;=(-1),BD485,0)))</f>
        <v>#N/A</v>
      </c>
      <c r="BE487" s="163" t="e">
        <f>IF($D485&gt;=1,($B484/HLOOKUP($D485,'Annuity Calc'!$H$7:$BE$11,2,FALSE))*HLOOKUP(BE485,'Annuity Calc'!$H$7:$BE$11,3,FALSE),(IF(BE485&lt;=(-1),BE485,0)))</f>
        <v>#N/A</v>
      </c>
      <c r="BF487" s="163" t="e">
        <f>IF($D485&gt;=1,($B484/HLOOKUP($D485,'Annuity Calc'!$H$7:$BE$11,2,FALSE))*HLOOKUP(BF485,'Annuity Calc'!$H$7:$BE$11,3,FALSE),(IF(BF485&lt;=(-1),BF485,0)))</f>
        <v>#N/A</v>
      </c>
      <c r="BG487" s="163" t="e">
        <f>IF($D485&gt;=1,($B484/HLOOKUP($D485,'Annuity Calc'!$H$7:$BE$11,2,FALSE))*HLOOKUP(BG485,'Annuity Calc'!$H$7:$BE$11,3,FALSE),(IF(BG485&lt;=(-1),BG485,0)))</f>
        <v>#N/A</v>
      </c>
      <c r="BH487" s="163" t="e">
        <f>IF($D485&gt;=1,($B484/HLOOKUP($D485,'Annuity Calc'!$H$7:$BE$11,2,FALSE))*HLOOKUP(BH485,'Annuity Calc'!$H$7:$BE$11,3,FALSE),(IF(BH485&lt;=(-1),BH485,0)))</f>
        <v>#N/A</v>
      </c>
      <c r="BI487" s="163" t="e">
        <f>IF($D485&gt;=1,($B484/HLOOKUP($D485,'Annuity Calc'!$H$7:$BE$11,2,FALSE))*HLOOKUP(BI485,'Annuity Calc'!$H$7:$BE$11,3,FALSE),(IF(BI485&lt;=(-1),BI485,0)))</f>
        <v>#N/A</v>
      </c>
    </row>
    <row r="488" spans="1:61" s="19" customFormat="1" ht="12.75" x14ac:dyDescent="0.2">
      <c r="C488" s="19" t="s">
        <v>456</v>
      </c>
      <c r="D488" s="163">
        <f>IF($D485&gt;=1,($B484/HLOOKUP($D485,'Annuity Calc'!$H$7:$BE$11,2,FALSE))*HLOOKUP(D485,'Annuity Calc'!$H$7:$BE$11,4,FALSE),(IF(D485&lt;=(-1),D485,0)))</f>
        <v>5379763.5407294929</v>
      </c>
      <c r="E488" s="163">
        <f>IF($D485&gt;=1,($B484/HLOOKUP($D485,'Annuity Calc'!$H$7:$BE$11,2,FALSE))*HLOOKUP(E485,'Annuity Calc'!$H$7:$BE$11,4,FALSE),(IF(E485&lt;=(-1),E485,0)))</f>
        <v>5322665.0681896284</v>
      </c>
      <c r="F488" s="163">
        <f>IF($D485&gt;=1,($B484/HLOOKUP($D485,'Annuity Calc'!$H$7:$BE$11,2,FALSE))*HLOOKUP(F485,'Annuity Calc'!$H$7:$BE$11,4,FALSE),(IF(F485&lt;=(-1),F485,0)))</f>
        <v>5263241.9907272179</v>
      </c>
      <c r="G488" s="163">
        <f>IF($D485&gt;=1,($B484/HLOOKUP($D485,'Annuity Calc'!$H$7:$BE$11,2,FALSE))*HLOOKUP(G485,'Annuity Calc'!$H$7:$BE$11,4,FALSE),(IF(G485&lt;=(-1),G485,0)))</f>
        <v>5201399.6685418356</v>
      </c>
      <c r="H488" s="163">
        <f>IF($D485&gt;=1,($B484/HLOOKUP($D485,'Annuity Calc'!$H$7:$BE$11,2,FALSE))*HLOOKUP(H485,'Annuity Calc'!$H$7:$BE$11,4,FALSE),(IF(H485&lt;=(-1),H485,0)))</f>
        <v>5137039.6088377573</v>
      </c>
      <c r="I488" s="163">
        <f>IF($D485&gt;=1,($B484/HLOOKUP($D485,'Annuity Calc'!$H$7:$BE$11,2,FALSE))*HLOOKUP(I485,'Annuity Calc'!$H$7:$BE$11,4,FALSE),(IF(I485&lt;=(-1),I485,0)))</f>
        <v>5070059.3089600215</v>
      </c>
      <c r="J488" s="163">
        <f>IF($D485&gt;=1,($B484/HLOOKUP($D485,'Annuity Calc'!$H$7:$BE$11,2,FALSE))*HLOOKUP(J485,'Annuity Calc'!$H$7:$BE$11,4,FALSE),(IF(J485&lt;=(-1),J485,0)))</f>
        <v>5000352.0931441998</v>
      </c>
      <c r="K488" s="163">
        <f>IF($D485&gt;=1,($B484/HLOOKUP($D485,'Annuity Calc'!$H$7:$BE$11,2,FALSE))*HLOOKUP(K485,'Annuity Calc'!$H$7:$BE$11,4,FALSE),(IF(K485&lt;=(-1),K485,0)))</f>
        <v>4927806.9426198918</v>
      </c>
      <c r="L488" s="163">
        <f>IF($D485&gt;=1,($B484/HLOOKUP($D485,'Annuity Calc'!$H$7:$BE$11,2,FALSE))*HLOOKUP(L485,'Annuity Calc'!$H$7:$BE$11,4,FALSE),(IF(L485&lt;=(-1),L485,0)))</f>
        <v>4852308.3187973648</v>
      </c>
      <c r="M488" s="163">
        <f>IF($D485&gt;=1,($B484/HLOOKUP($D485,'Annuity Calc'!$H$7:$BE$11,2,FALSE))*HLOOKUP(M485,'Annuity Calc'!$H$7:$BE$11,4,FALSE),(IF(M485&lt;=(-1),M485,0)))</f>
        <v>4773735.9792557238</v>
      </c>
      <c r="N488" s="163">
        <f>IF($D485&gt;=1,($B484/HLOOKUP($D485,'Annuity Calc'!$H$7:$BE$11,2,FALSE))*HLOOKUP(N485,'Annuity Calc'!$H$7:$BE$11,4,FALSE),(IF(N485&lt;=(-1),N485,0)))</f>
        <v>4691964.7862395542</v>
      </c>
      <c r="O488" s="163">
        <f>IF($D485&gt;=1,($B484/HLOOKUP($D485,'Annuity Calc'!$H$7:$BE$11,2,FALSE))*HLOOKUP(O485,'Annuity Calc'!$H$7:$BE$11,4,FALSE),(IF(O485&lt;=(-1),O485,0)))</f>
        <v>4606864.5073590437</v>
      </c>
      <c r="P488" s="163">
        <f>IF($D485&gt;=1,($B484/HLOOKUP($D485,'Annuity Calc'!$H$7:$BE$11,2,FALSE))*HLOOKUP(P485,'Annuity Calc'!$H$7:$BE$11,4,FALSE),(IF(P485&lt;=(-1),P485,0)))</f>
        <v>4518299.6081761708</v>
      </c>
      <c r="Q488" s="163">
        <f>IF($D485&gt;=1,($B484/HLOOKUP($D485,'Annuity Calc'!$H$7:$BE$11,2,FALSE))*HLOOKUP(Q485,'Annuity Calc'!$H$7:$BE$11,4,FALSE),(IF(Q485&lt;=(-1),Q485,0)))</f>
        <v>4426129.0363465985</v>
      </c>
      <c r="R488" s="163">
        <f>IF($D485&gt;=1,($B484/HLOOKUP($D485,'Annuity Calc'!$H$7:$BE$11,2,FALSE))*HLOOKUP(R485,'Annuity Calc'!$H$7:$BE$11,4,FALSE),(IF(R485&lt;=(-1),R485,0)))</f>
        <v>4330205.996973535</v>
      </c>
      <c r="S488" s="163">
        <f>IF($D485&gt;=1,($B484/HLOOKUP($D485,'Annuity Calc'!$H$7:$BE$11,2,FALSE))*HLOOKUP(S485,'Annuity Calc'!$H$7:$BE$11,4,FALSE),(IF(S485&lt;=(-1),S485,0)))</f>
        <v>4230377.71881573</v>
      </c>
      <c r="T488" s="163">
        <f>IF($D485&gt;=1,($B484/HLOOKUP($D485,'Annuity Calc'!$H$7:$BE$11,2,FALSE))*HLOOKUP(T485,'Annuity Calc'!$H$7:$BE$11,4,FALSE),(IF(T485&lt;=(-1),T485,0)))</f>
        <v>4126485.2109773001</v>
      </c>
      <c r="U488" s="163">
        <f>IF($D485&gt;=1,($B484/HLOOKUP($D485,'Annuity Calc'!$H$7:$BE$11,2,FALSE))*HLOOKUP(U485,'Annuity Calc'!$H$7:$BE$11,4,FALSE),(IF(U485&lt;=(-1),U485,0)))</f>
        <v>4018363.0096918484</v>
      </c>
      <c r="V488" s="163">
        <f>IF($D485&gt;=1,($B484/HLOOKUP($D485,'Annuity Calc'!$H$7:$BE$11,2,FALSE))*HLOOKUP(V485,'Annuity Calc'!$H$7:$BE$11,4,FALSE),(IF(V485&lt;=(-1),V485,0)))</f>
        <v>3905838.9147976125</v>
      </c>
      <c r="W488" s="163">
        <f>IF($D485&gt;=1,($B484/HLOOKUP($D485,'Annuity Calc'!$H$7:$BE$11,2,FALSE))*HLOOKUP(W485,'Annuity Calc'!$H$7:$BE$11,4,FALSE),(IF(W485&lt;=(-1),W485,0)))</f>
        <v>3788733.7154839286</v>
      </c>
      <c r="X488" s="163">
        <f>IF($D485&gt;=1,($B484/HLOOKUP($D485,'Annuity Calc'!$H$7:$BE$11,2,FALSE))*HLOOKUP(X485,'Annuity Calc'!$H$7:$BE$11,4,FALSE),(IF(X485&lt;=(-1),X485,0)))</f>
        <v>3666860.9048722326</v>
      </c>
      <c r="Y488" s="163">
        <f>IF($D485&gt;=1,($B484/HLOOKUP($D485,'Annuity Calc'!$H$7:$BE$11,2,FALSE))*HLOOKUP(Y485,'Annuity Calc'!$H$7:$BE$11,4,FALSE),(IF(Y485&lt;=(-1),Y485,0)))</f>
        <v>3540026.3829770242</v>
      </c>
      <c r="Z488" s="163">
        <f>IF($D485&gt;=1,($B484/HLOOKUP($D485,'Annuity Calc'!$H$7:$BE$11,2,FALSE))*HLOOKUP(Z485,'Annuity Calc'!$H$7:$BE$11,4,FALSE),(IF(Z485&lt;=(-1),Z485,0)))</f>
        <v>3408028.1475737104</v>
      </c>
      <c r="AA488" s="163">
        <f>IF($D485&gt;=1,($B484/HLOOKUP($D485,'Annuity Calc'!$H$7:$BE$11,2,FALSE))*HLOOKUP(AA485,'Annuity Calc'!$H$7:$BE$11,4,FALSE),(IF(AA485&lt;=(-1),AA485,0)))</f>
        <v>3270655.9724810007</v>
      </c>
      <c r="AB488" s="163">
        <f>IF($D485&gt;=1,($B484/HLOOKUP($D485,'Annuity Calc'!$H$7:$BE$11,2,FALSE))*HLOOKUP(AB485,'Annuity Calc'!$H$7:$BE$11,4,FALSE),(IF(AB485&lt;=(-1),AB485,0)))</f>
        <v>3127691.072745468</v>
      </c>
      <c r="AC488" s="163">
        <f>IF($D485&gt;=1,($B484/HLOOKUP($D485,'Annuity Calc'!$H$7:$BE$11,2,FALSE))*HLOOKUP(AC485,'Annuity Calc'!$H$7:$BE$11,4,FALSE),(IF(AC485&lt;=(-1),AC485,0)))</f>
        <v>2978905.7561950297</v>
      </c>
      <c r="AD488" s="163">
        <f>IF($D485&gt;=1,($B484/HLOOKUP($D485,'Annuity Calc'!$H$7:$BE$11,2,FALSE))*HLOOKUP(AD485,'Annuity Calc'!$H$7:$BE$11,4,FALSE),(IF(AD485&lt;=(-1),AD485,0)))</f>
        <v>2824063.0608064071</v>
      </c>
      <c r="AE488" s="163">
        <f>IF($D485&gt;=1,($B484/HLOOKUP($D485,'Annuity Calc'!$H$7:$BE$11,2,FALSE))*HLOOKUP(AE485,'Annuity Calc'!$H$7:$BE$11,4,FALSE),(IF(AE485&lt;=(-1),AE485,0)))</f>
        <v>2662916.377309009</v>
      </c>
      <c r="AF488" s="163">
        <f>IF($D485&gt;=1,($B484/HLOOKUP($D485,'Annuity Calc'!$H$7:$BE$11,2,FALSE))*HLOOKUP(AF485,'Annuity Calc'!$H$7:$BE$11,4,FALSE),(IF(AF485&lt;=(-1),AF485,0)))</f>
        <v>2495209.0564241847</v>
      </c>
      <c r="AG488" s="163">
        <f>IF($D485&gt;=1,($B484/HLOOKUP($D485,'Annuity Calc'!$H$7:$BE$11,2,FALSE))*HLOOKUP(AG485,'Annuity Calc'!$H$7:$BE$11,4,FALSE),(IF(AG485&lt;=(-1),AG485,0)))</f>
        <v>2320674.0001143273</v>
      </c>
      <c r="AH488" s="163">
        <f>IF($D485&gt;=1,($B484/HLOOKUP($D485,'Annuity Calc'!$H$7:$BE$11,2,FALSE))*HLOOKUP(AH485,'Annuity Calc'!$H$7:$BE$11,4,FALSE),(IF(AH485&lt;=(-1),AH485,0)))</f>
        <v>2139033.2361908136</v>
      </c>
      <c r="AI488" s="163">
        <f>IF($D485&gt;=1,($B484/HLOOKUP($D485,'Annuity Calc'!$H$7:$BE$11,2,FALSE))*HLOOKUP(AI485,'Annuity Calc'!$H$7:$BE$11,4,FALSE),(IF(AI485&lt;=(-1),AI485,0)))</f>
        <v>1949997.475603305</v>
      </c>
      <c r="AJ488" s="163">
        <f>IF($D485&gt;=1,($B484/HLOOKUP($D485,'Annuity Calc'!$H$7:$BE$11,2,FALSE))*HLOOKUP(AJ485,'Annuity Calc'!$H$7:$BE$11,4,FALSE),(IF(AJ485&lt;=(-1),AJ485,0)))</f>
        <v>1753265.6517053118</v>
      </c>
      <c r="AK488" s="163">
        <f>IF($D485&gt;=1,($B484/HLOOKUP($D485,'Annuity Calc'!$H$7:$BE$11,2,FALSE))*HLOOKUP(AK485,'Annuity Calc'!$H$7:$BE$11,4,FALSE),(IF(AK485&lt;=(-1),AK485,0)))</f>
        <v>1548524.4407622376</v>
      </c>
      <c r="AL488" s="163">
        <f>IF($D485&gt;=1,($B484/HLOOKUP($D485,'Annuity Calc'!$H$7:$BE$11,2,FALSE))*HLOOKUP(AL485,'Annuity Calc'!$H$7:$BE$11,4,FALSE),(IF(AL485&lt;=(-1),AL485,0)))</f>
        <v>1335447.7629382613</v>
      </c>
      <c r="AM488" s="163">
        <f>IF($D485&gt;=1,($B484/HLOOKUP($D485,'Annuity Calc'!$H$7:$BE$11,2,FALSE))*HLOOKUP(AM485,'Annuity Calc'!$H$7:$BE$11,4,FALSE),(IF(AM485&lt;=(-1),AM485,0)))</f>
        <v>1113696.2629672762</v>
      </c>
      <c r="AN488" s="163">
        <f>IF($D485&gt;=1,($B484/HLOOKUP($D485,'Annuity Calc'!$H$7:$BE$11,2,FALSE))*HLOOKUP(AN485,'Annuity Calc'!$H$7:$BE$11,4,FALSE),(IF(AN485&lt;=(-1),AN485,0)))</f>
        <v>882916.76968080492</v>
      </c>
      <c r="AO488" s="163">
        <f>IF($D485&gt;=1,($B484/HLOOKUP($D485,'Annuity Calc'!$H$7:$BE$11,2,FALSE))*HLOOKUP(AO485,'Annuity Calc'!$H$7:$BE$11,4,FALSE),(IF(AO485&lt;=(-1),AO485,0)))</f>
        <v>642741.73353210173</v>
      </c>
      <c r="AP488" s="163">
        <f>IF($D485&gt;=1,($B484/HLOOKUP($D485,'Annuity Calc'!$H$7:$BE$11,2,FALSE))*HLOOKUP(AP485,'Annuity Calc'!$H$7:$BE$11,4,FALSE),(IF(AP485&lt;=(-1),AP485,0)))</f>
        <v>392788.64122061734</v>
      </c>
      <c r="AQ488" s="163">
        <f>IF($D485&gt;=1,($B484/HLOOKUP($D485,'Annuity Calc'!$H$7:$BE$11,2,FALSE))*HLOOKUP(AQ485,'Annuity Calc'!$H$7:$BE$11,4,FALSE),(IF(AQ485&lt;=(-1),AQ485,0)))</f>
        <v>132659.40648453403</v>
      </c>
      <c r="AR488" s="163" t="e">
        <f>IF($D485&gt;=1,($B484/HLOOKUP($D485,'Annuity Calc'!$H$7:$BE$11,2,FALSE))*HLOOKUP(AR485,'Annuity Calc'!$H$7:$BE$11,4,FALSE),(IF(AR485&lt;=(-1),AR485,0)))</f>
        <v>#N/A</v>
      </c>
      <c r="AS488" s="163" t="e">
        <f>IF($D485&gt;=1,($B484/HLOOKUP($D485,'Annuity Calc'!$H$7:$BE$11,2,FALSE))*HLOOKUP(AS485,'Annuity Calc'!$H$7:$BE$11,4,FALSE),(IF(AS485&lt;=(-1),AS485,0)))</f>
        <v>#N/A</v>
      </c>
      <c r="AT488" s="163" t="e">
        <f>IF($D485&gt;=1,($B484/HLOOKUP($D485,'Annuity Calc'!$H$7:$BE$11,2,FALSE))*HLOOKUP(AT485,'Annuity Calc'!$H$7:$BE$11,4,FALSE),(IF(AT485&lt;=(-1),AT485,0)))</f>
        <v>#N/A</v>
      </c>
      <c r="AU488" s="163" t="e">
        <f>IF($D485&gt;=1,($B484/HLOOKUP($D485,'Annuity Calc'!$H$7:$BE$11,2,FALSE))*HLOOKUP(AU485,'Annuity Calc'!$H$7:$BE$11,4,FALSE),(IF(AU485&lt;=(-1),AU485,0)))</f>
        <v>#N/A</v>
      </c>
      <c r="AV488" s="163" t="e">
        <f>IF($D485&gt;=1,($B484/HLOOKUP($D485,'Annuity Calc'!$H$7:$BE$11,2,FALSE))*HLOOKUP(AV485,'Annuity Calc'!$H$7:$BE$11,4,FALSE),(IF(AV485&lt;=(-1),AV485,0)))</f>
        <v>#N/A</v>
      </c>
      <c r="AW488" s="163" t="e">
        <f>IF($D485&gt;=1,($B484/HLOOKUP($D485,'Annuity Calc'!$H$7:$BE$11,2,FALSE))*HLOOKUP(AW485,'Annuity Calc'!$H$7:$BE$11,4,FALSE),(IF(AW485&lt;=(-1),AW485,0)))</f>
        <v>#N/A</v>
      </c>
      <c r="AX488" s="163" t="e">
        <f>IF($D485&gt;=1,($B484/HLOOKUP($D485,'Annuity Calc'!$H$7:$BE$11,2,FALSE))*HLOOKUP(AX485,'Annuity Calc'!$H$7:$BE$11,4,FALSE),(IF(AX485&lt;=(-1),AX485,0)))</f>
        <v>#N/A</v>
      </c>
      <c r="AY488" s="163" t="e">
        <f>IF($D485&gt;=1,($B484/HLOOKUP($D485,'Annuity Calc'!$H$7:$BE$11,2,FALSE))*HLOOKUP(AY485,'Annuity Calc'!$H$7:$BE$11,4,FALSE),(IF(AY485&lt;=(-1),AY485,0)))</f>
        <v>#N/A</v>
      </c>
      <c r="AZ488" s="163" t="e">
        <f>IF($D485&gt;=1,($B484/HLOOKUP($D485,'Annuity Calc'!$H$7:$BE$11,2,FALSE))*HLOOKUP(AZ485,'Annuity Calc'!$H$7:$BE$11,4,FALSE),(IF(AZ485&lt;=(-1),AZ485,0)))</f>
        <v>#N/A</v>
      </c>
      <c r="BA488" s="163" t="e">
        <f>IF($D485&gt;=1,($B484/HLOOKUP($D485,'Annuity Calc'!$H$7:$BE$11,2,FALSE))*HLOOKUP(BA485,'Annuity Calc'!$H$7:$BE$11,4,FALSE),(IF(BA485&lt;=(-1),BA485,0)))</f>
        <v>#N/A</v>
      </c>
      <c r="BB488" s="163" t="e">
        <f>IF($D485&gt;=1,($B484/HLOOKUP($D485,'Annuity Calc'!$H$7:$BE$11,2,FALSE))*HLOOKUP(BB485,'Annuity Calc'!$H$7:$BE$11,4,FALSE),(IF(BB485&lt;=(-1),BB485,0)))</f>
        <v>#N/A</v>
      </c>
      <c r="BC488" s="163" t="e">
        <f>IF($D485&gt;=1,($B484/HLOOKUP($D485,'Annuity Calc'!$H$7:$BE$11,2,FALSE))*HLOOKUP(BC485,'Annuity Calc'!$H$7:$BE$11,4,FALSE),(IF(BC485&lt;=(-1),BC485,0)))</f>
        <v>#N/A</v>
      </c>
      <c r="BD488" s="163" t="e">
        <f>IF($D485&gt;=1,($B484/HLOOKUP($D485,'Annuity Calc'!$H$7:$BE$11,2,FALSE))*HLOOKUP(BD485,'Annuity Calc'!$H$7:$BE$11,4,FALSE),(IF(BD485&lt;=(-1),BD485,0)))</f>
        <v>#N/A</v>
      </c>
      <c r="BE488" s="163" t="e">
        <f>IF($D485&gt;=1,($B484/HLOOKUP($D485,'Annuity Calc'!$H$7:$BE$11,2,FALSE))*HLOOKUP(BE485,'Annuity Calc'!$H$7:$BE$11,4,FALSE),(IF(BE485&lt;=(-1),BE485,0)))</f>
        <v>#N/A</v>
      </c>
      <c r="BF488" s="163" t="e">
        <f>IF($D485&gt;=1,($B484/HLOOKUP($D485,'Annuity Calc'!$H$7:$BE$11,2,FALSE))*HLOOKUP(BF485,'Annuity Calc'!$H$7:$BE$11,4,FALSE),(IF(BF485&lt;=(-1),BF485,0)))</f>
        <v>#N/A</v>
      </c>
      <c r="BG488" s="163" t="e">
        <f>IF($D485&gt;=1,($B484/HLOOKUP($D485,'Annuity Calc'!$H$7:$BE$11,2,FALSE))*HLOOKUP(BG485,'Annuity Calc'!$H$7:$BE$11,4,FALSE),(IF(BG485&lt;=(-1),BG485,0)))</f>
        <v>#N/A</v>
      </c>
      <c r="BH488" s="163" t="e">
        <f>IF($D485&gt;=1,($B484/HLOOKUP($D485,'Annuity Calc'!$H$7:$BE$11,2,FALSE))*HLOOKUP(BH485,'Annuity Calc'!$H$7:$BE$11,4,FALSE),(IF(BH485&lt;=(-1),BH485,0)))</f>
        <v>#N/A</v>
      </c>
      <c r="BI488" s="163" t="e">
        <f>IF($D485&gt;=1,($B484/HLOOKUP($D485,'Annuity Calc'!$H$7:$BE$11,2,FALSE))*HLOOKUP(BI485,'Annuity Calc'!$H$7:$BE$11,4,FALSE),(IF(BI485&lt;=(-1),BI485,0)))</f>
        <v>#N/A</v>
      </c>
    </row>
    <row r="489" spans="1:61" s="19" customFormat="1" ht="12.75" x14ac:dyDescent="0.2">
      <c r="C489" s="19" t="s">
        <v>161</v>
      </c>
      <c r="D489" s="163">
        <f>IF($D485&gt;=1,($B484/HLOOKUP($D485,'Annuity Calc'!$H$7:$BE$11,2,FALSE))*HLOOKUP(D485,'Annuity Calc'!$H$7:$BE$11,5,FALSE),(IF(D485&lt;=(-1),D485,0)))</f>
        <v>6782253.7164862417</v>
      </c>
      <c r="E489" s="163">
        <f>IF($D485&gt;=1,($B484/HLOOKUP($D485,'Annuity Calc'!$H$7:$BE$11,2,FALSE))*HLOOKUP(E485,'Annuity Calc'!$H$7:$BE$11,5,FALSE),(IF(E485&lt;=(-1),E485,0)))</f>
        <v>6782253.7164862417</v>
      </c>
      <c r="F489" s="163">
        <f>IF($D485&gt;=1,($B484/HLOOKUP($D485,'Annuity Calc'!$H$7:$BE$11,2,FALSE))*HLOOKUP(F485,'Annuity Calc'!$H$7:$BE$11,5,FALSE),(IF(F485&lt;=(-1),F485,0)))</f>
        <v>6782253.7164862417</v>
      </c>
      <c r="G489" s="163">
        <f>IF($D485&gt;=1,($B484/HLOOKUP($D485,'Annuity Calc'!$H$7:$BE$11,2,FALSE))*HLOOKUP(G485,'Annuity Calc'!$H$7:$BE$11,5,FALSE),(IF(G485&lt;=(-1),G485,0)))</f>
        <v>6782253.7164862417</v>
      </c>
      <c r="H489" s="163">
        <f>IF($D485&gt;=1,($B484/HLOOKUP($D485,'Annuity Calc'!$H$7:$BE$11,2,FALSE))*HLOOKUP(H485,'Annuity Calc'!$H$7:$BE$11,5,FALSE),(IF(H485&lt;=(-1),H485,0)))</f>
        <v>6782253.7164862417</v>
      </c>
      <c r="I489" s="163">
        <f>IF($D485&gt;=1,($B484/HLOOKUP($D485,'Annuity Calc'!$H$7:$BE$11,2,FALSE))*HLOOKUP(I485,'Annuity Calc'!$H$7:$BE$11,5,FALSE),(IF(I485&lt;=(-1),I485,0)))</f>
        <v>6782253.7164862417</v>
      </c>
      <c r="J489" s="163">
        <f>IF($D485&gt;=1,($B484/HLOOKUP($D485,'Annuity Calc'!$H$7:$BE$11,2,FALSE))*HLOOKUP(J485,'Annuity Calc'!$H$7:$BE$11,5,FALSE),(IF(J485&lt;=(-1),J485,0)))</f>
        <v>6782253.7164862417</v>
      </c>
      <c r="K489" s="163">
        <f>IF($D485&gt;=1,($B484/HLOOKUP($D485,'Annuity Calc'!$H$7:$BE$11,2,FALSE))*HLOOKUP(K485,'Annuity Calc'!$H$7:$BE$11,5,FALSE),(IF(K485&lt;=(-1),K485,0)))</f>
        <v>6782253.7164862417</v>
      </c>
      <c r="L489" s="163">
        <f>IF($D485&gt;=1,($B484/HLOOKUP($D485,'Annuity Calc'!$H$7:$BE$11,2,FALSE))*HLOOKUP(L485,'Annuity Calc'!$H$7:$BE$11,5,FALSE),(IF(L485&lt;=(-1),L485,0)))</f>
        <v>6782253.7164862417</v>
      </c>
      <c r="M489" s="163">
        <f>IF($D485&gt;=1,($B484/HLOOKUP($D485,'Annuity Calc'!$H$7:$BE$11,2,FALSE))*HLOOKUP(M485,'Annuity Calc'!$H$7:$BE$11,5,FALSE),(IF(M485&lt;=(-1),M485,0)))</f>
        <v>6782253.7164862417</v>
      </c>
      <c r="N489" s="163">
        <f>IF($D485&gt;=1,($B484/HLOOKUP($D485,'Annuity Calc'!$H$7:$BE$11,2,FALSE))*HLOOKUP(N485,'Annuity Calc'!$H$7:$BE$11,5,FALSE),(IF(N485&lt;=(-1),N485,0)))</f>
        <v>6782253.7164862417</v>
      </c>
      <c r="O489" s="163">
        <f>IF($D485&gt;=1,($B484/HLOOKUP($D485,'Annuity Calc'!$H$7:$BE$11,2,FALSE))*HLOOKUP(O485,'Annuity Calc'!$H$7:$BE$11,5,FALSE),(IF(O485&lt;=(-1),O485,0)))</f>
        <v>6782253.7164862417</v>
      </c>
      <c r="P489" s="163">
        <f>IF($D485&gt;=1,($B484/HLOOKUP($D485,'Annuity Calc'!$H$7:$BE$11,2,FALSE))*HLOOKUP(P485,'Annuity Calc'!$H$7:$BE$11,5,FALSE),(IF(P485&lt;=(-1),P485,0)))</f>
        <v>6782253.7164862417</v>
      </c>
      <c r="Q489" s="163">
        <f>IF($D485&gt;=1,($B484/HLOOKUP($D485,'Annuity Calc'!$H$7:$BE$11,2,FALSE))*HLOOKUP(Q485,'Annuity Calc'!$H$7:$BE$11,5,FALSE),(IF(Q485&lt;=(-1),Q485,0)))</f>
        <v>6782253.7164862417</v>
      </c>
      <c r="R489" s="163">
        <f>IF($D485&gt;=1,($B484/HLOOKUP($D485,'Annuity Calc'!$H$7:$BE$11,2,FALSE))*HLOOKUP(R485,'Annuity Calc'!$H$7:$BE$11,5,FALSE),(IF(R485&lt;=(-1),R485,0)))</f>
        <v>6782253.7164862417</v>
      </c>
      <c r="S489" s="163">
        <f>IF($D485&gt;=1,($B484/HLOOKUP($D485,'Annuity Calc'!$H$7:$BE$11,2,FALSE))*HLOOKUP(S485,'Annuity Calc'!$H$7:$BE$11,5,FALSE),(IF(S485&lt;=(-1),S485,0)))</f>
        <v>6782253.7164862417</v>
      </c>
      <c r="T489" s="163">
        <f>IF($D485&gt;=1,($B484/HLOOKUP($D485,'Annuity Calc'!$H$7:$BE$11,2,FALSE))*HLOOKUP(T485,'Annuity Calc'!$H$7:$BE$11,5,FALSE),(IF(T485&lt;=(-1),T485,0)))</f>
        <v>6782253.7164862417</v>
      </c>
      <c r="U489" s="163">
        <f>IF($D485&gt;=1,($B484/HLOOKUP($D485,'Annuity Calc'!$H$7:$BE$11,2,FALSE))*HLOOKUP(U485,'Annuity Calc'!$H$7:$BE$11,5,FALSE),(IF(U485&lt;=(-1),U485,0)))</f>
        <v>6782253.7164862417</v>
      </c>
      <c r="V489" s="163">
        <f>IF($D485&gt;=1,($B484/HLOOKUP($D485,'Annuity Calc'!$H$7:$BE$11,2,FALSE))*HLOOKUP(V485,'Annuity Calc'!$H$7:$BE$11,5,FALSE),(IF(V485&lt;=(-1),V485,0)))</f>
        <v>6782253.7164862417</v>
      </c>
      <c r="W489" s="163">
        <f>IF($D485&gt;=1,($B484/HLOOKUP($D485,'Annuity Calc'!$H$7:$BE$11,2,FALSE))*HLOOKUP(W485,'Annuity Calc'!$H$7:$BE$11,5,FALSE),(IF(W485&lt;=(-1),W485,0)))</f>
        <v>6782253.7164862417</v>
      </c>
      <c r="X489" s="163">
        <f>IF($D485&gt;=1,($B484/HLOOKUP($D485,'Annuity Calc'!$H$7:$BE$11,2,FALSE))*HLOOKUP(X485,'Annuity Calc'!$H$7:$BE$11,5,FALSE),(IF(X485&lt;=(-1),X485,0)))</f>
        <v>6782253.7164862417</v>
      </c>
      <c r="Y489" s="163">
        <f>IF($D485&gt;=1,($B484/HLOOKUP($D485,'Annuity Calc'!$H$7:$BE$11,2,FALSE))*HLOOKUP(Y485,'Annuity Calc'!$H$7:$BE$11,5,FALSE),(IF(Y485&lt;=(-1),Y485,0)))</f>
        <v>6782253.7164862417</v>
      </c>
      <c r="Z489" s="163">
        <f>IF($D485&gt;=1,($B484/HLOOKUP($D485,'Annuity Calc'!$H$7:$BE$11,2,FALSE))*HLOOKUP(Z485,'Annuity Calc'!$H$7:$BE$11,5,FALSE),(IF(Z485&lt;=(-1),Z485,0)))</f>
        <v>6782253.7164862417</v>
      </c>
      <c r="AA489" s="163">
        <f>IF($D485&gt;=1,($B484/HLOOKUP($D485,'Annuity Calc'!$H$7:$BE$11,2,FALSE))*HLOOKUP(AA485,'Annuity Calc'!$H$7:$BE$11,5,FALSE),(IF(AA485&lt;=(-1),AA485,0)))</f>
        <v>6782253.7164862417</v>
      </c>
      <c r="AB489" s="163">
        <f>IF($D485&gt;=1,($B484/HLOOKUP($D485,'Annuity Calc'!$H$7:$BE$11,2,FALSE))*HLOOKUP(AB485,'Annuity Calc'!$H$7:$BE$11,5,FALSE),(IF(AB485&lt;=(-1),AB485,0)))</f>
        <v>6782253.7164862417</v>
      </c>
      <c r="AC489" s="163">
        <f>IF($D485&gt;=1,($B484/HLOOKUP($D485,'Annuity Calc'!$H$7:$BE$11,2,FALSE))*HLOOKUP(AC485,'Annuity Calc'!$H$7:$BE$11,5,FALSE),(IF(AC485&lt;=(-1),AC485,0)))</f>
        <v>6782253.7164862417</v>
      </c>
      <c r="AD489" s="163">
        <f>IF($D485&gt;=1,($B484/HLOOKUP($D485,'Annuity Calc'!$H$7:$BE$11,2,FALSE))*HLOOKUP(AD485,'Annuity Calc'!$H$7:$BE$11,5,FALSE),(IF(AD485&lt;=(-1),AD485,0)))</f>
        <v>6782253.7164862417</v>
      </c>
      <c r="AE489" s="163">
        <f>IF($D485&gt;=1,($B484/HLOOKUP($D485,'Annuity Calc'!$H$7:$BE$11,2,FALSE))*HLOOKUP(AE485,'Annuity Calc'!$H$7:$BE$11,5,FALSE),(IF(AE485&lt;=(-1),AE485,0)))</f>
        <v>6782253.7164862417</v>
      </c>
      <c r="AF489" s="163">
        <f>IF($D485&gt;=1,($B484/HLOOKUP($D485,'Annuity Calc'!$H$7:$BE$11,2,FALSE))*HLOOKUP(AF485,'Annuity Calc'!$H$7:$BE$11,5,FALSE),(IF(AF485&lt;=(-1),AF485,0)))</f>
        <v>6782253.7164862417</v>
      </c>
      <c r="AG489" s="163">
        <f>IF($D485&gt;=1,($B484/HLOOKUP($D485,'Annuity Calc'!$H$7:$BE$11,2,FALSE))*HLOOKUP(AG485,'Annuity Calc'!$H$7:$BE$11,5,FALSE),(IF(AG485&lt;=(-1),AG485,0)))</f>
        <v>6782253.7164862417</v>
      </c>
      <c r="AH489" s="163">
        <f>IF($D485&gt;=1,($B484/HLOOKUP($D485,'Annuity Calc'!$H$7:$BE$11,2,FALSE))*HLOOKUP(AH485,'Annuity Calc'!$H$7:$BE$11,5,FALSE),(IF(AH485&lt;=(-1),AH485,0)))</f>
        <v>6782253.7164862417</v>
      </c>
      <c r="AI489" s="163">
        <f>IF($D485&gt;=1,($B484/HLOOKUP($D485,'Annuity Calc'!$H$7:$BE$11,2,FALSE))*HLOOKUP(AI485,'Annuity Calc'!$H$7:$BE$11,5,FALSE),(IF(AI485&lt;=(-1),AI485,0)))</f>
        <v>6782253.7164862417</v>
      </c>
      <c r="AJ489" s="163">
        <f>IF($D485&gt;=1,($B484/HLOOKUP($D485,'Annuity Calc'!$H$7:$BE$11,2,FALSE))*HLOOKUP(AJ485,'Annuity Calc'!$H$7:$BE$11,5,FALSE),(IF(AJ485&lt;=(-1),AJ485,0)))</f>
        <v>6782253.7164862417</v>
      </c>
      <c r="AK489" s="163">
        <f>IF($D485&gt;=1,($B484/HLOOKUP($D485,'Annuity Calc'!$H$7:$BE$11,2,FALSE))*HLOOKUP(AK485,'Annuity Calc'!$H$7:$BE$11,5,FALSE),(IF(AK485&lt;=(-1),AK485,0)))</f>
        <v>6782253.7164862417</v>
      </c>
      <c r="AL489" s="163">
        <f>IF($D485&gt;=1,($B484/HLOOKUP($D485,'Annuity Calc'!$H$7:$BE$11,2,FALSE))*HLOOKUP(AL485,'Annuity Calc'!$H$7:$BE$11,5,FALSE),(IF(AL485&lt;=(-1),AL485,0)))</f>
        <v>6782253.7164862417</v>
      </c>
      <c r="AM489" s="163">
        <f>IF($D485&gt;=1,($B484/HLOOKUP($D485,'Annuity Calc'!$H$7:$BE$11,2,FALSE))*HLOOKUP(AM485,'Annuity Calc'!$H$7:$BE$11,5,FALSE),(IF(AM485&lt;=(-1),AM485,0)))</f>
        <v>6782253.7164862417</v>
      </c>
      <c r="AN489" s="163">
        <f>IF($D485&gt;=1,($B484/HLOOKUP($D485,'Annuity Calc'!$H$7:$BE$11,2,FALSE))*HLOOKUP(AN485,'Annuity Calc'!$H$7:$BE$11,5,FALSE),(IF(AN485&lt;=(-1),AN485,0)))</f>
        <v>6782253.7164862417</v>
      </c>
      <c r="AO489" s="163">
        <f>IF($D485&gt;=1,($B484/HLOOKUP($D485,'Annuity Calc'!$H$7:$BE$11,2,FALSE))*HLOOKUP(AO485,'Annuity Calc'!$H$7:$BE$11,5,FALSE),(IF(AO485&lt;=(-1),AO485,0)))</f>
        <v>6782253.7164862417</v>
      </c>
      <c r="AP489" s="163">
        <f>IF($D485&gt;=1,($B484/HLOOKUP($D485,'Annuity Calc'!$H$7:$BE$11,2,FALSE))*HLOOKUP(AP485,'Annuity Calc'!$H$7:$BE$11,5,FALSE),(IF(AP485&lt;=(-1),AP485,0)))</f>
        <v>6782253.7164862417</v>
      </c>
      <c r="AQ489" s="163">
        <f>IF($D485&gt;=1,($B484/HLOOKUP($D485,'Annuity Calc'!$H$7:$BE$11,2,FALSE))*HLOOKUP(AQ485,'Annuity Calc'!$H$7:$BE$11,5,FALSE),(IF(AQ485&lt;=(-1),AQ485,0)))</f>
        <v>6782253.7164862417</v>
      </c>
      <c r="AR489" s="163" t="e">
        <f>IF($D485&gt;=1,($B484/HLOOKUP($D485,'Annuity Calc'!$H$7:$BE$11,2,FALSE))*HLOOKUP(AR485,'Annuity Calc'!$H$7:$BE$11,5,FALSE),(IF(AR485&lt;=(-1),AR485,0)))</f>
        <v>#N/A</v>
      </c>
      <c r="AS489" s="163" t="e">
        <f>IF($D485&gt;=1,($B484/HLOOKUP($D485,'Annuity Calc'!$H$7:$BE$11,2,FALSE))*HLOOKUP(AS485,'Annuity Calc'!$H$7:$BE$11,5,FALSE),(IF(AS485&lt;=(-1),AS485,0)))</f>
        <v>#N/A</v>
      </c>
      <c r="AT489" s="163" t="e">
        <f>IF($D485&gt;=1,($B484/HLOOKUP($D485,'Annuity Calc'!$H$7:$BE$11,2,FALSE))*HLOOKUP(AT485,'Annuity Calc'!$H$7:$BE$11,5,FALSE),(IF(AT485&lt;=(-1),AT485,0)))</f>
        <v>#N/A</v>
      </c>
      <c r="AU489" s="163" t="e">
        <f>IF($D485&gt;=1,($B484/HLOOKUP($D485,'Annuity Calc'!$H$7:$BE$11,2,FALSE))*HLOOKUP(AU485,'Annuity Calc'!$H$7:$BE$11,5,FALSE),(IF(AU485&lt;=(-1),AU485,0)))</f>
        <v>#N/A</v>
      </c>
      <c r="AV489" s="163" t="e">
        <f>IF($D485&gt;=1,($B484/HLOOKUP($D485,'Annuity Calc'!$H$7:$BE$11,2,FALSE))*HLOOKUP(AV485,'Annuity Calc'!$H$7:$BE$11,5,FALSE),(IF(AV485&lt;=(-1),AV485,0)))</f>
        <v>#N/A</v>
      </c>
      <c r="AW489" s="163" t="e">
        <f>IF($D485&gt;=1,($B484/HLOOKUP($D485,'Annuity Calc'!$H$7:$BE$11,2,FALSE))*HLOOKUP(AW485,'Annuity Calc'!$H$7:$BE$11,5,FALSE),(IF(AW485&lt;=(-1),AW485,0)))</f>
        <v>#N/A</v>
      </c>
      <c r="AX489" s="163" t="e">
        <f>IF($D485&gt;=1,($B484/HLOOKUP($D485,'Annuity Calc'!$H$7:$BE$11,2,FALSE))*HLOOKUP(AX485,'Annuity Calc'!$H$7:$BE$11,5,FALSE),(IF(AX485&lt;=(-1),AX485,0)))</f>
        <v>#N/A</v>
      </c>
      <c r="AY489" s="163" t="e">
        <f>IF($D485&gt;=1,($B484/HLOOKUP($D485,'Annuity Calc'!$H$7:$BE$11,2,FALSE))*HLOOKUP(AY485,'Annuity Calc'!$H$7:$BE$11,5,FALSE),(IF(AY485&lt;=(-1),AY485,0)))</f>
        <v>#N/A</v>
      </c>
      <c r="AZ489" s="163" t="e">
        <f>IF($D485&gt;=1,($B484/HLOOKUP($D485,'Annuity Calc'!$H$7:$BE$11,2,FALSE))*HLOOKUP(AZ485,'Annuity Calc'!$H$7:$BE$11,5,FALSE),(IF(AZ485&lt;=(-1),AZ485,0)))</f>
        <v>#N/A</v>
      </c>
      <c r="BA489" s="163" t="e">
        <f>IF($D485&gt;=1,($B484/HLOOKUP($D485,'Annuity Calc'!$H$7:$BE$11,2,FALSE))*HLOOKUP(BA485,'Annuity Calc'!$H$7:$BE$11,5,FALSE),(IF(BA485&lt;=(-1),BA485,0)))</f>
        <v>#N/A</v>
      </c>
      <c r="BB489" s="163" t="e">
        <f>IF($D485&gt;=1,($B484/HLOOKUP($D485,'Annuity Calc'!$H$7:$BE$11,2,FALSE))*HLOOKUP(BB485,'Annuity Calc'!$H$7:$BE$11,5,FALSE),(IF(BB485&lt;=(-1),BB485,0)))</f>
        <v>#N/A</v>
      </c>
      <c r="BC489" s="163" t="e">
        <f>IF($D485&gt;=1,($B484/HLOOKUP($D485,'Annuity Calc'!$H$7:$BE$11,2,FALSE))*HLOOKUP(BC485,'Annuity Calc'!$H$7:$BE$11,5,FALSE),(IF(BC485&lt;=(-1),BC485,0)))</f>
        <v>#N/A</v>
      </c>
      <c r="BD489" s="163" t="e">
        <f>IF($D485&gt;=1,($B484/HLOOKUP($D485,'Annuity Calc'!$H$7:$BE$11,2,FALSE))*HLOOKUP(BD485,'Annuity Calc'!$H$7:$BE$11,5,FALSE),(IF(BD485&lt;=(-1),BD485,0)))</f>
        <v>#N/A</v>
      </c>
      <c r="BE489" s="163" t="e">
        <f>IF($D485&gt;=1,($B484/HLOOKUP($D485,'Annuity Calc'!$H$7:$BE$11,2,FALSE))*HLOOKUP(BE485,'Annuity Calc'!$H$7:$BE$11,5,FALSE),(IF(BE485&lt;=(-1),BE485,0)))</f>
        <v>#N/A</v>
      </c>
      <c r="BF489" s="163" t="e">
        <f>IF($D485&gt;=1,($B484/HLOOKUP($D485,'Annuity Calc'!$H$7:$BE$11,2,FALSE))*HLOOKUP(BF485,'Annuity Calc'!$H$7:$BE$11,5,FALSE),(IF(BF485&lt;=(-1),BF485,0)))</f>
        <v>#N/A</v>
      </c>
      <c r="BG489" s="163" t="e">
        <f>IF($D485&gt;=1,($B484/HLOOKUP($D485,'Annuity Calc'!$H$7:$BE$11,2,FALSE))*HLOOKUP(BG485,'Annuity Calc'!$H$7:$BE$11,5,FALSE),(IF(BG485&lt;=(-1),BG485,0)))</f>
        <v>#N/A</v>
      </c>
      <c r="BH489" s="163" t="e">
        <f>IF($D485&gt;=1,($B484/HLOOKUP($D485,'Annuity Calc'!$H$7:$BE$11,2,FALSE))*HLOOKUP(BH485,'Annuity Calc'!$H$7:$BE$11,5,FALSE),(IF(BH485&lt;=(-1),BH485,0)))</f>
        <v>#N/A</v>
      </c>
      <c r="BI489" s="163" t="e">
        <f>IF($D485&gt;=1,($B484/HLOOKUP($D485,'Annuity Calc'!$H$7:$BE$11,2,FALSE))*HLOOKUP(BI485,'Annuity Calc'!$H$7:$BE$11,5,FALSE),(IF(BI485&lt;=(-1),BI485,0)))</f>
        <v>#N/A</v>
      </c>
    </row>
    <row r="490" spans="1:61" s="19" customFormat="1" ht="12.75" x14ac:dyDescent="0.2">
      <c r="D490" s="19">
        <f>D486-D487</f>
        <v>134129921.34644479</v>
      </c>
      <c r="E490" s="19">
        <f t="shared" ref="E490:BI490" si="3655">E486-E487</f>
        <v>132670332.69814818</v>
      </c>
      <c r="F490" s="19">
        <f t="shared" si="3655"/>
        <v>131151320.97238915</v>
      </c>
      <c r="G490" s="19">
        <f t="shared" si="3655"/>
        <v>129570466.92444474</v>
      </c>
      <c r="H490" s="19">
        <f t="shared" si="3655"/>
        <v>127925252.81679626</v>
      </c>
      <c r="I490" s="19">
        <f t="shared" si="3655"/>
        <v>126213058.40927003</v>
      </c>
      <c r="J490" s="19">
        <f t="shared" si="3655"/>
        <v>124431156.785928</v>
      </c>
      <c r="K490" s="19">
        <f t="shared" si="3655"/>
        <v>122576710.01206164</v>
      </c>
      <c r="L490" s="19">
        <f t="shared" si="3655"/>
        <v>120646764.61437276</v>
      </c>
      <c r="M490" s="19">
        <f t="shared" si="3655"/>
        <v>118638246.87714224</v>
      </c>
      <c r="N490" s="19">
        <f t="shared" si="3655"/>
        <v>116547957.94689555</v>
      </c>
      <c r="O490" s="19">
        <f t="shared" si="3655"/>
        <v>114372568.73776835</v>
      </c>
      <c r="P490" s="19">
        <f t="shared" si="3655"/>
        <v>112108614.62945828</v>
      </c>
      <c r="Q490" s="19">
        <f t="shared" si="3655"/>
        <v>109752489.94931863</v>
      </c>
      <c r="R490" s="19">
        <f t="shared" si="3655"/>
        <v>107300442.22980593</v>
      </c>
      <c r="S490" s="19">
        <f t="shared" si="3655"/>
        <v>104748566.23213542</v>
      </c>
      <c r="T490" s="19">
        <f t="shared" si="3655"/>
        <v>102092797.72662647</v>
      </c>
      <c r="U490" s="19">
        <f t="shared" si="3655"/>
        <v>99328907.019832075</v>
      </c>
      <c r="V490" s="19">
        <f t="shared" si="3655"/>
        <v>96452492.218143448</v>
      </c>
      <c r="W490" s="19">
        <f t="shared" si="3655"/>
        <v>93458972.217141137</v>
      </c>
      <c r="X490" s="19">
        <f t="shared" si="3655"/>
        <v>90343579.40552713</v>
      </c>
      <c r="Y490" s="19">
        <f t="shared" si="3655"/>
        <v>87101352.072017908</v>
      </c>
      <c r="Z490" s="19">
        <f t="shared" si="3655"/>
        <v>83727126.503105372</v>
      </c>
      <c r="AA490" s="19">
        <f t="shared" si="3655"/>
        <v>80215528.759100124</v>
      </c>
      <c r="AB490" s="19">
        <f t="shared" si="3655"/>
        <v>76560966.115359351</v>
      </c>
      <c r="AC490" s="19">
        <f t="shared" si="3655"/>
        <v>72757618.155068144</v>
      </c>
      <c r="AD490" s="19">
        <f t="shared" si="3655"/>
        <v>68799427.499388307</v>
      </c>
      <c r="AE490" s="19">
        <f t="shared" si="3655"/>
        <v>64680090.160211071</v>
      </c>
      <c r="AF490" s="19">
        <f t="shared" si="3655"/>
        <v>60393045.500149012</v>
      </c>
      <c r="AG490" s="19">
        <f t="shared" si="3655"/>
        <v>55931465.783777095</v>
      </c>
      <c r="AH490" s="19">
        <f t="shared" si="3655"/>
        <v>51288245.303481668</v>
      </c>
      <c r="AI490" s="19">
        <f t="shared" si="3655"/>
        <v>46455989.062598735</v>
      </c>
      <c r="AJ490" s="19">
        <f t="shared" si="3655"/>
        <v>41427000.997817807</v>
      </c>
      <c r="AK490" s="19">
        <f t="shared" si="3655"/>
        <v>36193271.722093806</v>
      </c>
      <c r="AL490" s="19">
        <f t="shared" si="3655"/>
        <v>30746465.768545825</v>
      </c>
      <c r="AM490" s="19">
        <f t="shared" si="3655"/>
        <v>25077908.315026861</v>
      </c>
      <c r="AN490" s="19">
        <f t="shared" si="3655"/>
        <v>19178571.368221425</v>
      </c>
      <c r="AO490" s="19">
        <f t="shared" si="3655"/>
        <v>13039059.385267284</v>
      </c>
      <c r="AP490" s="19">
        <f t="shared" si="3655"/>
        <v>6649594.3100016592</v>
      </c>
      <c r="AQ490" s="19">
        <f t="shared" si="3655"/>
        <v>-4.7497451305389404E-8</v>
      </c>
      <c r="AR490" s="19" t="e">
        <f t="shared" si="3655"/>
        <v>#N/A</v>
      </c>
      <c r="AS490" s="19" t="e">
        <f t="shared" si="3655"/>
        <v>#N/A</v>
      </c>
      <c r="AT490" s="19" t="e">
        <f t="shared" si="3655"/>
        <v>#N/A</v>
      </c>
      <c r="AU490" s="19" t="e">
        <f t="shared" si="3655"/>
        <v>#N/A</v>
      </c>
      <c r="AV490" s="19" t="e">
        <f t="shared" si="3655"/>
        <v>#N/A</v>
      </c>
      <c r="AW490" s="19" t="e">
        <f t="shared" si="3655"/>
        <v>#N/A</v>
      </c>
      <c r="AX490" s="19" t="e">
        <f t="shared" si="3655"/>
        <v>#N/A</v>
      </c>
      <c r="AY490" s="19" t="e">
        <f t="shared" si="3655"/>
        <v>#N/A</v>
      </c>
      <c r="AZ490" s="19" t="e">
        <f t="shared" si="3655"/>
        <v>#N/A</v>
      </c>
      <c r="BA490" s="19" t="e">
        <f t="shared" si="3655"/>
        <v>#N/A</v>
      </c>
      <c r="BB490" s="19" t="e">
        <f t="shared" si="3655"/>
        <v>#N/A</v>
      </c>
      <c r="BC490" s="19" t="e">
        <f t="shared" si="3655"/>
        <v>#N/A</v>
      </c>
      <c r="BD490" s="19" t="e">
        <f t="shared" si="3655"/>
        <v>#N/A</v>
      </c>
      <c r="BE490" s="19" t="e">
        <f t="shared" si="3655"/>
        <v>#N/A</v>
      </c>
      <c r="BF490" s="19" t="e">
        <f t="shared" si="3655"/>
        <v>#N/A</v>
      </c>
      <c r="BG490" s="19" t="e">
        <f t="shared" si="3655"/>
        <v>#N/A</v>
      </c>
      <c r="BH490" s="19" t="e">
        <f t="shared" si="3655"/>
        <v>#N/A</v>
      </c>
      <c r="BI490" s="19" t="e">
        <f t="shared" si="3655"/>
        <v>#N/A</v>
      </c>
    </row>
    <row r="491" spans="1:61" s="19" customFormat="1" ht="12.75" x14ac:dyDescent="0.2"/>
    <row r="492" spans="1:61" s="19" customFormat="1" ht="12.75" x14ac:dyDescent="0.2">
      <c r="C492" s="19" t="s">
        <v>473</v>
      </c>
      <c r="E492" s="19">
        <f>D486</f>
        <v>135532411.52220154</v>
      </c>
      <c r="F492" s="19">
        <f t="shared" ref="F492:F496" si="3656">E486</f>
        <v>134129921.34644479</v>
      </c>
      <c r="G492" s="19">
        <f t="shared" ref="G492:G496" si="3657">F486</f>
        <v>132670332.69814818</v>
      </c>
      <c r="H492" s="19">
        <f t="shared" ref="H492:H496" si="3658">G486</f>
        <v>131151320.97238915</v>
      </c>
      <c r="I492" s="19">
        <f t="shared" ref="I492:I496" si="3659">H486</f>
        <v>129570466.92444474</v>
      </c>
      <c r="J492" s="19">
        <f t="shared" ref="J492:J496" si="3660">I486</f>
        <v>127925252.81679626</v>
      </c>
      <c r="K492" s="19">
        <f t="shared" ref="K492:K496" si="3661">J486</f>
        <v>126213058.40927003</v>
      </c>
      <c r="L492" s="19">
        <f t="shared" ref="L492:L496" si="3662">K486</f>
        <v>124431156.785928</v>
      </c>
      <c r="M492" s="19">
        <f t="shared" ref="M492:M496" si="3663">L486</f>
        <v>122576710.01206164</v>
      </c>
      <c r="N492" s="19">
        <f t="shared" ref="N492:N496" si="3664">M486</f>
        <v>120646764.61437276</v>
      </c>
      <c r="O492" s="19">
        <f t="shared" ref="O492:O496" si="3665">N486</f>
        <v>118638246.87714224</v>
      </c>
      <c r="P492" s="19">
        <f t="shared" ref="P492:P496" si="3666">O486</f>
        <v>116547957.94689555</v>
      </c>
      <c r="Q492" s="19">
        <f t="shared" ref="Q492:Q496" si="3667">P486</f>
        <v>114372568.73776835</v>
      </c>
      <c r="R492" s="19">
        <f t="shared" ref="R492:R496" si="3668">Q486</f>
        <v>112108614.62945828</v>
      </c>
      <c r="S492" s="19">
        <f t="shared" ref="S492:S496" si="3669">R486</f>
        <v>109752489.94931863</v>
      </c>
      <c r="T492" s="19">
        <f t="shared" ref="T492:T496" si="3670">S486</f>
        <v>107300442.22980593</v>
      </c>
      <c r="U492" s="19">
        <f t="shared" ref="U492:U496" si="3671">T486</f>
        <v>104748566.23213542</v>
      </c>
      <c r="V492" s="19">
        <f t="shared" ref="V492:V496" si="3672">U486</f>
        <v>102092797.72662647</v>
      </c>
      <c r="W492" s="19">
        <f t="shared" ref="W492:W496" si="3673">V486</f>
        <v>99328907.019832075</v>
      </c>
      <c r="X492" s="19">
        <f t="shared" ref="X492:X496" si="3674">W486</f>
        <v>96452492.218143448</v>
      </c>
      <c r="Y492" s="19">
        <f t="shared" ref="Y492:Y496" si="3675">X486</f>
        <v>93458972.217141137</v>
      </c>
      <c r="Z492" s="19">
        <f t="shared" ref="Z492:Z496" si="3676">Y486</f>
        <v>90343579.40552713</v>
      </c>
      <c r="AA492" s="19">
        <f t="shared" ref="AA492:AA496" si="3677">Z486</f>
        <v>87101352.072017908</v>
      </c>
      <c r="AB492" s="19">
        <f t="shared" ref="AB492:AB496" si="3678">AA486</f>
        <v>83727126.503105372</v>
      </c>
      <c r="AC492" s="19">
        <f t="shared" ref="AC492:AC496" si="3679">AB486</f>
        <v>80215528.759100124</v>
      </c>
      <c r="AD492" s="19">
        <f t="shared" ref="AD492:AD496" si="3680">AC486</f>
        <v>76560966.115359351</v>
      </c>
      <c r="AE492" s="19">
        <f t="shared" ref="AE492:AE496" si="3681">AD486</f>
        <v>72757618.155068144</v>
      </c>
      <c r="AF492" s="19">
        <f t="shared" ref="AF492:AF496" si="3682">AE486</f>
        <v>68799427.499388307</v>
      </c>
      <c r="AG492" s="19">
        <f t="shared" ref="AG492:AG496" si="3683">AF486</f>
        <v>64680090.160211071</v>
      </c>
      <c r="AH492" s="19">
        <f t="shared" ref="AH492:AH496" si="3684">AG486</f>
        <v>60393045.500149012</v>
      </c>
      <c r="AI492" s="19">
        <f t="shared" ref="AI492:AI496" si="3685">AH486</f>
        <v>55931465.783777095</v>
      </c>
      <c r="AJ492" s="19">
        <f t="shared" ref="AJ492:AJ496" si="3686">AI486</f>
        <v>51288245.303481668</v>
      </c>
      <c r="AK492" s="19">
        <f t="shared" ref="AK492:AK496" si="3687">AJ486</f>
        <v>46455989.062598735</v>
      </c>
      <c r="AL492" s="19">
        <f t="shared" ref="AL492:AL496" si="3688">AK486</f>
        <v>41427000.997817807</v>
      </c>
      <c r="AM492" s="19">
        <f t="shared" ref="AM492:AM496" si="3689">AL486</f>
        <v>36193271.722093806</v>
      </c>
      <c r="AN492" s="19">
        <f t="shared" ref="AN492:AN496" si="3690">AM486</f>
        <v>30746465.768545825</v>
      </c>
      <c r="AO492" s="19">
        <f t="shared" ref="AO492:AO496" si="3691">AN486</f>
        <v>25077908.315026861</v>
      </c>
      <c r="AP492" s="19">
        <f t="shared" ref="AP492:AP496" si="3692">AO486</f>
        <v>19178571.368221425</v>
      </c>
      <c r="AQ492" s="19">
        <f t="shared" ref="AQ492:AQ496" si="3693">AP486</f>
        <v>13039059.385267284</v>
      </c>
      <c r="AR492" s="19">
        <f t="shared" ref="AR492:AR496" si="3694">AQ486</f>
        <v>6649594.3100016592</v>
      </c>
      <c r="AS492" s="19">
        <f t="shared" ref="AS492:AS496" si="3695">AR486</f>
        <v>-4.7497451305389404E-8</v>
      </c>
      <c r="AT492" s="19" t="e">
        <f t="shared" ref="AT492:AT496" si="3696">AS486</f>
        <v>#N/A</v>
      </c>
      <c r="AU492" s="19" t="e">
        <f t="shared" ref="AU492:AU496" si="3697">AT486</f>
        <v>#N/A</v>
      </c>
      <c r="AV492" s="19" t="e">
        <f t="shared" ref="AV492:AV496" si="3698">AU486</f>
        <v>#N/A</v>
      </c>
      <c r="AW492" s="19" t="e">
        <f t="shared" ref="AW492:AW496" si="3699">AV486</f>
        <v>#N/A</v>
      </c>
      <c r="AX492" s="19" t="e">
        <f t="shared" ref="AX492:AX496" si="3700">AW486</f>
        <v>#N/A</v>
      </c>
      <c r="AY492" s="19" t="e">
        <f t="shared" ref="AY492:AY496" si="3701">AX486</f>
        <v>#N/A</v>
      </c>
      <c r="AZ492" s="19" t="e">
        <f t="shared" ref="AZ492:AZ496" si="3702">AY486</f>
        <v>#N/A</v>
      </c>
      <c r="BA492" s="19" t="e">
        <f t="shared" ref="BA492:BA496" si="3703">AZ486</f>
        <v>#N/A</v>
      </c>
      <c r="BB492" s="19" t="e">
        <f t="shared" ref="BB492:BB496" si="3704">BA486</f>
        <v>#N/A</v>
      </c>
      <c r="BC492" s="19" t="e">
        <f t="shared" ref="BC492:BC496" si="3705">BB486</f>
        <v>#N/A</v>
      </c>
      <c r="BD492" s="19" t="e">
        <f t="shared" ref="BD492:BD496" si="3706">BC486</f>
        <v>#N/A</v>
      </c>
      <c r="BE492" s="19" t="e">
        <f t="shared" ref="BE492:BE496" si="3707">BD486</f>
        <v>#N/A</v>
      </c>
      <c r="BF492" s="19" t="e">
        <f t="shared" ref="BF492:BF496" si="3708">BE486</f>
        <v>#N/A</v>
      </c>
      <c r="BG492" s="19" t="e">
        <f t="shared" ref="BG492:BG496" si="3709">BF486</f>
        <v>#N/A</v>
      </c>
      <c r="BH492" s="19" t="e">
        <f t="shared" ref="BH492:BH496" si="3710">BG486</f>
        <v>#N/A</v>
      </c>
      <c r="BI492" s="19" t="e">
        <f t="shared" ref="BI492:BI496" si="3711">BH486</f>
        <v>#N/A</v>
      </c>
    </row>
    <row r="493" spans="1:61" s="19" customFormat="1" ht="12.75" x14ac:dyDescent="0.2">
      <c r="C493" s="19" t="s">
        <v>455</v>
      </c>
      <c r="E493" s="19">
        <f>D487</f>
        <v>1402490.1757567488</v>
      </c>
      <c r="F493" s="19">
        <f t="shared" si="3656"/>
        <v>1459588.6482966135</v>
      </c>
      <c r="G493" s="19">
        <f t="shared" si="3657"/>
        <v>1519011.7257590231</v>
      </c>
      <c r="H493" s="19">
        <f t="shared" si="3658"/>
        <v>1580854.0479444058</v>
      </c>
      <c r="I493" s="19">
        <f t="shared" si="3659"/>
        <v>1645214.1076484842</v>
      </c>
      <c r="J493" s="19">
        <f t="shared" si="3660"/>
        <v>1712194.4075262195</v>
      </c>
      <c r="K493" s="19">
        <f t="shared" si="3661"/>
        <v>1781901.6233420416</v>
      </c>
      <c r="L493" s="19">
        <f t="shared" si="3662"/>
        <v>1854446.7738663496</v>
      </c>
      <c r="M493" s="19">
        <f t="shared" si="3663"/>
        <v>1929945.3976888761</v>
      </c>
      <c r="N493" s="19">
        <f t="shared" si="3664"/>
        <v>2008517.7372305181</v>
      </c>
      <c r="O493" s="19">
        <f t="shared" si="3665"/>
        <v>2090288.9302466877</v>
      </c>
      <c r="P493" s="19">
        <f t="shared" si="3666"/>
        <v>2175389.209127197</v>
      </c>
      <c r="Q493" s="19">
        <f t="shared" si="3667"/>
        <v>2263954.1083100704</v>
      </c>
      <c r="R493" s="19">
        <f t="shared" si="3668"/>
        <v>2356124.6801396422</v>
      </c>
      <c r="S493" s="19">
        <f t="shared" si="3669"/>
        <v>2452047.7195127062</v>
      </c>
      <c r="T493" s="19">
        <f t="shared" si="3670"/>
        <v>2551875.9976705108</v>
      </c>
      <c r="U493" s="19">
        <f t="shared" si="3671"/>
        <v>2655768.5055089416</v>
      </c>
      <c r="V493" s="19">
        <f t="shared" si="3672"/>
        <v>2763890.7067943932</v>
      </c>
      <c r="W493" s="19">
        <f t="shared" si="3673"/>
        <v>2876414.8016886292</v>
      </c>
      <c r="X493" s="19">
        <f t="shared" si="3674"/>
        <v>2993520.0010023131</v>
      </c>
      <c r="Y493" s="19">
        <f t="shared" si="3675"/>
        <v>3115392.8116140086</v>
      </c>
      <c r="Z493" s="19">
        <f t="shared" si="3676"/>
        <v>3242227.3335092175</v>
      </c>
      <c r="AA493" s="19">
        <f t="shared" si="3677"/>
        <v>3374225.5689125308</v>
      </c>
      <c r="AB493" s="19">
        <f t="shared" si="3678"/>
        <v>3511597.744005241</v>
      </c>
      <c r="AC493" s="19">
        <f t="shared" si="3679"/>
        <v>3654562.6437407737</v>
      </c>
      <c r="AD493" s="19">
        <f t="shared" si="3680"/>
        <v>3803347.9602912115</v>
      </c>
      <c r="AE493" s="19">
        <f t="shared" si="3681"/>
        <v>3958190.6556798341</v>
      </c>
      <c r="AF493" s="19">
        <f t="shared" si="3682"/>
        <v>4119337.3391772327</v>
      </c>
      <c r="AG493" s="19">
        <f t="shared" si="3683"/>
        <v>4287044.660062057</v>
      </c>
      <c r="AH493" s="19">
        <f t="shared" si="3684"/>
        <v>4461579.7163719144</v>
      </c>
      <c r="AI493" s="19">
        <f t="shared" si="3685"/>
        <v>4643220.4802954281</v>
      </c>
      <c r="AJ493" s="19">
        <f t="shared" si="3686"/>
        <v>4832256.2408829369</v>
      </c>
      <c r="AK493" s="19">
        <f t="shared" si="3687"/>
        <v>5028988.0647809291</v>
      </c>
      <c r="AL493" s="19">
        <f t="shared" si="3688"/>
        <v>5233729.275724004</v>
      </c>
      <c r="AM493" s="19">
        <f t="shared" si="3689"/>
        <v>5446805.9535479806</v>
      </c>
      <c r="AN493" s="19">
        <f t="shared" si="3690"/>
        <v>5668557.4535189653</v>
      </c>
      <c r="AO493" s="19">
        <f t="shared" si="3691"/>
        <v>5899336.9468054362</v>
      </c>
      <c r="AP493" s="19">
        <f t="shared" si="3692"/>
        <v>6139511.9829541398</v>
      </c>
      <c r="AQ493" s="19">
        <f t="shared" si="3693"/>
        <v>6389465.0752656246</v>
      </c>
      <c r="AR493" s="19">
        <f t="shared" si="3694"/>
        <v>6649594.3100017067</v>
      </c>
      <c r="AS493" s="19" t="e">
        <f t="shared" si="3695"/>
        <v>#N/A</v>
      </c>
      <c r="AT493" s="19" t="e">
        <f t="shared" si="3696"/>
        <v>#N/A</v>
      </c>
      <c r="AU493" s="19" t="e">
        <f t="shared" si="3697"/>
        <v>#N/A</v>
      </c>
      <c r="AV493" s="19" t="e">
        <f t="shared" si="3698"/>
        <v>#N/A</v>
      </c>
      <c r="AW493" s="19" t="e">
        <f t="shared" si="3699"/>
        <v>#N/A</v>
      </c>
      <c r="AX493" s="19" t="e">
        <f t="shared" si="3700"/>
        <v>#N/A</v>
      </c>
      <c r="AY493" s="19" t="e">
        <f t="shared" si="3701"/>
        <v>#N/A</v>
      </c>
      <c r="AZ493" s="19" t="e">
        <f t="shared" si="3702"/>
        <v>#N/A</v>
      </c>
      <c r="BA493" s="19" t="e">
        <f t="shared" si="3703"/>
        <v>#N/A</v>
      </c>
      <c r="BB493" s="19" t="e">
        <f t="shared" si="3704"/>
        <v>#N/A</v>
      </c>
      <c r="BC493" s="19" t="e">
        <f t="shared" si="3705"/>
        <v>#N/A</v>
      </c>
      <c r="BD493" s="19" t="e">
        <f t="shared" si="3706"/>
        <v>#N/A</v>
      </c>
      <c r="BE493" s="19" t="e">
        <f t="shared" si="3707"/>
        <v>#N/A</v>
      </c>
      <c r="BF493" s="19" t="e">
        <f t="shared" si="3708"/>
        <v>#N/A</v>
      </c>
      <c r="BG493" s="19" t="e">
        <f t="shared" si="3709"/>
        <v>#N/A</v>
      </c>
      <c r="BH493" s="19" t="e">
        <f t="shared" si="3710"/>
        <v>#N/A</v>
      </c>
      <c r="BI493" s="19" t="e">
        <f t="shared" si="3711"/>
        <v>#N/A</v>
      </c>
    </row>
    <row r="494" spans="1:61" s="19" customFormat="1" ht="12.75" x14ac:dyDescent="0.2">
      <c r="C494" s="19" t="s">
        <v>456</v>
      </c>
      <c r="E494" s="19">
        <f>D488</f>
        <v>5379763.5407294929</v>
      </c>
      <c r="F494" s="19">
        <f t="shared" si="3656"/>
        <v>5322665.0681896284</v>
      </c>
      <c r="G494" s="19">
        <f t="shared" si="3657"/>
        <v>5263241.9907272179</v>
      </c>
      <c r="H494" s="19">
        <f t="shared" si="3658"/>
        <v>5201399.6685418356</v>
      </c>
      <c r="I494" s="19">
        <f t="shared" si="3659"/>
        <v>5137039.6088377573</v>
      </c>
      <c r="J494" s="19">
        <f t="shared" si="3660"/>
        <v>5070059.3089600215</v>
      </c>
      <c r="K494" s="19">
        <f t="shared" si="3661"/>
        <v>5000352.0931441998</v>
      </c>
      <c r="L494" s="19">
        <f t="shared" si="3662"/>
        <v>4927806.9426198918</v>
      </c>
      <c r="M494" s="19">
        <f t="shared" si="3663"/>
        <v>4852308.3187973648</v>
      </c>
      <c r="N494" s="19">
        <f t="shared" si="3664"/>
        <v>4773735.9792557238</v>
      </c>
      <c r="O494" s="19">
        <f t="shared" si="3665"/>
        <v>4691964.7862395542</v>
      </c>
      <c r="P494" s="19">
        <f t="shared" si="3666"/>
        <v>4606864.5073590437</v>
      </c>
      <c r="Q494" s="19">
        <f t="shared" si="3667"/>
        <v>4518299.6081761708</v>
      </c>
      <c r="R494" s="19">
        <f t="shared" si="3668"/>
        <v>4426129.0363465985</v>
      </c>
      <c r="S494" s="19">
        <f t="shared" si="3669"/>
        <v>4330205.996973535</v>
      </c>
      <c r="T494" s="19">
        <f t="shared" si="3670"/>
        <v>4230377.71881573</v>
      </c>
      <c r="U494" s="19">
        <f t="shared" si="3671"/>
        <v>4126485.2109773001</v>
      </c>
      <c r="V494" s="19">
        <f t="shared" si="3672"/>
        <v>4018363.0096918484</v>
      </c>
      <c r="W494" s="19">
        <f t="shared" si="3673"/>
        <v>3905838.9147976125</v>
      </c>
      <c r="X494" s="19">
        <f t="shared" si="3674"/>
        <v>3788733.7154839286</v>
      </c>
      <c r="Y494" s="19">
        <f t="shared" si="3675"/>
        <v>3666860.9048722326</v>
      </c>
      <c r="Z494" s="19">
        <f t="shared" si="3676"/>
        <v>3540026.3829770242</v>
      </c>
      <c r="AA494" s="19">
        <f t="shared" si="3677"/>
        <v>3408028.1475737104</v>
      </c>
      <c r="AB494" s="19">
        <f t="shared" si="3678"/>
        <v>3270655.9724810007</v>
      </c>
      <c r="AC494" s="19">
        <f t="shared" si="3679"/>
        <v>3127691.072745468</v>
      </c>
      <c r="AD494" s="19">
        <f t="shared" si="3680"/>
        <v>2978905.7561950297</v>
      </c>
      <c r="AE494" s="19">
        <f t="shared" si="3681"/>
        <v>2824063.0608064071</v>
      </c>
      <c r="AF494" s="19">
        <f t="shared" si="3682"/>
        <v>2662916.377309009</v>
      </c>
      <c r="AG494" s="19">
        <f t="shared" si="3683"/>
        <v>2495209.0564241847</v>
      </c>
      <c r="AH494" s="19">
        <f t="shared" si="3684"/>
        <v>2320674.0001143273</v>
      </c>
      <c r="AI494" s="19">
        <f t="shared" si="3685"/>
        <v>2139033.2361908136</v>
      </c>
      <c r="AJ494" s="19">
        <f t="shared" si="3686"/>
        <v>1949997.475603305</v>
      </c>
      <c r="AK494" s="19">
        <f t="shared" si="3687"/>
        <v>1753265.6517053118</v>
      </c>
      <c r="AL494" s="19">
        <f t="shared" si="3688"/>
        <v>1548524.4407622376</v>
      </c>
      <c r="AM494" s="19">
        <f t="shared" si="3689"/>
        <v>1335447.7629382613</v>
      </c>
      <c r="AN494" s="19">
        <f t="shared" si="3690"/>
        <v>1113696.2629672762</v>
      </c>
      <c r="AO494" s="19">
        <f t="shared" si="3691"/>
        <v>882916.76968080492</v>
      </c>
      <c r="AP494" s="19">
        <f t="shared" si="3692"/>
        <v>642741.73353210173</v>
      </c>
      <c r="AQ494" s="19">
        <f t="shared" si="3693"/>
        <v>392788.64122061734</v>
      </c>
      <c r="AR494" s="19">
        <f t="shared" si="3694"/>
        <v>132659.40648453403</v>
      </c>
      <c r="AS494" s="19" t="e">
        <f t="shared" si="3695"/>
        <v>#N/A</v>
      </c>
      <c r="AT494" s="19" t="e">
        <f t="shared" si="3696"/>
        <v>#N/A</v>
      </c>
      <c r="AU494" s="19" t="e">
        <f t="shared" si="3697"/>
        <v>#N/A</v>
      </c>
      <c r="AV494" s="19" t="e">
        <f t="shared" si="3698"/>
        <v>#N/A</v>
      </c>
      <c r="AW494" s="19" t="e">
        <f t="shared" si="3699"/>
        <v>#N/A</v>
      </c>
      <c r="AX494" s="19" t="e">
        <f t="shared" si="3700"/>
        <v>#N/A</v>
      </c>
      <c r="AY494" s="19" t="e">
        <f t="shared" si="3701"/>
        <v>#N/A</v>
      </c>
      <c r="AZ494" s="19" t="e">
        <f t="shared" si="3702"/>
        <v>#N/A</v>
      </c>
      <c r="BA494" s="19" t="e">
        <f t="shared" si="3703"/>
        <v>#N/A</v>
      </c>
      <c r="BB494" s="19" t="e">
        <f t="shared" si="3704"/>
        <v>#N/A</v>
      </c>
      <c r="BC494" s="19" t="e">
        <f t="shared" si="3705"/>
        <v>#N/A</v>
      </c>
      <c r="BD494" s="19" t="e">
        <f t="shared" si="3706"/>
        <v>#N/A</v>
      </c>
      <c r="BE494" s="19" t="e">
        <f t="shared" si="3707"/>
        <v>#N/A</v>
      </c>
      <c r="BF494" s="19" t="e">
        <f t="shared" si="3708"/>
        <v>#N/A</v>
      </c>
      <c r="BG494" s="19" t="e">
        <f t="shared" si="3709"/>
        <v>#N/A</v>
      </c>
      <c r="BH494" s="19" t="e">
        <f t="shared" si="3710"/>
        <v>#N/A</v>
      </c>
      <c r="BI494" s="19" t="e">
        <f t="shared" si="3711"/>
        <v>#N/A</v>
      </c>
    </row>
    <row r="495" spans="1:61" s="19" customFormat="1" ht="12.75" x14ac:dyDescent="0.2">
      <c r="C495" s="19" t="s">
        <v>161</v>
      </c>
      <c r="E495" s="19">
        <f>D489</f>
        <v>6782253.7164862417</v>
      </c>
      <c r="F495" s="19">
        <f t="shared" si="3656"/>
        <v>6782253.7164862417</v>
      </c>
      <c r="G495" s="19">
        <f t="shared" si="3657"/>
        <v>6782253.7164862417</v>
      </c>
      <c r="H495" s="19">
        <f t="shared" si="3658"/>
        <v>6782253.7164862417</v>
      </c>
      <c r="I495" s="19">
        <f t="shared" si="3659"/>
        <v>6782253.7164862417</v>
      </c>
      <c r="J495" s="19">
        <f t="shared" si="3660"/>
        <v>6782253.7164862417</v>
      </c>
      <c r="K495" s="19">
        <f t="shared" si="3661"/>
        <v>6782253.7164862417</v>
      </c>
      <c r="L495" s="19">
        <f t="shared" si="3662"/>
        <v>6782253.7164862417</v>
      </c>
      <c r="M495" s="19">
        <f t="shared" si="3663"/>
        <v>6782253.7164862417</v>
      </c>
      <c r="N495" s="19">
        <f t="shared" si="3664"/>
        <v>6782253.7164862417</v>
      </c>
      <c r="O495" s="19">
        <f t="shared" si="3665"/>
        <v>6782253.7164862417</v>
      </c>
      <c r="P495" s="19">
        <f t="shared" si="3666"/>
        <v>6782253.7164862417</v>
      </c>
      <c r="Q495" s="19">
        <f t="shared" si="3667"/>
        <v>6782253.7164862417</v>
      </c>
      <c r="R495" s="19">
        <f t="shared" si="3668"/>
        <v>6782253.7164862417</v>
      </c>
      <c r="S495" s="19">
        <f t="shared" si="3669"/>
        <v>6782253.7164862417</v>
      </c>
      <c r="T495" s="19">
        <f t="shared" si="3670"/>
        <v>6782253.7164862417</v>
      </c>
      <c r="U495" s="19">
        <f t="shared" si="3671"/>
        <v>6782253.7164862417</v>
      </c>
      <c r="V495" s="19">
        <f t="shared" si="3672"/>
        <v>6782253.7164862417</v>
      </c>
      <c r="W495" s="19">
        <f t="shared" si="3673"/>
        <v>6782253.7164862417</v>
      </c>
      <c r="X495" s="19">
        <f t="shared" si="3674"/>
        <v>6782253.7164862417</v>
      </c>
      <c r="Y495" s="19">
        <f t="shared" si="3675"/>
        <v>6782253.7164862417</v>
      </c>
      <c r="Z495" s="19">
        <f t="shared" si="3676"/>
        <v>6782253.7164862417</v>
      </c>
      <c r="AA495" s="19">
        <f t="shared" si="3677"/>
        <v>6782253.7164862417</v>
      </c>
      <c r="AB495" s="19">
        <f t="shared" si="3678"/>
        <v>6782253.7164862417</v>
      </c>
      <c r="AC495" s="19">
        <f t="shared" si="3679"/>
        <v>6782253.7164862417</v>
      </c>
      <c r="AD495" s="19">
        <f t="shared" si="3680"/>
        <v>6782253.7164862417</v>
      </c>
      <c r="AE495" s="19">
        <f t="shared" si="3681"/>
        <v>6782253.7164862417</v>
      </c>
      <c r="AF495" s="19">
        <f t="shared" si="3682"/>
        <v>6782253.7164862417</v>
      </c>
      <c r="AG495" s="19">
        <f t="shared" si="3683"/>
        <v>6782253.7164862417</v>
      </c>
      <c r="AH495" s="19">
        <f t="shared" si="3684"/>
        <v>6782253.7164862417</v>
      </c>
      <c r="AI495" s="19">
        <f t="shared" si="3685"/>
        <v>6782253.7164862417</v>
      </c>
      <c r="AJ495" s="19">
        <f t="shared" si="3686"/>
        <v>6782253.7164862417</v>
      </c>
      <c r="AK495" s="19">
        <f t="shared" si="3687"/>
        <v>6782253.7164862417</v>
      </c>
      <c r="AL495" s="19">
        <f t="shared" si="3688"/>
        <v>6782253.7164862417</v>
      </c>
      <c r="AM495" s="19">
        <f t="shared" si="3689"/>
        <v>6782253.7164862417</v>
      </c>
      <c r="AN495" s="19">
        <f t="shared" si="3690"/>
        <v>6782253.7164862417</v>
      </c>
      <c r="AO495" s="19">
        <f t="shared" si="3691"/>
        <v>6782253.7164862417</v>
      </c>
      <c r="AP495" s="19">
        <f t="shared" si="3692"/>
        <v>6782253.7164862417</v>
      </c>
      <c r="AQ495" s="19">
        <f t="shared" si="3693"/>
        <v>6782253.7164862417</v>
      </c>
      <c r="AR495" s="19">
        <f t="shared" si="3694"/>
        <v>6782253.7164862417</v>
      </c>
      <c r="AS495" s="19" t="e">
        <f t="shared" si="3695"/>
        <v>#N/A</v>
      </c>
      <c r="AT495" s="19" t="e">
        <f t="shared" si="3696"/>
        <v>#N/A</v>
      </c>
      <c r="AU495" s="19" t="e">
        <f t="shared" si="3697"/>
        <v>#N/A</v>
      </c>
      <c r="AV495" s="19" t="e">
        <f t="shared" si="3698"/>
        <v>#N/A</v>
      </c>
      <c r="AW495" s="19" t="e">
        <f t="shared" si="3699"/>
        <v>#N/A</v>
      </c>
      <c r="AX495" s="19" t="e">
        <f t="shared" si="3700"/>
        <v>#N/A</v>
      </c>
      <c r="AY495" s="19" t="e">
        <f t="shared" si="3701"/>
        <v>#N/A</v>
      </c>
      <c r="AZ495" s="19" t="e">
        <f t="shared" si="3702"/>
        <v>#N/A</v>
      </c>
      <c r="BA495" s="19" t="e">
        <f t="shared" si="3703"/>
        <v>#N/A</v>
      </c>
      <c r="BB495" s="19" t="e">
        <f t="shared" si="3704"/>
        <v>#N/A</v>
      </c>
      <c r="BC495" s="19" t="e">
        <f t="shared" si="3705"/>
        <v>#N/A</v>
      </c>
      <c r="BD495" s="19" t="e">
        <f t="shared" si="3706"/>
        <v>#N/A</v>
      </c>
      <c r="BE495" s="19" t="e">
        <f t="shared" si="3707"/>
        <v>#N/A</v>
      </c>
      <c r="BF495" s="19" t="e">
        <f t="shared" si="3708"/>
        <v>#N/A</v>
      </c>
      <c r="BG495" s="19" t="e">
        <f t="shared" si="3709"/>
        <v>#N/A</v>
      </c>
      <c r="BH495" s="19" t="e">
        <f t="shared" si="3710"/>
        <v>#N/A</v>
      </c>
      <c r="BI495" s="19" t="e">
        <f t="shared" si="3711"/>
        <v>#N/A</v>
      </c>
    </row>
    <row r="496" spans="1:61" s="19" customFormat="1" ht="12.75" x14ac:dyDescent="0.2">
      <c r="C496" s="19" t="s">
        <v>457</v>
      </c>
      <c r="E496" s="19">
        <f>D490</f>
        <v>134129921.34644479</v>
      </c>
      <c r="F496" s="19">
        <f t="shared" si="3656"/>
        <v>132670332.69814818</v>
      </c>
      <c r="G496" s="19">
        <f t="shared" si="3657"/>
        <v>131151320.97238915</v>
      </c>
      <c r="H496" s="19">
        <f t="shared" si="3658"/>
        <v>129570466.92444474</v>
      </c>
      <c r="I496" s="19">
        <f t="shared" si="3659"/>
        <v>127925252.81679626</v>
      </c>
      <c r="J496" s="19">
        <f t="shared" si="3660"/>
        <v>126213058.40927003</v>
      </c>
      <c r="K496" s="19">
        <f t="shared" si="3661"/>
        <v>124431156.785928</v>
      </c>
      <c r="L496" s="19">
        <f t="shared" si="3662"/>
        <v>122576710.01206164</v>
      </c>
      <c r="M496" s="19">
        <f t="shared" si="3663"/>
        <v>120646764.61437276</v>
      </c>
      <c r="N496" s="19">
        <f t="shared" si="3664"/>
        <v>118638246.87714224</v>
      </c>
      <c r="O496" s="19">
        <f t="shared" si="3665"/>
        <v>116547957.94689555</v>
      </c>
      <c r="P496" s="19">
        <f t="shared" si="3666"/>
        <v>114372568.73776835</v>
      </c>
      <c r="Q496" s="19">
        <f t="shared" si="3667"/>
        <v>112108614.62945828</v>
      </c>
      <c r="R496" s="19">
        <f t="shared" si="3668"/>
        <v>109752489.94931863</v>
      </c>
      <c r="S496" s="19">
        <f t="shared" si="3669"/>
        <v>107300442.22980593</v>
      </c>
      <c r="T496" s="19">
        <f t="shared" si="3670"/>
        <v>104748566.23213542</v>
      </c>
      <c r="U496" s="19">
        <f t="shared" si="3671"/>
        <v>102092797.72662647</v>
      </c>
      <c r="V496" s="19">
        <f t="shared" si="3672"/>
        <v>99328907.019832075</v>
      </c>
      <c r="W496" s="19">
        <f t="shared" si="3673"/>
        <v>96452492.218143448</v>
      </c>
      <c r="X496" s="19">
        <f t="shared" si="3674"/>
        <v>93458972.217141137</v>
      </c>
      <c r="Y496" s="19">
        <f t="shared" si="3675"/>
        <v>90343579.40552713</v>
      </c>
      <c r="Z496" s="19">
        <f t="shared" si="3676"/>
        <v>87101352.072017908</v>
      </c>
      <c r="AA496" s="19">
        <f t="shared" si="3677"/>
        <v>83727126.503105372</v>
      </c>
      <c r="AB496" s="19">
        <f t="shared" si="3678"/>
        <v>80215528.759100124</v>
      </c>
      <c r="AC496" s="19">
        <f t="shared" si="3679"/>
        <v>76560966.115359351</v>
      </c>
      <c r="AD496" s="19">
        <f t="shared" si="3680"/>
        <v>72757618.155068144</v>
      </c>
      <c r="AE496" s="19">
        <f t="shared" si="3681"/>
        <v>68799427.499388307</v>
      </c>
      <c r="AF496" s="19">
        <f t="shared" si="3682"/>
        <v>64680090.160211071</v>
      </c>
      <c r="AG496" s="19">
        <f t="shared" si="3683"/>
        <v>60393045.500149012</v>
      </c>
      <c r="AH496" s="19">
        <f t="shared" si="3684"/>
        <v>55931465.783777095</v>
      </c>
      <c r="AI496" s="19">
        <f t="shared" si="3685"/>
        <v>51288245.303481668</v>
      </c>
      <c r="AJ496" s="19">
        <f t="shared" si="3686"/>
        <v>46455989.062598735</v>
      </c>
      <c r="AK496" s="19">
        <f t="shared" si="3687"/>
        <v>41427000.997817807</v>
      </c>
      <c r="AL496" s="19">
        <f t="shared" si="3688"/>
        <v>36193271.722093806</v>
      </c>
      <c r="AM496" s="19">
        <f t="shared" si="3689"/>
        <v>30746465.768545825</v>
      </c>
      <c r="AN496" s="19">
        <f t="shared" si="3690"/>
        <v>25077908.315026861</v>
      </c>
      <c r="AO496" s="19">
        <f t="shared" si="3691"/>
        <v>19178571.368221425</v>
      </c>
      <c r="AP496" s="19">
        <f t="shared" si="3692"/>
        <v>13039059.385267284</v>
      </c>
      <c r="AQ496" s="19">
        <f t="shared" si="3693"/>
        <v>6649594.3100016592</v>
      </c>
      <c r="AR496" s="19">
        <f t="shared" si="3694"/>
        <v>-4.7497451305389404E-8</v>
      </c>
      <c r="AS496" s="19" t="e">
        <f t="shared" si="3695"/>
        <v>#N/A</v>
      </c>
      <c r="AT496" s="19" t="e">
        <f t="shared" si="3696"/>
        <v>#N/A</v>
      </c>
      <c r="AU496" s="19" t="e">
        <f t="shared" si="3697"/>
        <v>#N/A</v>
      </c>
      <c r="AV496" s="19" t="e">
        <f t="shared" si="3698"/>
        <v>#N/A</v>
      </c>
      <c r="AW496" s="19" t="e">
        <f t="shared" si="3699"/>
        <v>#N/A</v>
      </c>
      <c r="AX496" s="19" t="e">
        <f t="shared" si="3700"/>
        <v>#N/A</v>
      </c>
      <c r="AY496" s="19" t="e">
        <f t="shared" si="3701"/>
        <v>#N/A</v>
      </c>
      <c r="AZ496" s="19" t="e">
        <f t="shared" si="3702"/>
        <v>#N/A</v>
      </c>
      <c r="BA496" s="19" t="e">
        <f t="shared" si="3703"/>
        <v>#N/A</v>
      </c>
      <c r="BB496" s="19" t="e">
        <f t="shared" si="3704"/>
        <v>#N/A</v>
      </c>
      <c r="BC496" s="19" t="e">
        <f t="shared" si="3705"/>
        <v>#N/A</v>
      </c>
      <c r="BD496" s="19" t="e">
        <f t="shared" si="3706"/>
        <v>#N/A</v>
      </c>
      <c r="BE496" s="19" t="e">
        <f t="shared" si="3707"/>
        <v>#N/A</v>
      </c>
      <c r="BF496" s="19" t="e">
        <f t="shared" si="3708"/>
        <v>#N/A</v>
      </c>
      <c r="BG496" s="19" t="e">
        <f t="shared" si="3709"/>
        <v>#N/A</v>
      </c>
      <c r="BH496" s="19" t="e">
        <f t="shared" si="3710"/>
        <v>#N/A</v>
      </c>
      <c r="BI496" s="19" t="e">
        <f t="shared" si="3711"/>
        <v>#N/A</v>
      </c>
    </row>
    <row r="497" spans="3:61" s="19" customFormat="1" ht="12.75" x14ac:dyDescent="0.2"/>
    <row r="498" spans="3:61" s="19" customFormat="1" ht="12.75" x14ac:dyDescent="0.2">
      <c r="C498" s="19" t="s">
        <v>473</v>
      </c>
      <c r="F498" s="19">
        <f>E492</f>
        <v>135532411.52220154</v>
      </c>
      <c r="G498" s="19">
        <f t="shared" ref="G498:G502" si="3712">F492</f>
        <v>134129921.34644479</v>
      </c>
      <c r="H498" s="19">
        <f t="shared" ref="H498:H502" si="3713">G492</f>
        <v>132670332.69814818</v>
      </c>
      <c r="I498" s="19">
        <f t="shared" ref="I498:I502" si="3714">H492</f>
        <v>131151320.97238915</v>
      </c>
      <c r="J498" s="19">
        <f t="shared" ref="J498:J502" si="3715">I492</f>
        <v>129570466.92444474</v>
      </c>
      <c r="K498" s="19">
        <f t="shared" ref="K498:K502" si="3716">J492</f>
        <v>127925252.81679626</v>
      </c>
      <c r="L498" s="19">
        <f t="shared" ref="L498:L502" si="3717">K492</f>
        <v>126213058.40927003</v>
      </c>
      <c r="M498" s="19">
        <f t="shared" ref="M498:M502" si="3718">L492</f>
        <v>124431156.785928</v>
      </c>
      <c r="N498" s="19">
        <f t="shared" ref="N498:N502" si="3719">M492</f>
        <v>122576710.01206164</v>
      </c>
      <c r="O498" s="19">
        <f t="shared" ref="O498:O502" si="3720">N492</f>
        <v>120646764.61437276</v>
      </c>
      <c r="P498" s="19">
        <f t="shared" ref="P498:P502" si="3721">O492</f>
        <v>118638246.87714224</v>
      </c>
      <c r="Q498" s="19">
        <f t="shared" ref="Q498:Q502" si="3722">P492</f>
        <v>116547957.94689555</v>
      </c>
      <c r="R498" s="19">
        <f t="shared" ref="R498:R502" si="3723">Q492</f>
        <v>114372568.73776835</v>
      </c>
      <c r="S498" s="19">
        <f t="shared" ref="S498:S502" si="3724">R492</f>
        <v>112108614.62945828</v>
      </c>
      <c r="T498" s="19">
        <f t="shared" ref="T498:T502" si="3725">S492</f>
        <v>109752489.94931863</v>
      </c>
      <c r="U498" s="19">
        <f t="shared" ref="U498:U502" si="3726">T492</f>
        <v>107300442.22980593</v>
      </c>
      <c r="V498" s="19">
        <f t="shared" ref="V498:V502" si="3727">U492</f>
        <v>104748566.23213542</v>
      </c>
      <c r="W498" s="19">
        <f t="shared" ref="W498:W502" si="3728">V492</f>
        <v>102092797.72662647</v>
      </c>
      <c r="X498" s="19">
        <f t="shared" ref="X498:X502" si="3729">W492</f>
        <v>99328907.019832075</v>
      </c>
      <c r="Y498" s="19">
        <f t="shared" ref="Y498:Y502" si="3730">X492</f>
        <v>96452492.218143448</v>
      </c>
      <c r="Z498" s="19">
        <f t="shared" ref="Z498:Z502" si="3731">Y492</f>
        <v>93458972.217141137</v>
      </c>
      <c r="AA498" s="19">
        <f t="shared" ref="AA498:AA502" si="3732">Z492</f>
        <v>90343579.40552713</v>
      </c>
      <c r="AB498" s="19">
        <f t="shared" ref="AB498:AB502" si="3733">AA492</f>
        <v>87101352.072017908</v>
      </c>
      <c r="AC498" s="19">
        <f t="shared" ref="AC498:AC502" si="3734">AB492</f>
        <v>83727126.503105372</v>
      </c>
      <c r="AD498" s="19">
        <f t="shared" ref="AD498:AD502" si="3735">AC492</f>
        <v>80215528.759100124</v>
      </c>
      <c r="AE498" s="19">
        <f t="shared" ref="AE498:AE502" si="3736">AD492</f>
        <v>76560966.115359351</v>
      </c>
      <c r="AF498" s="19">
        <f t="shared" ref="AF498:AF502" si="3737">AE492</f>
        <v>72757618.155068144</v>
      </c>
      <c r="AG498" s="19">
        <f t="shared" ref="AG498:AG502" si="3738">AF492</f>
        <v>68799427.499388307</v>
      </c>
      <c r="AH498" s="19">
        <f t="shared" ref="AH498:AH502" si="3739">AG492</f>
        <v>64680090.160211071</v>
      </c>
      <c r="AI498" s="19">
        <f t="shared" ref="AI498:AI502" si="3740">AH492</f>
        <v>60393045.500149012</v>
      </c>
      <c r="AJ498" s="19">
        <f t="shared" ref="AJ498:AJ502" si="3741">AI492</f>
        <v>55931465.783777095</v>
      </c>
      <c r="AK498" s="19">
        <f t="shared" ref="AK498:AK502" si="3742">AJ492</f>
        <v>51288245.303481668</v>
      </c>
      <c r="AL498" s="19">
        <f t="shared" ref="AL498:AL502" si="3743">AK492</f>
        <v>46455989.062598735</v>
      </c>
      <c r="AM498" s="19">
        <f t="shared" ref="AM498:AM502" si="3744">AL492</f>
        <v>41427000.997817807</v>
      </c>
      <c r="AN498" s="19">
        <f t="shared" ref="AN498:AN502" si="3745">AM492</f>
        <v>36193271.722093806</v>
      </c>
      <c r="AO498" s="19">
        <f t="shared" ref="AO498:AO502" si="3746">AN492</f>
        <v>30746465.768545825</v>
      </c>
      <c r="AP498" s="19">
        <f t="shared" ref="AP498:AP502" si="3747">AO492</f>
        <v>25077908.315026861</v>
      </c>
      <c r="AQ498" s="19">
        <f t="shared" ref="AQ498:AQ502" si="3748">AP492</f>
        <v>19178571.368221425</v>
      </c>
      <c r="AR498" s="19">
        <f t="shared" ref="AR498:AR502" si="3749">AQ492</f>
        <v>13039059.385267284</v>
      </c>
      <c r="AS498" s="19">
        <f t="shared" ref="AS498:AS502" si="3750">AR492</f>
        <v>6649594.3100016592</v>
      </c>
      <c r="AT498" s="19">
        <f t="shared" ref="AT498:AT502" si="3751">AS492</f>
        <v>-4.7497451305389404E-8</v>
      </c>
      <c r="AU498" s="19" t="e">
        <f t="shared" ref="AU498:AU502" si="3752">AT492</f>
        <v>#N/A</v>
      </c>
      <c r="AV498" s="19" t="e">
        <f t="shared" ref="AV498:AV502" si="3753">AU492</f>
        <v>#N/A</v>
      </c>
      <c r="AW498" s="19" t="e">
        <f t="shared" ref="AW498:AW502" si="3754">AV492</f>
        <v>#N/A</v>
      </c>
      <c r="AX498" s="19" t="e">
        <f t="shared" ref="AX498:AX502" si="3755">AW492</f>
        <v>#N/A</v>
      </c>
      <c r="AY498" s="19" t="e">
        <f t="shared" ref="AY498:AY502" si="3756">AX492</f>
        <v>#N/A</v>
      </c>
      <c r="AZ498" s="19" t="e">
        <f t="shared" ref="AZ498:AZ502" si="3757">AY492</f>
        <v>#N/A</v>
      </c>
      <c r="BA498" s="19" t="e">
        <f t="shared" ref="BA498:BA502" si="3758">AZ492</f>
        <v>#N/A</v>
      </c>
      <c r="BB498" s="19" t="e">
        <f t="shared" ref="BB498:BB502" si="3759">BA492</f>
        <v>#N/A</v>
      </c>
      <c r="BC498" s="19" t="e">
        <f t="shared" ref="BC498:BC502" si="3760">BB492</f>
        <v>#N/A</v>
      </c>
      <c r="BD498" s="19" t="e">
        <f t="shared" ref="BD498:BD502" si="3761">BC492</f>
        <v>#N/A</v>
      </c>
      <c r="BE498" s="19" t="e">
        <f t="shared" ref="BE498:BE502" si="3762">BD492</f>
        <v>#N/A</v>
      </c>
      <c r="BF498" s="19" t="e">
        <f t="shared" ref="BF498:BF502" si="3763">BE492</f>
        <v>#N/A</v>
      </c>
      <c r="BG498" s="19" t="e">
        <f t="shared" ref="BG498:BG502" si="3764">BF492</f>
        <v>#N/A</v>
      </c>
      <c r="BH498" s="19" t="e">
        <f t="shared" ref="BH498:BH502" si="3765">BG492</f>
        <v>#N/A</v>
      </c>
      <c r="BI498" s="19" t="e">
        <f t="shared" ref="BI498:BI502" si="3766">BH492</f>
        <v>#N/A</v>
      </c>
    </row>
    <row r="499" spans="3:61" s="19" customFormat="1" ht="12.75" x14ac:dyDescent="0.2">
      <c r="C499" s="19" t="s">
        <v>455</v>
      </c>
      <c r="F499" s="19">
        <f>E493</f>
        <v>1402490.1757567488</v>
      </c>
      <c r="G499" s="19">
        <f t="shared" si="3712"/>
        <v>1459588.6482966135</v>
      </c>
      <c r="H499" s="19">
        <f t="shared" si="3713"/>
        <v>1519011.7257590231</v>
      </c>
      <c r="I499" s="19">
        <f t="shared" si="3714"/>
        <v>1580854.0479444058</v>
      </c>
      <c r="J499" s="19">
        <f t="shared" si="3715"/>
        <v>1645214.1076484842</v>
      </c>
      <c r="K499" s="19">
        <f t="shared" si="3716"/>
        <v>1712194.4075262195</v>
      </c>
      <c r="L499" s="19">
        <f t="shared" si="3717"/>
        <v>1781901.6233420416</v>
      </c>
      <c r="M499" s="19">
        <f t="shared" si="3718"/>
        <v>1854446.7738663496</v>
      </c>
      <c r="N499" s="19">
        <f t="shared" si="3719"/>
        <v>1929945.3976888761</v>
      </c>
      <c r="O499" s="19">
        <f t="shared" si="3720"/>
        <v>2008517.7372305181</v>
      </c>
      <c r="P499" s="19">
        <f t="shared" si="3721"/>
        <v>2090288.9302466877</v>
      </c>
      <c r="Q499" s="19">
        <f t="shared" si="3722"/>
        <v>2175389.209127197</v>
      </c>
      <c r="R499" s="19">
        <f t="shared" si="3723"/>
        <v>2263954.1083100704</v>
      </c>
      <c r="S499" s="19">
        <f t="shared" si="3724"/>
        <v>2356124.6801396422</v>
      </c>
      <c r="T499" s="19">
        <f t="shared" si="3725"/>
        <v>2452047.7195127062</v>
      </c>
      <c r="U499" s="19">
        <f t="shared" si="3726"/>
        <v>2551875.9976705108</v>
      </c>
      <c r="V499" s="19">
        <f t="shared" si="3727"/>
        <v>2655768.5055089416</v>
      </c>
      <c r="W499" s="19">
        <f t="shared" si="3728"/>
        <v>2763890.7067943932</v>
      </c>
      <c r="X499" s="19">
        <f t="shared" si="3729"/>
        <v>2876414.8016886292</v>
      </c>
      <c r="Y499" s="19">
        <f t="shared" si="3730"/>
        <v>2993520.0010023131</v>
      </c>
      <c r="Z499" s="19">
        <f t="shared" si="3731"/>
        <v>3115392.8116140086</v>
      </c>
      <c r="AA499" s="19">
        <f t="shared" si="3732"/>
        <v>3242227.3335092175</v>
      </c>
      <c r="AB499" s="19">
        <f t="shared" si="3733"/>
        <v>3374225.5689125308</v>
      </c>
      <c r="AC499" s="19">
        <f t="shared" si="3734"/>
        <v>3511597.744005241</v>
      </c>
      <c r="AD499" s="19">
        <f t="shared" si="3735"/>
        <v>3654562.6437407737</v>
      </c>
      <c r="AE499" s="19">
        <f t="shared" si="3736"/>
        <v>3803347.9602912115</v>
      </c>
      <c r="AF499" s="19">
        <f t="shared" si="3737"/>
        <v>3958190.6556798341</v>
      </c>
      <c r="AG499" s="19">
        <f t="shared" si="3738"/>
        <v>4119337.3391772327</v>
      </c>
      <c r="AH499" s="19">
        <f t="shared" si="3739"/>
        <v>4287044.660062057</v>
      </c>
      <c r="AI499" s="19">
        <f t="shared" si="3740"/>
        <v>4461579.7163719144</v>
      </c>
      <c r="AJ499" s="19">
        <f t="shared" si="3741"/>
        <v>4643220.4802954281</v>
      </c>
      <c r="AK499" s="19">
        <f t="shared" si="3742"/>
        <v>4832256.2408829369</v>
      </c>
      <c r="AL499" s="19">
        <f t="shared" si="3743"/>
        <v>5028988.0647809291</v>
      </c>
      <c r="AM499" s="19">
        <f t="shared" si="3744"/>
        <v>5233729.275724004</v>
      </c>
      <c r="AN499" s="19">
        <f t="shared" si="3745"/>
        <v>5446805.9535479806</v>
      </c>
      <c r="AO499" s="19">
        <f t="shared" si="3746"/>
        <v>5668557.4535189653</v>
      </c>
      <c r="AP499" s="19">
        <f t="shared" si="3747"/>
        <v>5899336.9468054362</v>
      </c>
      <c r="AQ499" s="19">
        <f t="shared" si="3748"/>
        <v>6139511.9829541398</v>
      </c>
      <c r="AR499" s="19">
        <f t="shared" si="3749"/>
        <v>6389465.0752656246</v>
      </c>
      <c r="AS499" s="19">
        <f t="shared" si="3750"/>
        <v>6649594.3100017067</v>
      </c>
      <c r="AT499" s="19" t="e">
        <f t="shared" si="3751"/>
        <v>#N/A</v>
      </c>
      <c r="AU499" s="19" t="e">
        <f t="shared" si="3752"/>
        <v>#N/A</v>
      </c>
      <c r="AV499" s="19" t="e">
        <f t="shared" si="3753"/>
        <v>#N/A</v>
      </c>
      <c r="AW499" s="19" t="e">
        <f t="shared" si="3754"/>
        <v>#N/A</v>
      </c>
      <c r="AX499" s="19" t="e">
        <f t="shared" si="3755"/>
        <v>#N/A</v>
      </c>
      <c r="AY499" s="19" t="e">
        <f t="shared" si="3756"/>
        <v>#N/A</v>
      </c>
      <c r="AZ499" s="19" t="e">
        <f t="shared" si="3757"/>
        <v>#N/A</v>
      </c>
      <c r="BA499" s="19" t="e">
        <f t="shared" si="3758"/>
        <v>#N/A</v>
      </c>
      <c r="BB499" s="19" t="e">
        <f t="shared" si="3759"/>
        <v>#N/A</v>
      </c>
      <c r="BC499" s="19" t="e">
        <f t="shared" si="3760"/>
        <v>#N/A</v>
      </c>
      <c r="BD499" s="19" t="e">
        <f t="shared" si="3761"/>
        <v>#N/A</v>
      </c>
      <c r="BE499" s="19" t="e">
        <f t="shared" si="3762"/>
        <v>#N/A</v>
      </c>
      <c r="BF499" s="19" t="e">
        <f t="shared" si="3763"/>
        <v>#N/A</v>
      </c>
      <c r="BG499" s="19" t="e">
        <f t="shared" si="3764"/>
        <v>#N/A</v>
      </c>
      <c r="BH499" s="19" t="e">
        <f t="shared" si="3765"/>
        <v>#N/A</v>
      </c>
      <c r="BI499" s="19" t="e">
        <f t="shared" si="3766"/>
        <v>#N/A</v>
      </c>
    </row>
    <row r="500" spans="3:61" s="19" customFormat="1" ht="12.75" x14ac:dyDescent="0.2">
      <c r="C500" s="19" t="s">
        <v>456</v>
      </c>
      <c r="F500" s="19">
        <f>E494</f>
        <v>5379763.5407294929</v>
      </c>
      <c r="G500" s="19">
        <f t="shared" si="3712"/>
        <v>5322665.0681896284</v>
      </c>
      <c r="H500" s="19">
        <f t="shared" si="3713"/>
        <v>5263241.9907272179</v>
      </c>
      <c r="I500" s="19">
        <f t="shared" si="3714"/>
        <v>5201399.6685418356</v>
      </c>
      <c r="J500" s="19">
        <f t="shared" si="3715"/>
        <v>5137039.6088377573</v>
      </c>
      <c r="K500" s="19">
        <f t="shared" si="3716"/>
        <v>5070059.3089600215</v>
      </c>
      <c r="L500" s="19">
        <f t="shared" si="3717"/>
        <v>5000352.0931441998</v>
      </c>
      <c r="M500" s="19">
        <f t="shared" si="3718"/>
        <v>4927806.9426198918</v>
      </c>
      <c r="N500" s="19">
        <f t="shared" si="3719"/>
        <v>4852308.3187973648</v>
      </c>
      <c r="O500" s="19">
        <f t="shared" si="3720"/>
        <v>4773735.9792557238</v>
      </c>
      <c r="P500" s="19">
        <f t="shared" si="3721"/>
        <v>4691964.7862395542</v>
      </c>
      <c r="Q500" s="19">
        <f t="shared" si="3722"/>
        <v>4606864.5073590437</v>
      </c>
      <c r="R500" s="19">
        <f t="shared" si="3723"/>
        <v>4518299.6081761708</v>
      </c>
      <c r="S500" s="19">
        <f t="shared" si="3724"/>
        <v>4426129.0363465985</v>
      </c>
      <c r="T500" s="19">
        <f t="shared" si="3725"/>
        <v>4330205.996973535</v>
      </c>
      <c r="U500" s="19">
        <f t="shared" si="3726"/>
        <v>4230377.71881573</v>
      </c>
      <c r="V500" s="19">
        <f t="shared" si="3727"/>
        <v>4126485.2109773001</v>
      </c>
      <c r="W500" s="19">
        <f t="shared" si="3728"/>
        <v>4018363.0096918484</v>
      </c>
      <c r="X500" s="19">
        <f t="shared" si="3729"/>
        <v>3905838.9147976125</v>
      </c>
      <c r="Y500" s="19">
        <f t="shared" si="3730"/>
        <v>3788733.7154839286</v>
      </c>
      <c r="Z500" s="19">
        <f t="shared" si="3731"/>
        <v>3666860.9048722326</v>
      </c>
      <c r="AA500" s="19">
        <f t="shared" si="3732"/>
        <v>3540026.3829770242</v>
      </c>
      <c r="AB500" s="19">
        <f t="shared" si="3733"/>
        <v>3408028.1475737104</v>
      </c>
      <c r="AC500" s="19">
        <f t="shared" si="3734"/>
        <v>3270655.9724810007</v>
      </c>
      <c r="AD500" s="19">
        <f t="shared" si="3735"/>
        <v>3127691.072745468</v>
      </c>
      <c r="AE500" s="19">
        <f t="shared" si="3736"/>
        <v>2978905.7561950297</v>
      </c>
      <c r="AF500" s="19">
        <f t="shared" si="3737"/>
        <v>2824063.0608064071</v>
      </c>
      <c r="AG500" s="19">
        <f t="shared" si="3738"/>
        <v>2662916.377309009</v>
      </c>
      <c r="AH500" s="19">
        <f t="shared" si="3739"/>
        <v>2495209.0564241847</v>
      </c>
      <c r="AI500" s="19">
        <f t="shared" si="3740"/>
        <v>2320674.0001143273</v>
      </c>
      <c r="AJ500" s="19">
        <f t="shared" si="3741"/>
        <v>2139033.2361908136</v>
      </c>
      <c r="AK500" s="19">
        <f t="shared" si="3742"/>
        <v>1949997.475603305</v>
      </c>
      <c r="AL500" s="19">
        <f t="shared" si="3743"/>
        <v>1753265.6517053118</v>
      </c>
      <c r="AM500" s="19">
        <f t="shared" si="3744"/>
        <v>1548524.4407622376</v>
      </c>
      <c r="AN500" s="19">
        <f t="shared" si="3745"/>
        <v>1335447.7629382613</v>
      </c>
      <c r="AO500" s="19">
        <f t="shared" si="3746"/>
        <v>1113696.2629672762</v>
      </c>
      <c r="AP500" s="19">
        <f t="shared" si="3747"/>
        <v>882916.76968080492</v>
      </c>
      <c r="AQ500" s="19">
        <f t="shared" si="3748"/>
        <v>642741.73353210173</v>
      </c>
      <c r="AR500" s="19">
        <f t="shared" si="3749"/>
        <v>392788.64122061734</v>
      </c>
      <c r="AS500" s="19">
        <f t="shared" si="3750"/>
        <v>132659.40648453403</v>
      </c>
      <c r="AT500" s="19" t="e">
        <f t="shared" si="3751"/>
        <v>#N/A</v>
      </c>
      <c r="AU500" s="19" t="e">
        <f t="shared" si="3752"/>
        <v>#N/A</v>
      </c>
      <c r="AV500" s="19" t="e">
        <f t="shared" si="3753"/>
        <v>#N/A</v>
      </c>
      <c r="AW500" s="19" t="e">
        <f t="shared" si="3754"/>
        <v>#N/A</v>
      </c>
      <c r="AX500" s="19" t="e">
        <f t="shared" si="3755"/>
        <v>#N/A</v>
      </c>
      <c r="AY500" s="19" t="e">
        <f t="shared" si="3756"/>
        <v>#N/A</v>
      </c>
      <c r="AZ500" s="19" t="e">
        <f t="shared" si="3757"/>
        <v>#N/A</v>
      </c>
      <c r="BA500" s="19" t="e">
        <f t="shared" si="3758"/>
        <v>#N/A</v>
      </c>
      <c r="BB500" s="19" t="e">
        <f t="shared" si="3759"/>
        <v>#N/A</v>
      </c>
      <c r="BC500" s="19" t="e">
        <f t="shared" si="3760"/>
        <v>#N/A</v>
      </c>
      <c r="BD500" s="19" t="e">
        <f t="shared" si="3761"/>
        <v>#N/A</v>
      </c>
      <c r="BE500" s="19" t="e">
        <f t="shared" si="3762"/>
        <v>#N/A</v>
      </c>
      <c r="BF500" s="19" t="e">
        <f t="shared" si="3763"/>
        <v>#N/A</v>
      </c>
      <c r="BG500" s="19" t="e">
        <f t="shared" si="3764"/>
        <v>#N/A</v>
      </c>
      <c r="BH500" s="19" t="e">
        <f t="shared" si="3765"/>
        <v>#N/A</v>
      </c>
      <c r="BI500" s="19" t="e">
        <f t="shared" si="3766"/>
        <v>#N/A</v>
      </c>
    </row>
    <row r="501" spans="3:61" s="19" customFormat="1" ht="12.75" x14ac:dyDescent="0.2">
      <c r="C501" s="19" t="s">
        <v>161</v>
      </c>
      <c r="F501" s="19">
        <f>E495</f>
        <v>6782253.7164862417</v>
      </c>
      <c r="G501" s="19">
        <f t="shared" si="3712"/>
        <v>6782253.7164862417</v>
      </c>
      <c r="H501" s="19">
        <f t="shared" si="3713"/>
        <v>6782253.7164862417</v>
      </c>
      <c r="I501" s="19">
        <f t="shared" si="3714"/>
        <v>6782253.7164862417</v>
      </c>
      <c r="J501" s="19">
        <f t="shared" si="3715"/>
        <v>6782253.7164862417</v>
      </c>
      <c r="K501" s="19">
        <f t="shared" si="3716"/>
        <v>6782253.7164862417</v>
      </c>
      <c r="L501" s="19">
        <f t="shared" si="3717"/>
        <v>6782253.7164862417</v>
      </c>
      <c r="M501" s="19">
        <f t="shared" si="3718"/>
        <v>6782253.7164862417</v>
      </c>
      <c r="N501" s="19">
        <f t="shared" si="3719"/>
        <v>6782253.7164862417</v>
      </c>
      <c r="O501" s="19">
        <f t="shared" si="3720"/>
        <v>6782253.7164862417</v>
      </c>
      <c r="P501" s="19">
        <f t="shared" si="3721"/>
        <v>6782253.7164862417</v>
      </c>
      <c r="Q501" s="19">
        <f t="shared" si="3722"/>
        <v>6782253.7164862417</v>
      </c>
      <c r="R501" s="19">
        <f t="shared" si="3723"/>
        <v>6782253.7164862417</v>
      </c>
      <c r="S501" s="19">
        <f t="shared" si="3724"/>
        <v>6782253.7164862417</v>
      </c>
      <c r="T501" s="19">
        <f t="shared" si="3725"/>
        <v>6782253.7164862417</v>
      </c>
      <c r="U501" s="19">
        <f t="shared" si="3726"/>
        <v>6782253.7164862417</v>
      </c>
      <c r="V501" s="19">
        <f t="shared" si="3727"/>
        <v>6782253.7164862417</v>
      </c>
      <c r="W501" s="19">
        <f t="shared" si="3728"/>
        <v>6782253.7164862417</v>
      </c>
      <c r="X501" s="19">
        <f t="shared" si="3729"/>
        <v>6782253.7164862417</v>
      </c>
      <c r="Y501" s="19">
        <f t="shared" si="3730"/>
        <v>6782253.7164862417</v>
      </c>
      <c r="Z501" s="19">
        <f t="shared" si="3731"/>
        <v>6782253.7164862417</v>
      </c>
      <c r="AA501" s="19">
        <f t="shared" si="3732"/>
        <v>6782253.7164862417</v>
      </c>
      <c r="AB501" s="19">
        <f t="shared" si="3733"/>
        <v>6782253.7164862417</v>
      </c>
      <c r="AC501" s="19">
        <f t="shared" si="3734"/>
        <v>6782253.7164862417</v>
      </c>
      <c r="AD501" s="19">
        <f t="shared" si="3735"/>
        <v>6782253.7164862417</v>
      </c>
      <c r="AE501" s="19">
        <f t="shared" si="3736"/>
        <v>6782253.7164862417</v>
      </c>
      <c r="AF501" s="19">
        <f t="shared" si="3737"/>
        <v>6782253.7164862417</v>
      </c>
      <c r="AG501" s="19">
        <f t="shared" si="3738"/>
        <v>6782253.7164862417</v>
      </c>
      <c r="AH501" s="19">
        <f t="shared" si="3739"/>
        <v>6782253.7164862417</v>
      </c>
      <c r="AI501" s="19">
        <f t="shared" si="3740"/>
        <v>6782253.7164862417</v>
      </c>
      <c r="AJ501" s="19">
        <f t="shared" si="3741"/>
        <v>6782253.7164862417</v>
      </c>
      <c r="AK501" s="19">
        <f t="shared" si="3742"/>
        <v>6782253.7164862417</v>
      </c>
      <c r="AL501" s="19">
        <f t="shared" si="3743"/>
        <v>6782253.7164862417</v>
      </c>
      <c r="AM501" s="19">
        <f t="shared" si="3744"/>
        <v>6782253.7164862417</v>
      </c>
      <c r="AN501" s="19">
        <f t="shared" si="3745"/>
        <v>6782253.7164862417</v>
      </c>
      <c r="AO501" s="19">
        <f t="shared" si="3746"/>
        <v>6782253.7164862417</v>
      </c>
      <c r="AP501" s="19">
        <f t="shared" si="3747"/>
        <v>6782253.7164862417</v>
      </c>
      <c r="AQ501" s="19">
        <f t="shared" si="3748"/>
        <v>6782253.7164862417</v>
      </c>
      <c r="AR501" s="19">
        <f t="shared" si="3749"/>
        <v>6782253.7164862417</v>
      </c>
      <c r="AS501" s="19">
        <f t="shared" si="3750"/>
        <v>6782253.7164862417</v>
      </c>
      <c r="AT501" s="19" t="e">
        <f t="shared" si="3751"/>
        <v>#N/A</v>
      </c>
      <c r="AU501" s="19" t="e">
        <f t="shared" si="3752"/>
        <v>#N/A</v>
      </c>
      <c r="AV501" s="19" t="e">
        <f t="shared" si="3753"/>
        <v>#N/A</v>
      </c>
      <c r="AW501" s="19" t="e">
        <f t="shared" si="3754"/>
        <v>#N/A</v>
      </c>
      <c r="AX501" s="19" t="e">
        <f t="shared" si="3755"/>
        <v>#N/A</v>
      </c>
      <c r="AY501" s="19" t="e">
        <f t="shared" si="3756"/>
        <v>#N/A</v>
      </c>
      <c r="AZ501" s="19" t="e">
        <f t="shared" si="3757"/>
        <v>#N/A</v>
      </c>
      <c r="BA501" s="19" t="e">
        <f t="shared" si="3758"/>
        <v>#N/A</v>
      </c>
      <c r="BB501" s="19" t="e">
        <f t="shared" si="3759"/>
        <v>#N/A</v>
      </c>
      <c r="BC501" s="19" t="e">
        <f t="shared" si="3760"/>
        <v>#N/A</v>
      </c>
      <c r="BD501" s="19" t="e">
        <f t="shared" si="3761"/>
        <v>#N/A</v>
      </c>
      <c r="BE501" s="19" t="e">
        <f t="shared" si="3762"/>
        <v>#N/A</v>
      </c>
      <c r="BF501" s="19" t="e">
        <f t="shared" si="3763"/>
        <v>#N/A</v>
      </c>
      <c r="BG501" s="19" t="e">
        <f t="shared" si="3764"/>
        <v>#N/A</v>
      </c>
      <c r="BH501" s="19" t="e">
        <f t="shared" si="3765"/>
        <v>#N/A</v>
      </c>
      <c r="BI501" s="19" t="e">
        <f t="shared" si="3766"/>
        <v>#N/A</v>
      </c>
    </row>
    <row r="502" spans="3:61" s="19" customFormat="1" ht="12.75" x14ac:dyDescent="0.2">
      <c r="C502" s="19" t="s">
        <v>457</v>
      </c>
      <c r="F502" s="19">
        <f>E496</f>
        <v>134129921.34644479</v>
      </c>
      <c r="G502" s="19">
        <f t="shared" si="3712"/>
        <v>132670332.69814818</v>
      </c>
      <c r="H502" s="19">
        <f t="shared" si="3713"/>
        <v>131151320.97238915</v>
      </c>
      <c r="I502" s="19">
        <f t="shared" si="3714"/>
        <v>129570466.92444474</v>
      </c>
      <c r="J502" s="19">
        <f t="shared" si="3715"/>
        <v>127925252.81679626</v>
      </c>
      <c r="K502" s="19">
        <f t="shared" si="3716"/>
        <v>126213058.40927003</v>
      </c>
      <c r="L502" s="19">
        <f t="shared" si="3717"/>
        <v>124431156.785928</v>
      </c>
      <c r="M502" s="19">
        <f t="shared" si="3718"/>
        <v>122576710.01206164</v>
      </c>
      <c r="N502" s="19">
        <f t="shared" si="3719"/>
        <v>120646764.61437276</v>
      </c>
      <c r="O502" s="19">
        <f t="shared" si="3720"/>
        <v>118638246.87714224</v>
      </c>
      <c r="P502" s="19">
        <f t="shared" si="3721"/>
        <v>116547957.94689555</v>
      </c>
      <c r="Q502" s="19">
        <f t="shared" si="3722"/>
        <v>114372568.73776835</v>
      </c>
      <c r="R502" s="19">
        <f t="shared" si="3723"/>
        <v>112108614.62945828</v>
      </c>
      <c r="S502" s="19">
        <f t="shared" si="3724"/>
        <v>109752489.94931863</v>
      </c>
      <c r="T502" s="19">
        <f t="shared" si="3725"/>
        <v>107300442.22980593</v>
      </c>
      <c r="U502" s="19">
        <f t="shared" si="3726"/>
        <v>104748566.23213542</v>
      </c>
      <c r="V502" s="19">
        <f t="shared" si="3727"/>
        <v>102092797.72662647</v>
      </c>
      <c r="W502" s="19">
        <f t="shared" si="3728"/>
        <v>99328907.019832075</v>
      </c>
      <c r="X502" s="19">
        <f t="shared" si="3729"/>
        <v>96452492.218143448</v>
      </c>
      <c r="Y502" s="19">
        <f t="shared" si="3730"/>
        <v>93458972.217141137</v>
      </c>
      <c r="Z502" s="19">
        <f t="shared" si="3731"/>
        <v>90343579.40552713</v>
      </c>
      <c r="AA502" s="19">
        <f t="shared" si="3732"/>
        <v>87101352.072017908</v>
      </c>
      <c r="AB502" s="19">
        <f t="shared" si="3733"/>
        <v>83727126.503105372</v>
      </c>
      <c r="AC502" s="19">
        <f t="shared" si="3734"/>
        <v>80215528.759100124</v>
      </c>
      <c r="AD502" s="19">
        <f t="shared" si="3735"/>
        <v>76560966.115359351</v>
      </c>
      <c r="AE502" s="19">
        <f t="shared" si="3736"/>
        <v>72757618.155068144</v>
      </c>
      <c r="AF502" s="19">
        <f t="shared" si="3737"/>
        <v>68799427.499388307</v>
      </c>
      <c r="AG502" s="19">
        <f t="shared" si="3738"/>
        <v>64680090.160211071</v>
      </c>
      <c r="AH502" s="19">
        <f t="shared" si="3739"/>
        <v>60393045.500149012</v>
      </c>
      <c r="AI502" s="19">
        <f t="shared" si="3740"/>
        <v>55931465.783777095</v>
      </c>
      <c r="AJ502" s="19">
        <f t="shared" si="3741"/>
        <v>51288245.303481668</v>
      </c>
      <c r="AK502" s="19">
        <f t="shared" si="3742"/>
        <v>46455989.062598735</v>
      </c>
      <c r="AL502" s="19">
        <f t="shared" si="3743"/>
        <v>41427000.997817807</v>
      </c>
      <c r="AM502" s="19">
        <f t="shared" si="3744"/>
        <v>36193271.722093806</v>
      </c>
      <c r="AN502" s="19">
        <f t="shared" si="3745"/>
        <v>30746465.768545825</v>
      </c>
      <c r="AO502" s="19">
        <f t="shared" si="3746"/>
        <v>25077908.315026861</v>
      </c>
      <c r="AP502" s="19">
        <f t="shared" si="3747"/>
        <v>19178571.368221425</v>
      </c>
      <c r="AQ502" s="19">
        <f t="shared" si="3748"/>
        <v>13039059.385267284</v>
      </c>
      <c r="AR502" s="19">
        <f t="shared" si="3749"/>
        <v>6649594.3100016592</v>
      </c>
      <c r="AS502" s="19">
        <f t="shared" si="3750"/>
        <v>-4.7497451305389404E-8</v>
      </c>
      <c r="AT502" s="19" t="e">
        <f t="shared" si="3751"/>
        <v>#N/A</v>
      </c>
      <c r="AU502" s="19" t="e">
        <f t="shared" si="3752"/>
        <v>#N/A</v>
      </c>
      <c r="AV502" s="19" t="e">
        <f t="shared" si="3753"/>
        <v>#N/A</v>
      </c>
      <c r="AW502" s="19" t="e">
        <f t="shared" si="3754"/>
        <v>#N/A</v>
      </c>
      <c r="AX502" s="19" t="e">
        <f t="shared" si="3755"/>
        <v>#N/A</v>
      </c>
      <c r="AY502" s="19" t="e">
        <f t="shared" si="3756"/>
        <v>#N/A</v>
      </c>
      <c r="AZ502" s="19" t="e">
        <f t="shared" si="3757"/>
        <v>#N/A</v>
      </c>
      <c r="BA502" s="19" t="e">
        <f t="shared" si="3758"/>
        <v>#N/A</v>
      </c>
      <c r="BB502" s="19" t="e">
        <f t="shared" si="3759"/>
        <v>#N/A</v>
      </c>
      <c r="BC502" s="19" t="e">
        <f t="shared" si="3760"/>
        <v>#N/A</v>
      </c>
      <c r="BD502" s="19" t="e">
        <f t="shared" si="3761"/>
        <v>#N/A</v>
      </c>
      <c r="BE502" s="19" t="e">
        <f t="shared" si="3762"/>
        <v>#N/A</v>
      </c>
      <c r="BF502" s="19" t="e">
        <f t="shared" si="3763"/>
        <v>#N/A</v>
      </c>
      <c r="BG502" s="19" t="e">
        <f t="shared" si="3764"/>
        <v>#N/A</v>
      </c>
      <c r="BH502" s="19" t="e">
        <f t="shared" si="3765"/>
        <v>#N/A</v>
      </c>
      <c r="BI502" s="19" t="e">
        <f t="shared" si="3766"/>
        <v>#N/A</v>
      </c>
    </row>
    <row r="503" spans="3:61" s="19" customFormat="1" ht="12.75" x14ac:dyDescent="0.2"/>
    <row r="504" spans="3:61" s="19" customFormat="1" ht="12.75" x14ac:dyDescent="0.2">
      <c r="C504" s="19" t="s">
        <v>473</v>
      </c>
      <c r="G504" s="19">
        <f>F498</f>
        <v>135532411.52220154</v>
      </c>
      <c r="H504" s="19">
        <f t="shared" ref="H504:H508" si="3767">G498</f>
        <v>134129921.34644479</v>
      </c>
      <c r="I504" s="19">
        <f t="shared" ref="I504:I508" si="3768">H498</f>
        <v>132670332.69814818</v>
      </c>
      <c r="J504" s="19">
        <f t="shared" ref="J504:J508" si="3769">I498</f>
        <v>131151320.97238915</v>
      </c>
      <c r="K504" s="19">
        <f t="shared" ref="K504:K508" si="3770">J498</f>
        <v>129570466.92444474</v>
      </c>
      <c r="L504" s="19">
        <f t="shared" ref="L504:L508" si="3771">K498</f>
        <v>127925252.81679626</v>
      </c>
      <c r="M504" s="19">
        <f t="shared" ref="M504:M508" si="3772">L498</f>
        <v>126213058.40927003</v>
      </c>
      <c r="N504" s="19">
        <f t="shared" ref="N504:N508" si="3773">M498</f>
        <v>124431156.785928</v>
      </c>
      <c r="O504" s="19">
        <f t="shared" ref="O504:O508" si="3774">N498</f>
        <v>122576710.01206164</v>
      </c>
      <c r="P504" s="19">
        <f t="shared" ref="P504:P508" si="3775">O498</f>
        <v>120646764.61437276</v>
      </c>
      <c r="Q504" s="19">
        <f t="shared" ref="Q504:Q508" si="3776">P498</f>
        <v>118638246.87714224</v>
      </c>
      <c r="R504" s="19">
        <f t="shared" ref="R504:R508" si="3777">Q498</f>
        <v>116547957.94689555</v>
      </c>
      <c r="S504" s="19">
        <f t="shared" ref="S504:S508" si="3778">R498</f>
        <v>114372568.73776835</v>
      </c>
      <c r="T504" s="19">
        <f t="shared" ref="T504:T508" si="3779">S498</f>
        <v>112108614.62945828</v>
      </c>
      <c r="U504" s="19">
        <f t="shared" ref="U504:U508" si="3780">T498</f>
        <v>109752489.94931863</v>
      </c>
      <c r="V504" s="19">
        <f t="shared" ref="V504:V508" si="3781">U498</f>
        <v>107300442.22980593</v>
      </c>
      <c r="W504" s="19">
        <f t="shared" ref="W504:W508" si="3782">V498</f>
        <v>104748566.23213542</v>
      </c>
      <c r="X504" s="19">
        <f t="shared" ref="X504:X508" si="3783">W498</f>
        <v>102092797.72662647</v>
      </c>
      <c r="Y504" s="19">
        <f t="shared" ref="Y504:Y508" si="3784">X498</f>
        <v>99328907.019832075</v>
      </c>
      <c r="Z504" s="19">
        <f t="shared" ref="Z504:Z508" si="3785">Y498</f>
        <v>96452492.218143448</v>
      </c>
      <c r="AA504" s="19">
        <f t="shared" ref="AA504:AA508" si="3786">Z498</f>
        <v>93458972.217141137</v>
      </c>
      <c r="AB504" s="19">
        <f t="shared" ref="AB504:AB508" si="3787">AA498</f>
        <v>90343579.40552713</v>
      </c>
      <c r="AC504" s="19">
        <f t="shared" ref="AC504:AC508" si="3788">AB498</f>
        <v>87101352.072017908</v>
      </c>
      <c r="AD504" s="19">
        <f t="shared" ref="AD504:AD508" si="3789">AC498</f>
        <v>83727126.503105372</v>
      </c>
      <c r="AE504" s="19">
        <f t="shared" ref="AE504:AE508" si="3790">AD498</f>
        <v>80215528.759100124</v>
      </c>
      <c r="AF504" s="19">
        <f t="shared" ref="AF504:AF508" si="3791">AE498</f>
        <v>76560966.115359351</v>
      </c>
      <c r="AG504" s="19">
        <f t="shared" ref="AG504:AG508" si="3792">AF498</f>
        <v>72757618.155068144</v>
      </c>
      <c r="AH504" s="19">
        <f t="shared" ref="AH504:AH508" si="3793">AG498</f>
        <v>68799427.499388307</v>
      </c>
      <c r="AI504" s="19">
        <f t="shared" ref="AI504:AI508" si="3794">AH498</f>
        <v>64680090.160211071</v>
      </c>
      <c r="AJ504" s="19">
        <f t="shared" ref="AJ504:AJ508" si="3795">AI498</f>
        <v>60393045.500149012</v>
      </c>
      <c r="AK504" s="19">
        <f t="shared" ref="AK504:AK508" si="3796">AJ498</f>
        <v>55931465.783777095</v>
      </c>
      <c r="AL504" s="19">
        <f t="shared" ref="AL504:AL508" si="3797">AK498</f>
        <v>51288245.303481668</v>
      </c>
      <c r="AM504" s="19">
        <f t="shared" ref="AM504:AM508" si="3798">AL498</f>
        <v>46455989.062598735</v>
      </c>
      <c r="AN504" s="19">
        <f t="shared" ref="AN504:AN508" si="3799">AM498</f>
        <v>41427000.997817807</v>
      </c>
      <c r="AO504" s="19">
        <f t="shared" ref="AO504:AO508" si="3800">AN498</f>
        <v>36193271.722093806</v>
      </c>
      <c r="AP504" s="19">
        <f t="shared" ref="AP504:AP508" si="3801">AO498</f>
        <v>30746465.768545825</v>
      </c>
      <c r="AQ504" s="19">
        <f t="shared" ref="AQ504:AQ508" si="3802">AP498</f>
        <v>25077908.315026861</v>
      </c>
      <c r="AR504" s="19">
        <f t="shared" ref="AR504:AR508" si="3803">AQ498</f>
        <v>19178571.368221425</v>
      </c>
      <c r="AS504" s="19">
        <f t="shared" ref="AS504:AS508" si="3804">AR498</f>
        <v>13039059.385267284</v>
      </c>
      <c r="AT504" s="19">
        <f t="shared" ref="AT504:AT508" si="3805">AS498</f>
        <v>6649594.3100016592</v>
      </c>
      <c r="AU504" s="19">
        <f t="shared" ref="AU504:AU508" si="3806">AT498</f>
        <v>-4.7497451305389404E-8</v>
      </c>
      <c r="AV504" s="19" t="e">
        <f t="shared" ref="AV504:AV508" si="3807">AU498</f>
        <v>#N/A</v>
      </c>
      <c r="AW504" s="19" t="e">
        <f t="shared" ref="AW504:AW508" si="3808">AV498</f>
        <v>#N/A</v>
      </c>
      <c r="AX504" s="19" t="e">
        <f t="shared" ref="AX504:AX508" si="3809">AW498</f>
        <v>#N/A</v>
      </c>
      <c r="AY504" s="19" t="e">
        <f t="shared" ref="AY504:AY508" si="3810">AX498</f>
        <v>#N/A</v>
      </c>
      <c r="AZ504" s="19" t="e">
        <f t="shared" ref="AZ504:AZ508" si="3811">AY498</f>
        <v>#N/A</v>
      </c>
      <c r="BA504" s="19" t="e">
        <f t="shared" ref="BA504:BA508" si="3812">AZ498</f>
        <v>#N/A</v>
      </c>
      <c r="BB504" s="19" t="e">
        <f t="shared" ref="BB504:BB508" si="3813">BA498</f>
        <v>#N/A</v>
      </c>
      <c r="BC504" s="19" t="e">
        <f t="shared" ref="BC504:BC508" si="3814">BB498</f>
        <v>#N/A</v>
      </c>
      <c r="BD504" s="19" t="e">
        <f t="shared" ref="BD504:BD508" si="3815">BC498</f>
        <v>#N/A</v>
      </c>
      <c r="BE504" s="19" t="e">
        <f t="shared" ref="BE504:BE508" si="3816">BD498</f>
        <v>#N/A</v>
      </c>
      <c r="BF504" s="19" t="e">
        <f t="shared" ref="BF504:BF508" si="3817">BE498</f>
        <v>#N/A</v>
      </c>
      <c r="BG504" s="19" t="e">
        <f t="shared" ref="BG504:BG508" si="3818">BF498</f>
        <v>#N/A</v>
      </c>
      <c r="BH504" s="19" t="e">
        <f t="shared" ref="BH504:BH508" si="3819">BG498</f>
        <v>#N/A</v>
      </c>
      <c r="BI504" s="19" t="e">
        <f t="shared" ref="BI504:BI508" si="3820">BH498</f>
        <v>#N/A</v>
      </c>
    </row>
    <row r="505" spans="3:61" s="19" customFormat="1" ht="12.75" x14ac:dyDescent="0.2">
      <c r="C505" s="19" t="s">
        <v>455</v>
      </c>
      <c r="G505" s="19">
        <f>F499</f>
        <v>1402490.1757567488</v>
      </c>
      <c r="H505" s="19">
        <f t="shared" si="3767"/>
        <v>1459588.6482966135</v>
      </c>
      <c r="I505" s="19">
        <f t="shared" si="3768"/>
        <v>1519011.7257590231</v>
      </c>
      <c r="J505" s="19">
        <f t="shared" si="3769"/>
        <v>1580854.0479444058</v>
      </c>
      <c r="K505" s="19">
        <f t="shared" si="3770"/>
        <v>1645214.1076484842</v>
      </c>
      <c r="L505" s="19">
        <f t="shared" si="3771"/>
        <v>1712194.4075262195</v>
      </c>
      <c r="M505" s="19">
        <f t="shared" si="3772"/>
        <v>1781901.6233420416</v>
      </c>
      <c r="N505" s="19">
        <f t="shared" si="3773"/>
        <v>1854446.7738663496</v>
      </c>
      <c r="O505" s="19">
        <f t="shared" si="3774"/>
        <v>1929945.3976888761</v>
      </c>
      <c r="P505" s="19">
        <f t="shared" si="3775"/>
        <v>2008517.7372305181</v>
      </c>
      <c r="Q505" s="19">
        <f t="shared" si="3776"/>
        <v>2090288.9302466877</v>
      </c>
      <c r="R505" s="19">
        <f t="shared" si="3777"/>
        <v>2175389.209127197</v>
      </c>
      <c r="S505" s="19">
        <f t="shared" si="3778"/>
        <v>2263954.1083100704</v>
      </c>
      <c r="T505" s="19">
        <f t="shared" si="3779"/>
        <v>2356124.6801396422</v>
      </c>
      <c r="U505" s="19">
        <f t="shared" si="3780"/>
        <v>2452047.7195127062</v>
      </c>
      <c r="V505" s="19">
        <f t="shared" si="3781"/>
        <v>2551875.9976705108</v>
      </c>
      <c r="W505" s="19">
        <f t="shared" si="3782"/>
        <v>2655768.5055089416</v>
      </c>
      <c r="X505" s="19">
        <f t="shared" si="3783"/>
        <v>2763890.7067943932</v>
      </c>
      <c r="Y505" s="19">
        <f t="shared" si="3784"/>
        <v>2876414.8016886292</v>
      </c>
      <c r="Z505" s="19">
        <f t="shared" si="3785"/>
        <v>2993520.0010023131</v>
      </c>
      <c r="AA505" s="19">
        <f t="shared" si="3786"/>
        <v>3115392.8116140086</v>
      </c>
      <c r="AB505" s="19">
        <f t="shared" si="3787"/>
        <v>3242227.3335092175</v>
      </c>
      <c r="AC505" s="19">
        <f t="shared" si="3788"/>
        <v>3374225.5689125308</v>
      </c>
      <c r="AD505" s="19">
        <f t="shared" si="3789"/>
        <v>3511597.744005241</v>
      </c>
      <c r="AE505" s="19">
        <f t="shared" si="3790"/>
        <v>3654562.6437407737</v>
      </c>
      <c r="AF505" s="19">
        <f t="shared" si="3791"/>
        <v>3803347.9602912115</v>
      </c>
      <c r="AG505" s="19">
        <f t="shared" si="3792"/>
        <v>3958190.6556798341</v>
      </c>
      <c r="AH505" s="19">
        <f t="shared" si="3793"/>
        <v>4119337.3391772327</v>
      </c>
      <c r="AI505" s="19">
        <f t="shared" si="3794"/>
        <v>4287044.660062057</v>
      </c>
      <c r="AJ505" s="19">
        <f t="shared" si="3795"/>
        <v>4461579.7163719144</v>
      </c>
      <c r="AK505" s="19">
        <f t="shared" si="3796"/>
        <v>4643220.4802954281</v>
      </c>
      <c r="AL505" s="19">
        <f t="shared" si="3797"/>
        <v>4832256.2408829369</v>
      </c>
      <c r="AM505" s="19">
        <f t="shared" si="3798"/>
        <v>5028988.0647809291</v>
      </c>
      <c r="AN505" s="19">
        <f t="shared" si="3799"/>
        <v>5233729.275724004</v>
      </c>
      <c r="AO505" s="19">
        <f t="shared" si="3800"/>
        <v>5446805.9535479806</v>
      </c>
      <c r="AP505" s="19">
        <f t="shared" si="3801"/>
        <v>5668557.4535189653</v>
      </c>
      <c r="AQ505" s="19">
        <f t="shared" si="3802"/>
        <v>5899336.9468054362</v>
      </c>
      <c r="AR505" s="19">
        <f t="shared" si="3803"/>
        <v>6139511.9829541398</v>
      </c>
      <c r="AS505" s="19">
        <f t="shared" si="3804"/>
        <v>6389465.0752656246</v>
      </c>
      <c r="AT505" s="19">
        <f t="shared" si="3805"/>
        <v>6649594.3100017067</v>
      </c>
      <c r="AU505" s="19" t="e">
        <f t="shared" si="3806"/>
        <v>#N/A</v>
      </c>
      <c r="AV505" s="19" t="e">
        <f t="shared" si="3807"/>
        <v>#N/A</v>
      </c>
      <c r="AW505" s="19" t="e">
        <f t="shared" si="3808"/>
        <v>#N/A</v>
      </c>
      <c r="AX505" s="19" t="e">
        <f t="shared" si="3809"/>
        <v>#N/A</v>
      </c>
      <c r="AY505" s="19" t="e">
        <f t="shared" si="3810"/>
        <v>#N/A</v>
      </c>
      <c r="AZ505" s="19" t="e">
        <f t="shared" si="3811"/>
        <v>#N/A</v>
      </c>
      <c r="BA505" s="19" t="e">
        <f t="shared" si="3812"/>
        <v>#N/A</v>
      </c>
      <c r="BB505" s="19" t="e">
        <f t="shared" si="3813"/>
        <v>#N/A</v>
      </c>
      <c r="BC505" s="19" t="e">
        <f t="shared" si="3814"/>
        <v>#N/A</v>
      </c>
      <c r="BD505" s="19" t="e">
        <f t="shared" si="3815"/>
        <v>#N/A</v>
      </c>
      <c r="BE505" s="19" t="e">
        <f t="shared" si="3816"/>
        <v>#N/A</v>
      </c>
      <c r="BF505" s="19" t="e">
        <f t="shared" si="3817"/>
        <v>#N/A</v>
      </c>
      <c r="BG505" s="19" t="e">
        <f t="shared" si="3818"/>
        <v>#N/A</v>
      </c>
      <c r="BH505" s="19" t="e">
        <f t="shared" si="3819"/>
        <v>#N/A</v>
      </c>
      <c r="BI505" s="19" t="e">
        <f t="shared" si="3820"/>
        <v>#N/A</v>
      </c>
    </row>
    <row r="506" spans="3:61" s="19" customFormat="1" ht="12.75" x14ac:dyDescent="0.2">
      <c r="C506" s="19" t="s">
        <v>456</v>
      </c>
      <c r="G506" s="19">
        <f>F500</f>
        <v>5379763.5407294929</v>
      </c>
      <c r="H506" s="19">
        <f t="shared" si="3767"/>
        <v>5322665.0681896284</v>
      </c>
      <c r="I506" s="19">
        <f t="shared" si="3768"/>
        <v>5263241.9907272179</v>
      </c>
      <c r="J506" s="19">
        <f t="shared" si="3769"/>
        <v>5201399.6685418356</v>
      </c>
      <c r="K506" s="19">
        <f t="shared" si="3770"/>
        <v>5137039.6088377573</v>
      </c>
      <c r="L506" s="19">
        <f t="shared" si="3771"/>
        <v>5070059.3089600215</v>
      </c>
      <c r="M506" s="19">
        <f t="shared" si="3772"/>
        <v>5000352.0931441998</v>
      </c>
      <c r="N506" s="19">
        <f t="shared" si="3773"/>
        <v>4927806.9426198918</v>
      </c>
      <c r="O506" s="19">
        <f t="shared" si="3774"/>
        <v>4852308.3187973648</v>
      </c>
      <c r="P506" s="19">
        <f t="shared" si="3775"/>
        <v>4773735.9792557238</v>
      </c>
      <c r="Q506" s="19">
        <f t="shared" si="3776"/>
        <v>4691964.7862395542</v>
      </c>
      <c r="R506" s="19">
        <f t="shared" si="3777"/>
        <v>4606864.5073590437</v>
      </c>
      <c r="S506" s="19">
        <f t="shared" si="3778"/>
        <v>4518299.6081761708</v>
      </c>
      <c r="T506" s="19">
        <f t="shared" si="3779"/>
        <v>4426129.0363465985</v>
      </c>
      <c r="U506" s="19">
        <f t="shared" si="3780"/>
        <v>4330205.996973535</v>
      </c>
      <c r="V506" s="19">
        <f t="shared" si="3781"/>
        <v>4230377.71881573</v>
      </c>
      <c r="W506" s="19">
        <f t="shared" si="3782"/>
        <v>4126485.2109773001</v>
      </c>
      <c r="X506" s="19">
        <f t="shared" si="3783"/>
        <v>4018363.0096918484</v>
      </c>
      <c r="Y506" s="19">
        <f t="shared" si="3784"/>
        <v>3905838.9147976125</v>
      </c>
      <c r="Z506" s="19">
        <f t="shared" si="3785"/>
        <v>3788733.7154839286</v>
      </c>
      <c r="AA506" s="19">
        <f t="shared" si="3786"/>
        <v>3666860.9048722326</v>
      </c>
      <c r="AB506" s="19">
        <f t="shared" si="3787"/>
        <v>3540026.3829770242</v>
      </c>
      <c r="AC506" s="19">
        <f t="shared" si="3788"/>
        <v>3408028.1475737104</v>
      </c>
      <c r="AD506" s="19">
        <f t="shared" si="3789"/>
        <v>3270655.9724810007</v>
      </c>
      <c r="AE506" s="19">
        <f t="shared" si="3790"/>
        <v>3127691.072745468</v>
      </c>
      <c r="AF506" s="19">
        <f t="shared" si="3791"/>
        <v>2978905.7561950297</v>
      </c>
      <c r="AG506" s="19">
        <f t="shared" si="3792"/>
        <v>2824063.0608064071</v>
      </c>
      <c r="AH506" s="19">
        <f t="shared" si="3793"/>
        <v>2662916.377309009</v>
      </c>
      <c r="AI506" s="19">
        <f t="shared" si="3794"/>
        <v>2495209.0564241847</v>
      </c>
      <c r="AJ506" s="19">
        <f t="shared" si="3795"/>
        <v>2320674.0001143273</v>
      </c>
      <c r="AK506" s="19">
        <f t="shared" si="3796"/>
        <v>2139033.2361908136</v>
      </c>
      <c r="AL506" s="19">
        <f t="shared" si="3797"/>
        <v>1949997.475603305</v>
      </c>
      <c r="AM506" s="19">
        <f t="shared" si="3798"/>
        <v>1753265.6517053118</v>
      </c>
      <c r="AN506" s="19">
        <f t="shared" si="3799"/>
        <v>1548524.4407622376</v>
      </c>
      <c r="AO506" s="19">
        <f t="shared" si="3800"/>
        <v>1335447.7629382613</v>
      </c>
      <c r="AP506" s="19">
        <f t="shared" si="3801"/>
        <v>1113696.2629672762</v>
      </c>
      <c r="AQ506" s="19">
        <f t="shared" si="3802"/>
        <v>882916.76968080492</v>
      </c>
      <c r="AR506" s="19">
        <f t="shared" si="3803"/>
        <v>642741.73353210173</v>
      </c>
      <c r="AS506" s="19">
        <f t="shared" si="3804"/>
        <v>392788.64122061734</v>
      </c>
      <c r="AT506" s="19">
        <f t="shared" si="3805"/>
        <v>132659.40648453403</v>
      </c>
      <c r="AU506" s="19" t="e">
        <f t="shared" si="3806"/>
        <v>#N/A</v>
      </c>
      <c r="AV506" s="19" t="e">
        <f t="shared" si="3807"/>
        <v>#N/A</v>
      </c>
      <c r="AW506" s="19" t="e">
        <f t="shared" si="3808"/>
        <v>#N/A</v>
      </c>
      <c r="AX506" s="19" t="e">
        <f t="shared" si="3809"/>
        <v>#N/A</v>
      </c>
      <c r="AY506" s="19" t="e">
        <f t="shared" si="3810"/>
        <v>#N/A</v>
      </c>
      <c r="AZ506" s="19" t="e">
        <f t="shared" si="3811"/>
        <v>#N/A</v>
      </c>
      <c r="BA506" s="19" t="e">
        <f t="shared" si="3812"/>
        <v>#N/A</v>
      </c>
      <c r="BB506" s="19" t="e">
        <f t="shared" si="3813"/>
        <v>#N/A</v>
      </c>
      <c r="BC506" s="19" t="e">
        <f t="shared" si="3814"/>
        <v>#N/A</v>
      </c>
      <c r="BD506" s="19" t="e">
        <f t="shared" si="3815"/>
        <v>#N/A</v>
      </c>
      <c r="BE506" s="19" t="e">
        <f t="shared" si="3816"/>
        <v>#N/A</v>
      </c>
      <c r="BF506" s="19" t="e">
        <f t="shared" si="3817"/>
        <v>#N/A</v>
      </c>
      <c r="BG506" s="19" t="e">
        <f t="shared" si="3818"/>
        <v>#N/A</v>
      </c>
      <c r="BH506" s="19" t="e">
        <f t="shared" si="3819"/>
        <v>#N/A</v>
      </c>
      <c r="BI506" s="19" t="e">
        <f t="shared" si="3820"/>
        <v>#N/A</v>
      </c>
    </row>
    <row r="507" spans="3:61" s="19" customFormat="1" ht="12.75" x14ac:dyDescent="0.2">
      <c r="C507" s="19" t="s">
        <v>161</v>
      </c>
      <c r="G507" s="19">
        <f>F501</f>
        <v>6782253.7164862417</v>
      </c>
      <c r="H507" s="19">
        <f t="shared" si="3767"/>
        <v>6782253.7164862417</v>
      </c>
      <c r="I507" s="19">
        <f t="shared" si="3768"/>
        <v>6782253.7164862417</v>
      </c>
      <c r="J507" s="19">
        <f t="shared" si="3769"/>
        <v>6782253.7164862417</v>
      </c>
      <c r="K507" s="19">
        <f t="shared" si="3770"/>
        <v>6782253.7164862417</v>
      </c>
      <c r="L507" s="19">
        <f t="shared" si="3771"/>
        <v>6782253.7164862417</v>
      </c>
      <c r="M507" s="19">
        <f t="shared" si="3772"/>
        <v>6782253.7164862417</v>
      </c>
      <c r="N507" s="19">
        <f t="shared" si="3773"/>
        <v>6782253.7164862417</v>
      </c>
      <c r="O507" s="19">
        <f t="shared" si="3774"/>
        <v>6782253.7164862417</v>
      </c>
      <c r="P507" s="19">
        <f t="shared" si="3775"/>
        <v>6782253.7164862417</v>
      </c>
      <c r="Q507" s="19">
        <f t="shared" si="3776"/>
        <v>6782253.7164862417</v>
      </c>
      <c r="R507" s="19">
        <f t="shared" si="3777"/>
        <v>6782253.7164862417</v>
      </c>
      <c r="S507" s="19">
        <f t="shared" si="3778"/>
        <v>6782253.7164862417</v>
      </c>
      <c r="T507" s="19">
        <f t="shared" si="3779"/>
        <v>6782253.7164862417</v>
      </c>
      <c r="U507" s="19">
        <f t="shared" si="3780"/>
        <v>6782253.7164862417</v>
      </c>
      <c r="V507" s="19">
        <f t="shared" si="3781"/>
        <v>6782253.7164862417</v>
      </c>
      <c r="W507" s="19">
        <f t="shared" si="3782"/>
        <v>6782253.7164862417</v>
      </c>
      <c r="X507" s="19">
        <f t="shared" si="3783"/>
        <v>6782253.7164862417</v>
      </c>
      <c r="Y507" s="19">
        <f t="shared" si="3784"/>
        <v>6782253.7164862417</v>
      </c>
      <c r="Z507" s="19">
        <f t="shared" si="3785"/>
        <v>6782253.7164862417</v>
      </c>
      <c r="AA507" s="19">
        <f t="shared" si="3786"/>
        <v>6782253.7164862417</v>
      </c>
      <c r="AB507" s="19">
        <f t="shared" si="3787"/>
        <v>6782253.7164862417</v>
      </c>
      <c r="AC507" s="19">
        <f t="shared" si="3788"/>
        <v>6782253.7164862417</v>
      </c>
      <c r="AD507" s="19">
        <f t="shared" si="3789"/>
        <v>6782253.7164862417</v>
      </c>
      <c r="AE507" s="19">
        <f t="shared" si="3790"/>
        <v>6782253.7164862417</v>
      </c>
      <c r="AF507" s="19">
        <f t="shared" si="3791"/>
        <v>6782253.7164862417</v>
      </c>
      <c r="AG507" s="19">
        <f t="shared" si="3792"/>
        <v>6782253.7164862417</v>
      </c>
      <c r="AH507" s="19">
        <f t="shared" si="3793"/>
        <v>6782253.7164862417</v>
      </c>
      <c r="AI507" s="19">
        <f t="shared" si="3794"/>
        <v>6782253.7164862417</v>
      </c>
      <c r="AJ507" s="19">
        <f t="shared" si="3795"/>
        <v>6782253.7164862417</v>
      </c>
      <c r="AK507" s="19">
        <f t="shared" si="3796"/>
        <v>6782253.7164862417</v>
      </c>
      <c r="AL507" s="19">
        <f t="shared" si="3797"/>
        <v>6782253.7164862417</v>
      </c>
      <c r="AM507" s="19">
        <f t="shared" si="3798"/>
        <v>6782253.7164862417</v>
      </c>
      <c r="AN507" s="19">
        <f t="shared" si="3799"/>
        <v>6782253.7164862417</v>
      </c>
      <c r="AO507" s="19">
        <f t="shared" si="3800"/>
        <v>6782253.7164862417</v>
      </c>
      <c r="AP507" s="19">
        <f t="shared" si="3801"/>
        <v>6782253.7164862417</v>
      </c>
      <c r="AQ507" s="19">
        <f t="shared" si="3802"/>
        <v>6782253.7164862417</v>
      </c>
      <c r="AR507" s="19">
        <f t="shared" si="3803"/>
        <v>6782253.7164862417</v>
      </c>
      <c r="AS507" s="19">
        <f t="shared" si="3804"/>
        <v>6782253.7164862417</v>
      </c>
      <c r="AT507" s="19">
        <f t="shared" si="3805"/>
        <v>6782253.7164862417</v>
      </c>
      <c r="AU507" s="19" t="e">
        <f t="shared" si="3806"/>
        <v>#N/A</v>
      </c>
      <c r="AV507" s="19" t="e">
        <f t="shared" si="3807"/>
        <v>#N/A</v>
      </c>
      <c r="AW507" s="19" t="e">
        <f t="shared" si="3808"/>
        <v>#N/A</v>
      </c>
      <c r="AX507" s="19" t="e">
        <f t="shared" si="3809"/>
        <v>#N/A</v>
      </c>
      <c r="AY507" s="19" t="e">
        <f t="shared" si="3810"/>
        <v>#N/A</v>
      </c>
      <c r="AZ507" s="19" t="e">
        <f t="shared" si="3811"/>
        <v>#N/A</v>
      </c>
      <c r="BA507" s="19" t="e">
        <f t="shared" si="3812"/>
        <v>#N/A</v>
      </c>
      <c r="BB507" s="19" t="e">
        <f t="shared" si="3813"/>
        <v>#N/A</v>
      </c>
      <c r="BC507" s="19" t="e">
        <f t="shared" si="3814"/>
        <v>#N/A</v>
      </c>
      <c r="BD507" s="19" t="e">
        <f t="shared" si="3815"/>
        <v>#N/A</v>
      </c>
      <c r="BE507" s="19" t="e">
        <f t="shared" si="3816"/>
        <v>#N/A</v>
      </c>
      <c r="BF507" s="19" t="e">
        <f t="shared" si="3817"/>
        <v>#N/A</v>
      </c>
      <c r="BG507" s="19" t="e">
        <f t="shared" si="3818"/>
        <v>#N/A</v>
      </c>
      <c r="BH507" s="19" t="e">
        <f t="shared" si="3819"/>
        <v>#N/A</v>
      </c>
      <c r="BI507" s="19" t="e">
        <f t="shared" si="3820"/>
        <v>#N/A</v>
      </c>
    </row>
    <row r="508" spans="3:61" s="19" customFormat="1" ht="12.75" x14ac:dyDescent="0.2">
      <c r="C508" s="19" t="s">
        <v>457</v>
      </c>
      <c r="G508" s="19">
        <f>F502</f>
        <v>134129921.34644479</v>
      </c>
      <c r="H508" s="19">
        <f t="shared" si="3767"/>
        <v>132670332.69814818</v>
      </c>
      <c r="I508" s="19">
        <f t="shared" si="3768"/>
        <v>131151320.97238915</v>
      </c>
      <c r="J508" s="19">
        <f t="shared" si="3769"/>
        <v>129570466.92444474</v>
      </c>
      <c r="K508" s="19">
        <f t="shared" si="3770"/>
        <v>127925252.81679626</v>
      </c>
      <c r="L508" s="19">
        <f t="shared" si="3771"/>
        <v>126213058.40927003</v>
      </c>
      <c r="M508" s="19">
        <f t="shared" si="3772"/>
        <v>124431156.785928</v>
      </c>
      <c r="N508" s="19">
        <f t="shared" si="3773"/>
        <v>122576710.01206164</v>
      </c>
      <c r="O508" s="19">
        <f t="shared" si="3774"/>
        <v>120646764.61437276</v>
      </c>
      <c r="P508" s="19">
        <f t="shared" si="3775"/>
        <v>118638246.87714224</v>
      </c>
      <c r="Q508" s="19">
        <f t="shared" si="3776"/>
        <v>116547957.94689555</v>
      </c>
      <c r="R508" s="19">
        <f t="shared" si="3777"/>
        <v>114372568.73776835</v>
      </c>
      <c r="S508" s="19">
        <f t="shared" si="3778"/>
        <v>112108614.62945828</v>
      </c>
      <c r="T508" s="19">
        <f t="shared" si="3779"/>
        <v>109752489.94931863</v>
      </c>
      <c r="U508" s="19">
        <f t="shared" si="3780"/>
        <v>107300442.22980593</v>
      </c>
      <c r="V508" s="19">
        <f t="shared" si="3781"/>
        <v>104748566.23213542</v>
      </c>
      <c r="W508" s="19">
        <f t="shared" si="3782"/>
        <v>102092797.72662647</v>
      </c>
      <c r="X508" s="19">
        <f t="shared" si="3783"/>
        <v>99328907.019832075</v>
      </c>
      <c r="Y508" s="19">
        <f t="shared" si="3784"/>
        <v>96452492.218143448</v>
      </c>
      <c r="Z508" s="19">
        <f t="shared" si="3785"/>
        <v>93458972.217141137</v>
      </c>
      <c r="AA508" s="19">
        <f t="shared" si="3786"/>
        <v>90343579.40552713</v>
      </c>
      <c r="AB508" s="19">
        <f t="shared" si="3787"/>
        <v>87101352.072017908</v>
      </c>
      <c r="AC508" s="19">
        <f t="shared" si="3788"/>
        <v>83727126.503105372</v>
      </c>
      <c r="AD508" s="19">
        <f t="shared" si="3789"/>
        <v>80215528.759100124</v>
      </c>
      <c r="AE508" s="19">
        <f t="shared" si="3790"/>
        <v>76560966.115359351</v>
      </c>
      <c r="AF508" s="19">
        <f t="shared" si="3791"/>
        <v>72757618.155068144</v>
      </c>
      <c r="AG508" s="19">
        <f t="shared" si="3792"/>
        <v>68799427.499388307</v>
      </c>
      <c r="AH508" s="19">
        <f t="shared" si="3793"/>
        <v>64680090.160211071</v>
      </c>
      <c r="AI508" s="19">
        <f t="shared" si="3794"/>
        <v>60393045.500149012</v>
      </c>
      <c r="AJ508" s="19">
        <f t="shared" si="3795"/>
        <v>55931465.783777095</v>
      </c>
      <c r="AK508" s="19">
        <f t="shared" si="3796"/>
        <v>51288245.303481668</v>
      </c>
      <c r="AL508" s="19">
        <f t="shared" si="3797"/>
        <v>46455989.062598735</v>
      </c>
      <c r="AM508" s="19">
        <f t="shared" si="3798"/>
        <v>41427000.997817807</v>
      </c>
      <c r="AN508" s="19">
        <f t="shared" si="3799"/>
        <v>36193271.722093806</v>
      </c>
      <c r="AO508" s="19">
        <f t="shared" si="3800"/>
        <v>30746465.768545825</v>
      </c>
      <c r="AP508" s="19">
        <f t="shared" si="3801"/>
        <v>25077908.315026861</v>
      </c>
      <c r="AQ508" s="19">
        <f t="shared" si="3802"/>
        <v>19178571.368221425</v>
      </c>
      <c r="AR508" s="19">
        <f t="shared" si="3803"/>
        <v>13039059.385267284</v>
      </c>
      <c r="AS508" s="19">
        <f t="shared" si="3804"/>
        <v>6649594.3100016592</v>
      </c>
      <c r="AT508" s="19">
        <f t="shared" si="3805"/>
        <v>-4.7497451305389404E-8</v>
      </c>
      <c r="AU508" s="19" t="e">
        <f t="shared" si="3806"/>
        <v>#N/A</v>
      </c>
      <c r="AV508" s="19" t="e">
        <f t="shared" si="3807"/>
        <v>#N/A</v>
      </c>
      <c r="AW508" s="19" t="e">
        <f t="shared" si="3808"/>
        <v>#N/A</v>
      </c>
      <c r="AX508" s="19" t="e">
        <f t="shared" si="3809"/>
        <v>#N/A</v>
      </c>
      <c r="AY508" s="19" t="e">
        <f t="shared" si="3810"/>
        <v>#N/A</v>
      </c>
      <c r="AZ508" s="19" t="e">
        <f t="shared" si="3811"/>
        <v>#N/A</v>
      </c>
      <c r="BA508" s="19" t="e">
        <f t="shared" si="3812"/>
        <v>#N/A</v>
      </c>
      <c r="BB508" s="19" t="e">
        <f t="shared" si="3813"/>
        <v>#N/A</v>
      </c>
      <c r="BC508" s="19" t="e">
        <f t="shared" si="3814"/>
        <v>#N/A</v>
      </c>
      <c r="BD508" s="19" t="e">
        <f t="shared" si="3815"/>
        <v>#N/A</v>
      </c>
      <c r="BE508" s="19" t="e">
        <f t="shared" si="3816"/>
        <v>#N/A</v>
      </c>
      <c r="BF508" s="19" t="e">
        <f t="shared" si="3817"/>
        <v>#N/A</v>
      </c>
      <c r="BG508" s="19" t="e">
        <f t="shared" si="3818"/>
        <v>#N/A</v>
      </c>
      <c r="BH508" s="19" t="e">
        <f t="shared" si="3819"/>
        <v>#N/A</v>
      </c>
      <c r="BI508" s="19" t="e">
        <f t="shared" si="3820"/>
        <v>#N/A</v>
      </c>
    </row>
    <row r="509" spans="3:61" s="19" customFormat="1" ht="12.75" x14ac:dyDescent="0.2"/>
    <row r="510" spans="3:61" s="19" customFormat="1" ht="12.75" x14ac:dyDescent="0.2">
      <c r="C510" s="19" t="s">
        <v>473</v>
      </c>
      <c r="H510" s="19">
        <f>G504</f>
        <v>135532411.52220154</v>
      </c>
      <c r="I510" s="19">
        <f t="shared" ref="I510:I514" si="3821">H504</f>
        <v>134129921.34644479</v>
      </c>
      <c r="J510" s="19">
        <f t="shared" ref="J510:J514" si="3822">I504</f>
        <v>132670332.69814818</v>
      </c>
      <c r="K510" s="19">
        <f t="shared" ref="K510:K514" si="3823">J504</f>
        <v>131151320.97238915</v>
      </c>
      <c r="L510" s="19">
        <f t="shared" ref="L510:L514" si="3824">K504</f>
        <v>129570466.92444474</v>
      </c>
      <c r="M510" s="19">
        <f t="shared" ref="M510:M514" si="3825">L504</f>
        <v>127925252.81679626</v>
      </c>
      <c r="N510" s="19">
        <f t="shared" ref="N510:N514" si="3826">M504</f>
        <v>126213058.40927003</v>
      </c>
      <c r="O510" s="19">
        <f t="shared" ref="O510:O514" si="3827">N504</f>
        <v>124431156.785928</v>
      </c>
      <c r="P510" s="19">
        <f t="shared" ref="P510:P514" si="3828">O504</f>
        <v>122576710.01206164</v>
      </c>
      <c r="Q510" s="19">
        <f t="shared" ref="Q510:Q514" si="3829">P504</f>
        <v>120646764.61437276</v>
      </c>
      <c r="R510" s="19">
        <f t="shared" ref="R510:R514" si="3830">Q504</f>
        <v>118638246.87714224</v>
      </c>
      <c r="S510" s="19">
        <f t="shared" ref="S510:S514" si="3831">R504</f>
        <v>116547957.94689555</v>
      </c>
      <c r="T510" s="19">
        <f t="shared" ref="T510:T514" si="3832">S504</f>
        <v>114372568.73776835</v>
      </c>
      <c r="U510" s="19">
        <f t="shared" ref="U510:U514" si="3833">T504</f>
        <v>112108614.62945828</v>
      </c>
      <c r="V510" s="19">
        <f t="shared" ref="V510:V514" si="3834">U504</f>
        <v>109752489.94931863</v>
      </c>
      <c r="W510" s="19">
        <f t="shared" ref="W510:W514" si="3835">V504</f>
        <v>107300442.22980593</v>
      </c>
      <c r="X510" s="19">
        <f t="shared" ref="X510:X514" si="3836">W504</f>
        <v>104748566.23213542</v>
      </c>
      <c r="Y510" s="19">
        <f t="shared" ref="Y510:Y514" si="3837">X504</f>
        <v>102092797.72662647</v>
      </c>
      <c r="Z510" s="19">
        <f t="shared" ref="Z510:Z514" si="3838">Y504</f>
        <v>99328907.019832075</v>
      </c>
      <c r="AA510" s="19">
        <f t="shared" ref="AA510:AA514" si="3839">Z504</f>
        <v>96452492.218143448</v>
      </c>
      <c r="AB510" s="19">
        <f t="shared" ref="AB510:AB514" si="3840">AA504</f>
        <v>93458972.217141137</v>
      </c>
      <c r="AC510" s="19">
        <f t="shared" ref="AC510:AC514" si="3841">AB504</f>
        <v>90343579.40552713</v>
      </c>
      <c r="AD510" s="19">
        <f t="shared" ref="AD510:AD514" si="3842">AC504</f>
        <v>87101352.072017908</v>
      </c>
      <c r="AE510" s="19">
        <f t="shared" ref="AE510:AE514" si="3843">AD504</f>
        <v>83727126.503105372</v>
      </c>
      <c r="AF510" s="19">
        <f t="shared" ref="AF510:AF514" si="3844">AE504</f>
        <v>80215528.759100124</v>
      </c>
      <c r="AG510" s="19">
        <f t="shared" ref="AG510:AG514" si="3845">AF504</f>
        <v>76560966.115359351</v>
      </c>
      <c r="AH510" s="19">
        <f t="shared" ref="AH510:AH514" si="3846">AG504</f>
        <v>72757618.155068144</v>
      </c>
      <c r="AI510" s="19">
        <f t="shared" ref="AI510:AI514" si="3847">AH504</f>
        <v>68799427.499388307</v>
      </c>
      <c r="AJ510" s="19">
        <f t="shared" ref="AJ510:AJ514" si="3848">AI504</f>
        <v>64680090.160211071</v>
      </c>
      <c r="AK510" s="19">
        <f t="shared" ref="AK510:AK514" si="3849">AJ504</f>
        <v>60393045.500149012</v>
      </c>
      <c r="AL510" s="19">
        <f t="shared" ref="AL510:AL514" si="3850">AK504</f>
        <v>55931465.783777095</v>
      </c>
      <c r="AM510" s="19">
        <f t="shared" ref="AM510:AM514" si="3851">AL504</f>
        <v>51288245.303481668</v>
      </c>
      <c r="AN510" s="19">
        <f t="shared" ref="AN510:AN514" si="3852">AM504</f>
        <v>46455989.062598735</v>
      </c>
      <c r="AO510" s="19">
        <f t="shared" ref="AO510:AO514" si="3853">AN504</f>
        <v>41427000.997817807</v>
      </c>
      <c r="AP510" s="19">
        <f t="shared" ref="AP510:AP514" si="3854">AO504</f>
        <v>36193271.722093806</v>
      </c>
      <c r="AQ510" s="19">
        <f t="shared" ref="AQ510:AQ514" si="3855">AP504</f>
        <v>30746465.768545825</v>
      </c>
      <c r="AR510" s="19">
        <f t="shared" ref="AR510:AR514" si="3856">AQ504</f>
        <v>25077908.315026861</v>
      </c>
      <c r="AS510" s="19">
        <f t="shared" ref="AS510:AS514" si="3857">AR504</f>
        <v>19178571.368221425</v>
      </c>
      <c r="AT510" s="19">
        <f t="shared" ref="AT510:AT514" si="3858">AS504</f>
        <v>13039059.385267284</v>
      </c>
      <c r="AU510" s="19">
        <f t="shared" ref="AU510:AU514" si="3859">AT504</f>
        <v>6649594.3100016592</v>
      </c>
      <c r="AV510" s="19">
        <f t="shared" ref="AV510:AV514" si="3860">AU504</f>
        <v>-4.7497451305389404E-8</v>
      </c>
      <c r="AW510" s="19" t="e">
        <f t="shared" ref="AW510:AW514" si="3861">AV504</f>
        <v>#N/A</v>
      </c>
      <c r="AX510" s="19" t="e">
        <f t="shared" ref="AX510:AX514" si="3862">AW504</f>
        <v>#N/A</v>
      </c>
      <c r="AY510" s="19" t="e">
        <f t="shared" ref="AY510:AY514" si="3863">AX504</f>
        <v>#N/A</v>
      </c>
      <c r="AZ510" s="19" t="e">
        <f t="shared" ref="AZ510:AZ514" si="3864">AY504</f>
        <v>#N/A</v>
      </c>
      <c r="BA510" s="19" t="e">
        <f t="shared" ref="BA510:BA514" si="3865">AZ504</f>
        <v>#N/A</v>
      </c>
      <c r="BB510" s="19" t="e">
        <f t="shared" ref="BB510:BB514" si="3866">BA504</f>
        <v>#N/A</v>
      </c>
      <c r="BC510" s="19" t="e">
        <f t="shared" ref="BC510:BC514" si="3867">BB504</f>
        <v>#N/A</v>
      </c>
      <c r="BD510" s="19" t="e">
        <f t="shared" ref="BD510:BD514" si="3868">BC504</f>
        <v>#N/A</v>
      </c>
      <c r="BE510" s="19" t="e">
        <f t="shared" ref="BE510:BE514" si="3869">BD504</f>
        <v>#N/A</v>
      </c>
      <c r="BF510" s="19" t="e">
        <f t="shared" ref="BF510:BF514" si="3870">BE504</f>
        <v>#N/A</v>
      </c>
      <c r="BG510" s="19" t="e">
        <f t="shared" ref="BG510:BG514" si="3871">BF504</f>
        <v>#N/A</v>
      </c>
      <c r="BH510" s="19" t="e">
        <f t="shared" ref="BH510:BH514" si="3872">BG504</f>
        <v>#N/A</v>
      </c>
      <c r="BI510" s="19" t="e">
        <f t="shared" ref="BI510:BI514" si="3873">BH504</f>
        <v>#N/A</v>
      </c>
    </row>
    <row r="511" spans="3:61" s="19" customFormat="1" ht="12.75" x14ac:dyDescent="0.2">
      <c r="C511" s="19" t="s">
        <v>455</v>
      </c>
      <c r="H511" s="19">
        <f>G505</f>
        <v>1402490.1757567488</v>
      </c>
      <c r="I511" s="19">
        <f t="shared" si="3821"/>
        <v>1459588.6482966135</v>
      </c>
      <c r="J511" s="19">
        <f t="shared" si="3822"/>
        <v>1519011.7257590231</v>
      </c>
      <c r="K511" s="19">
        <f t="shared" si="3823"/>
        <v>1580854.0479444058</v>
      </c>
      <c r="L511" s="19">
        <f t="shared" si="3824"/>
        <v>1645214.1076484842</v>
      </c>
      <c r="M511" s="19">
        <f t="shared" si="3825"/>
        <v>1712194.4075262195</v>
      </c>
      <c r="N511" s="19">
        <f t="shared" si="3826"/>
        <v>1781901.6233420416</v>
      </c>
      <c r="O511" s="19">
        <f t="shared" si="3827"/>
        <v>1854446.7738663496</v>
      </c>
      <c r="P511" s="19">
        <f t="shared" si="3828"/>
        <v>1929945.3976888761</v>
      </c>
      <c r="Q511" s="19">
        <f t="shared" si="3829"/>
        <v>2008517.7372305181</v>
      </c>
      <c r="R511" s="19">
        <f t="shared" si="3830"/>
        <v>2090288.9302466877</v>
      </c>
      <c r="S511" s="19">
        <f t="shared" si="3831"/>
        <v>2175389.209127197</v>
      </c>
      <c r="T511" s="19">
        <f t="shared" si="3832"/>
        <v>2263954.1083100704</v>
      </c>
      <c r="U511" s="19">
        <f t="shared" si="3833"/>
        <v>2356124.6801396422</v>
      </c>
      <c r="V511" s="19">
        <f t="shared" si="3834"/>
        <v>2452047.7195127062</v>
      </c>
      <c r="W511" s="19">
        <f t="shared" si="3835"/>
        <v>2551875.9976705108</v>
      </c>
      <c r="X511" s="19">
        <f t="shared" si="3836"/>
        <v>2655768.5055089416</v>
      </c>
      <c r="Y511" s="19">
        <f t="shared" si="3837"/>
        <v>2763890.7067943932</v>
      </c>
      <c r="Z511" s="19">
        <f t="shared" si="3838"/>
        <v>2876414.8016886292</v>
      </c>
      <c r="AA511" s="19">
        <f t="shared" si="3839"/>
        <v>2993520.0010023131</v>
      </c>
      <c r="AB511" s="19">
        <f t="shared" si="3840"/>
        <v>3115392.8116140086</v>
      </c>
      <c r="AC511" s="19">
        <f t="shared" si="3841"/>
        <v>3242227.3335092175</v>
      </c>
      <c r="AD511" s="19">
        <f t="shared" si="3842"/>
        <v>3374225.5689125308</v>
      </c>
      <c r="AE511" s="19">
        <f t="shared" si="3843"/>
        <v>3511597.744005241</v>
      </c>
      <c r="AF511" s="19">
        <f t="shared" si="3844"/>
        <v>3654562.6437407737</v>
      </c>
      <c r="AG511" s="19">
        <f t="shared" si="3845"/>
        <v>3803347.9602912115</v>
      </c>
      <c r="AH511" s="19">
        <f t="shared" si="3846"/>
        <v>3958190.6556798341</v>
      </c>
      <c r="AI511" s="19">
        <f t="shared" si="3847"/>
        <v>4119337.3391772327</v>
      </c>
      <c r="AJ511" s="19">
        <f t="shared" si="3848"/>
        <v>4287044.660062057</v>
      </c>
      <c r="AK511" s="19">
        <f t="shared" si="3849"/>
        <v>4461579.7163719144</v>
      </c>
      <c r="AL511" s="19">
        <f t="shared" si="3850"/>
        <v>4643220.4802954281</v>
      </c>
      <c r="AM511" s="19">
        <f t="shared" si="3851"/>
        <v>4832256.2408829369</v>
      </c>
      <c r="AN511" s="19">
        <f t="shared" si="3852"/>
        <v>5028988.0647809291</v>
      </c>
      <c r="AO511" s="19">
        <f t="shared" si="3853"/>
        <v>5233729.275724004</v>
      </c>
      <c r="AP511" s="19">
        <f t="shared" si="3854"/>
        <v>5446805.9535479806</v>
      </c>
      <c r="AQ511" s="19">
        <f t="shared" si="3855"/>
        <v>5668557.4535189653</v>
      </c>
      <c r="AR511" s="19">
        <f t="shared" si="3856"/>
        <v>5899336.9468054362</v>
      </c>
      <c r="AS511" s="19">
        <f t="shared" si="3857"/>
        <v>6139511.9829541398</v>
      </c>
      <c r="AT511" s="19">
        <f t="shared" si="3858"/>
        <v>6389465.0752656246</v>
      </c>
      <c r="AU511" s="19">
        <f t="shared" si="3859"/>
        <v>6649594.3100017067</v>
      </c>
      <c r="AV511" s="19" t="e">
        <f t="shared" si="3860"/>
        <v>#N/A</v>
      </c>
      <c r="AW511" s="19" t="e">
        <f t="shared" si="3861"/>
        <v>#N/A</v>
      </c>
      <c r="AX511" s="19" t="e">
        <f t="shared" si="3862"/>
        <v>#N/A</v>
      </c>
      <c r="AY511" s="19" t="e">
        <f t="shared" si="3863"/>
        <v>#N/A</v>
      </c>
      <c r="AZ511" s="19" t="e">
        <f t="shared" si="3864"/>
        <v>#N/A</v>
      </c>
      <c r="BA511" s="19" t="e">
        <f t="shared" si="3865"/>
        <v>#N/A</v>
      </c>
      <c r="BB511" s="19" t="e">
        <f t="shared" si="3866"/>
        <v>#N/A</v>
      </c>
      <c r="BC511" s="19" t="e">
        <f t="shared" si="3867"/>
        <v>#N/A</v>
      </c>
      <c r="BD511" s="19" t="e">
        <f t="shared" si="3868"/>
        <v>#N/A</v>
      </c>
      <c r="BE511" s="19" t="e">
        <f t="shared" si="3869"/>
        <v>#N/A</v>
      </c>
      <c r="BF511" s="19" t="e">
        <f t="shared" si="3870"/>
        <v>#N/A</v>
      </c>
      <c r="BG511" s="19" t="e">
        <f t="shared" si="3871"/>
        <v>#N/A</v>
      </c>
      <c r="BH511" s="19" t="e">
        <f t="shared" si="3872"/>
        <v>#N/A</v>
      </c>
      <c r="BI511" s="19" t="e">
        <f t="shared" si="3873"/>
        <v>#N/A</v>
      </c>
    </row>
    <row r="512" spans="3:61" s="19" customFormat="1" ht="12.75" x14ac:dyDescent="0.2">
      <c r="C512" s="19" t="s">
        <v>456</v>
      </c>
      <c r="H512" s="19">
        <f>G506</f>
        <v>5379763.5407294929</v>
      </c>
      <c r="I512" s="19">
        <f t="shared" si="3821"/>
        <v>5322665.0681896284</v>
      </c>
      <c r="J512" s="19">
        <f t="shared" si="3822"/>
        <v>5263241.9907272179</v>
      </c>
      <c r="K512" s="19">
        <f t="shared" si="3823"/>
        <v>5201399.6685418356</v>
      </c>
      <c r="L512" s="19">
        <f t="shared" si="3824"/>
        <v>5137039.6088377573</v>
      </c>
      <c r="M512" s="19">
        <f t="shared" si="3825"/>
        <v>5070059.3089600215</v>
      </c>
      <c r="N512" s="19">
        <f t="shared" si="3826"/>
        <v>5000352.0931441998</v>
      </c>
      <c r="O512" s="19">
        <f t="shared" si="3827"/>
        <v>4927806.9426198918</v>
      </c>
      <c r="P512" s="19">
        <f t="shared" si="3828"/>
        <v>4852308.3187973648</v>
      </c>
      <c r="Q512" s="19">
        <f t="shared" si="3829"/>
        <v>4773735.9792557238</v>
      </c>
      <c r="R512" s="19">
        <f t="shared" si="3830"/>
        <v>4691964.7862395542</v>
      </c>
      <c r="S512" s="19">
        <f t="shared" si="3831"/>
        <v>4606864.5073590437</v>
      </c>
      <c r="T512" s="19">
        <f t="shared" si="3832"/>
        <v>4518299.6081761708</v>
      </c>
      <c r="U512" s="19">
        <f t="shared" si="3833"/>
        <v>4426129.0363465985</v>
      </c>
      <c r="V512" s="19">
        <f t="shared" si="3834"/>
        <v>4330205.996973535</v>
      </c>
      <c r="W512" s="19">
        <f t="shared" si="3835"/>
        <v>4230377.71881573</v>
      </c>
      <c r="X512" s="19">
        <f t="shared" si="3836"/>
        <v>4126485.2109773001</v>
      </c>
      <c r="Y512" s="19">
        <f t="shared" si="3837"/>
        <v>4018363.0096918484</v>
      </c>
      <c r="Z512" s="19">
        <f t="shared" si="3838"/>
        <v>3905838.9147976125</v>
      </c>
      <c r="AA512" s="19">
        <f t="shared" si="3839"/>
        <v>3788733.7154839286</v>
      </c>
      <c r="AB512" s="19">
        <f t="shared" si="3840"/>
        <v>3666860.9048722326</v>
      </c>
      <c r="AC512" s="19">
        <f t="shared" si="3841"/>
        <v>3540026.3829770242</v>
      </c>
      <c r="AD512" s="19">
        <f t="shared" si="3842"/>
        <v>3408028.1475737104</v>
      </c>
      <c r="AE512" s="19">
        <f t="shared" si="3843"/>
        <v>3270655.9724810007</v>
      </c>
      <c r="AF512" s="19">
        <f t="shared" si="3844"/>
        <v>3127691.072745468</v>
      </c>
      <c r="AG512" s="19">
        <f t="shared" si="3845"/>
        <v>2978905.7561950297</v>
      </c>
      <c r="AH512" s="19">
        <f t="shared" si="3846"/>
        <v>2824063.0608064071</v>
      </c>
      <c r="AI512" s="19">
        <f t="shared" si="3847"/>
        <v>2662916.377309009</v>
      </c>
      <c r="AJ512" s="19">
        <f t="shared" si="3848"/>
        <v>2495209.0564241847</v>
      </c>
      <c r="AK512" s="19">
        <f t="shared" si="3849"/>
        <v>2320674.0001143273</v>
      </c>
      <c r="AL512" s="19">
        <f t="shared" si="3850"/>
        <v>2139033.2361908136</v>
      </c>
      <c r="AM512" s="19">
        <f t="shared" si="3851"/>
        <v>1949997.475603305</v>
      </c>
      <c r="AN512" s="19">
        <f t="shared" si="3852"/>
        <v>1753265.6517053118</v>
      </c>
      <c r="AO512" s="19">
        <f t="shared" si="3853"/>
        <v>1548524.4407622376</v>
      </c>
      <c r="AP512" s="19">
        <f t="shared" si="3854"/>
        <v>1335447.7629382613</v>
      </c>
      <c r="AQ512" s="19">
        <f t="shared" si="3855"/>
        <v>1113696.2629672762</v>
      </c>
      <c r="AR512" s="19">
        <f t="shared" si="3856"/>
        <v>882916.76968080492</v>
      </c>
      <c r="AS512" s="19">
        <f t="shared" si="3857"/>
        <v>642741.73353210173</v>
      </c>
      <c r="AT512" s="19">
        <f t="shared" si="3858"/>
        <v>392788.64122061734</v>
      </c>
      <c r="AU512" s="19">
        <f t="shared" si="3859"/>
        <v>132659.40648453403</v>
      </c>
      <c r="AV512" s="19" t="e">
        <f t="shared" si="3860"/>
        <v>#N/A</v>
      </c>
      <c r="AW512" s="19" t="e">
        <f t="shared" si="3861"/>
        <v>#N/A</v>
      </c>
      <c r="AX512" s="19" t="e">
        <f t="shared" si="3862"/>
        <v>#N/A</v>
      </c>
      <c r="AY512" s="19" t="e">
        <f t="shared" si="3863"/>
        <v>#N/A</v>
      </c>
      <c r="AZ512" s="19" t="e">
        <f t="shared" si="3864"/>
        <v>#N/A</v>
      </c>
      <c r="BA512" s="19" t="e">
        <f t="shared" si="3865"/>
        <v>#N/A</v>
      </c>
      <c r="BB512" s="19" t="e">
        <f t="shared" si="3866"/>
        <v>#N/A</v>
      </c>
      <c r="BC512" s="19" t="e">
        <f t="shared" si="3867"/>
        <v>#N/A</v>
      </c>
      <c r="BD512" s="19" t="e">
        <f t="shared" si="3868"/>
        <v>#N/A</v>
      </c>
      <c r="BE512" s="19" t="e">
        <f t="shared" si="3869"/>
        <v>#N/A</v>
      </c>
      <c r="BF512" s="19" t="e">
        <f t="shared" si="3870"/>
        <v>#N/A</v>
      </c>
      <c r="BG512" s="19" t="e">
        <f t="shared" si="3871"/>
        <v>#N/A</v>
      </c>
      <c r="BH512" s="19" t="e">
        <f t="shared" si="3872"/>
        <v>#N/A</v>
      </c>
      <c r="BI512" s="19" t="e">
        <f t="shared" si="3873"/>
        <v>#N/A</v>
      </c>
    </row>
    <row r="513" spans="1:61" s="19" customFormat="1" ht="12.75" x14ac:dyDescent="0.2">
      <c r="C513" s="19" t="s">
        <v>161</v>
      </c>
      <c r="H513" s="19">
        <f>G507</f>
        <v>6782253.7164862417</v>
      </c>
      <c r="I513" s="19">
        <f t="shared" si="3821"/>
        <v>6782253.7164862417</v>
      </c>
      <c r="J513" s="19">
        <f t="shared" si="3822"/>
        <v>6782253.7164862417</v>
      </c>
      <c r="K513" s="19">
        <f t="shared" si="3823"/>
        <v>6782253.7164862417</v>
      </c>
      <c r="L513" s="19">
        <f t="shared" si="3824"/>
        <v>6782253.7164862417</v>
      </c>
      <c r="M513" s="19">
        <f t="shared" si="3825"/>
        <v>6782253.7164862417</v>
      </c>
      <c r="N513" s="19">
        <f t="shared" si="3826"/>
        <v>6782253.7164862417</v>
      </c>
      <c r="O513" s="19">
        <f t="shared" si="3827"/>
        <v>6782253.7164862417</v>
      </c>
      <c r="P513" s="19">
        <f t="shared" si="3828"/>
        <v>6782253.7164862417</v>
      </c>
      <c r="Q513" s="19">
        <f t="shared" si="3829"/>
        <v>6782253.7164862417</v>
      </c>
      <c r="R513" s="19">
        <f t="shared" si="3830"/>
        <v>6782253.7164862417</v>
      </c>
      <c r="S513" s="19">
        <f t="shared" si="3831"/>
        <v>6782253.7164862417</v>
      </c>
      <c r="T513" s="19">
        <f t="shared" si="3832"/>
        <v>6782253.7164862417</v>
      </c>
      <c r="U513" s="19">
        <f t="shared" si="3833"/>
        <v>6782253.7164862417</v>
      </c>
      <c r="V513" s="19">
        <f t="shared" si="3834"/>
        <v>6782253.7164862417</v>
      </c>
      <c r="W513" s="19">
        <f t="shared" si="3835"/>
        <v>6782253.7164862417</v>
      </c>
      <c r="X513" s="19">
        <f t="shared" si="3836"/>
        <v>6782253.7164862417</v>
      </c>
      <c r="Y513" s="19">
        <f t="shared" si="3837"/>
        <v>6782253.7164862417</v>
      </c>
      <c r="Z513" s="19">
        <f t="shared" si="3838"/>
        <v>6782253.7164862417</v>
      </c>
      <c r="AA513" s="19">
        <f t="shared" si="3839"/>
        <v>6782253.7164862417</v>
      </c>
      <c r="AB513" s="19">
        <f t="shared" si="3840"/>
        <v>6782253.7164862417</v>
      </c>
      <c r="AC513" s="19">
        <f t="shared" si="3841"/>
        <v>6782253.7164862417</v>
      </c>
      <c r="AD513" s="19">
        <f t="shared" si="3842"/>
        <v>6782253.7164862417</v>
      </c>
      <c r="AE513" s="19">
        <f t="shared" si="3843"/>
        <v>6782253.7164862417</v>
      </c>
      <c r="AF513" s="19">
        <f t="shared" si="3844"/>
        <v>6782253.7164862417</v>
      </c>
      <c r="AG513" s="19">
        <f t="shared" si="3845"/>
        <v>6782253.7164862417</v>
      </c>
      <c r="AH513" s="19">
        <f t="shared" si="3846"/>
        <v>6782253.7164862417</v>
      </c>
      <c r="AI513" s="19">
        <f t="shared" si="3847"/>
        <v>6782253.7164862417</v>
      </c>
      <c r="AJ513" s="19">
        <f t="shared" si="3848"/>
        <v>6782253.7164862417</v>
      </c>
      <c r="AK513" s="19">
        <f t="shared" si="3849"/>
        <v>6782253.7164862417</v>
      </c>
      <c r="AL513" s="19">
        <f t="shared" si="3850"/>
        <v>6782253.7164862417</v>
      </c>
      <c r="AM513" s="19">
        <f t="shared" si="3851"/>
        <v>6782253.7164862417</v>
      </c>
      <c r="AN513" s="19">
        <f t="shared" si="3852"/>
        <v>6782253.7164862417</v>
      </c>
      <c r="AO513" s="19">
        <f t="shared" si="3853"/>
        <v>6782253.7164862417</v>
      </c>
      <c r="AP513" s="19">
        <f t="shared" si="3854"/>
        <v>6782253.7164862417</v>
      </c>
      <c r="AQ513" s="19">
        <f t="shared" si="3855"/>
        <v>6782253.7164862417</v>
      </c>
      <c r="AR513" s="19">
        <f t="shared" si="3856"/>
        <v>6782253.7164862417</v>
      </c>
      <c r="AS513" s="19">
        <f t="shared" si="3857"/>
        <v>6782253.7164862417</v>
      </c>
      <c r="AT513" s="19">
        <f t="shared" si="3858"/>
        <v>6782253.7164862417</v>
      </c>
      <c r="AU513" s="19">
        <f t="shared" si="3859"/>
        <v>6782253.7164862417</v>
      </c>
      <c r="AV513" s="19" t="e">
        <f t="shared" si="3860"/>
        <v>#N/A</v>
      </c>
      <c r="AW513" s="19" t="e">
        <f t="shared" si="3861"/>
        <v>#N/A</v>
      </c>
      <c r="AX513" s="19" t="e">
        <f t="shared" si="3862"/>
        <v>#N/A</v>
      </c>
      <c r="AY513" s="19" t="e">
        <f t="shared" si="3863"/>
        <v>#N/A</v>
      </c>
      <c r="AZ513" s="19" t="e">
        <f t="shared" si="3864"/>
        <v>#N/A</v>
      </c>
      <c r="BA513" s="19" t="e">
        <f t="shared" si="3865"/>
        <v>#N/A</v>
      </c>
      <c r="BB513" s="19" t="e">
        <f t="shared" si="3866"/>
        <v>#N/A</v>
      </c>
      <c r="BC513" s="19" t="e">
        <f t="shared" si="3867"/>
        <v>#N/A</v>
      </c>
      <c r="BD513" s="19" t="e">
        <f t="shared" si="3868"/>
        <v>#N/A</v>
      </c>
      <c r="BE513" s="19" t="e">
        <f t="shared" si="3869"/>
        <v>#N/A</v>
      </c>
      <c r="BF513" s="19" t="e">
        <f t="shared" si="3870"/>
        <v>#N/A</v>
      </c>
      <c r="BG513" s="19" t="e">
        <f t="shared" si="3871"/>
        <v>#N/A</v>
      </c>
      <c r="BH513" s="19" t="e">
        <f t="shared" si="3872"/>
        <v>#N/A</v>
      </c>
      <c r="BI513" s="19" t="e">
        <f t="shared" si="3873"/>
        <v>#N/A</v>
      </c>
    </row>
    <row r="514" spans="1:61" s="19" customFormat="1" ht="12.75" x14ac:dyDescent="0.2">
      <c r="C514" s="19" t="s">
        <v>457</v>
      </c>
      <c r="H514" s="19">
        <f>G508</f>
        <v>134129921.34644479</v>
      </c>
      <c r="I514" s="19">
        <f t="shared" si="3821"/>
        <v>132670332.69814818</v>
      </c>
      <c r="J514" s="19">
        <f t="shared" si="3822"/>
        <v>131151320.97238915</v>
      </c>
      <c r="K514" s="19">
        <f t="shared" si="3823"/>
        <v>129570466.92444474</v>
      </c>
      <c r="L514" s="19">
        <f t="shared" si="3824"/>
        <v>127925252.81679626</v>
      </c>
      <c r="M514" s="19">
        <f t="shared" si="3825"/>
        <v>126213058.40927003</v>
      </c>
      <c r="N514" s="19">
        <f t="shared" si="3826"/>
        <v>124431156.785928</v>
      </c>
      <c r="O514" s="19">
        <f t="shared" si="3827"/>
        <v>122576710.01206164</v>
      </c>
      <c r="P514" s="19">
        <f t="shared" si="3828"/>
        <v>120646764.61437276</v>
      </c>
      <c r="Q514" s="19">
        <f t="shared" si="3829"/>
        <v>118638246.87714224</v>
      </c>
      <c r="R514" s="19">
        <f t="shared" si="3830"/>
        <v>116547957.94689555</v>
      </c>
      <c r="S514" s="19">
        <f t="shared" si="3831"/>
        <v>114372568.73776835</v>
      </c>
      <c r="T514" s="19">
        <f t="shared" si="3832"/>
        <v>112108614.62945828</v>
      </c>
      <c r="U514" s="19">
        <f t="shared" si="3833"/>
        <v>109752489.94931863</v>
      </c>
      <c r="V514" s="19">
        <f t="shared" si="3834"/>
        <v>107300442.22980593</v>
      </c>
      <c r="W514" s="19">
        <f t="shared" si="3835"/>
        <v>104748566.23213542</v>
      </c>
      <c r="X514" s="19">
        <f t="shared" si="3836"/>
        <v>102092797.72662647</v>
      </c>
      <c r="Y514" s="19">
        <f t="shared" si="3837"/>
        <v>99328907.019832075</v>
      </c>
      <c r="Z514" s="19">
        <f t="shared" si="3838"/>
        <v>96452492.218143448</v>
      </c>
      <c r="AA514" s="19">
        <f t="shared" si="3839"/>
        <v>93458972.217141137</v>
      </c>
      <c r="AB514" s="19">
        <f t="shared" si="3840"/>
        <v>90343579.40552713</v>
      </c>
      <c r="AC514" s="19">
        <f t="shared" si="3841"/>
        <v>87101352.072017908</v>
      </c>
      <c r="AD514" s="19">
        <f t="shared" si="3842"/>
        <v>83727126.503105372</v>
      </c>
      <c r="AE514" s="19">
        <f t="shared" si="3843"/>
        <v>80215528.759100124</v>
      </c>
      <c r="AF514" s="19">
        <f t="shared" si="3844"/>
        <v>76560966.115359351</v>
      </c>
      <c r="AG514" s="19">
        <f t="shared" si="3845"/>
        <v>72757618.155068144</v>
      </c>
      <c r="AH514" s="19">
        <f t="shared" si="3846"/>
        <v>68799427.499388307</v>
      </c>
      <c r="AI514" s="19">
        <f t="shared" si="3847"/>
        <v>64680090.160211071</v>
      </c>
      <c r="AJ514" s="19">
        <f t="shared" si="3848"/>
        <v>60393045.500149012</v>
      </c>
      <c r="AK514" s="19">
        <f t="shared" si="3849"/>
        <v>55931465.783777095</v>
      </c>
      <c r="AL514" s="19">
        <f t="shared" si="3850"/>
        <v>51288245.303481668</v>
      </c>
      <c r="AM514" s="19">
        <f t="shared" si="3851"/>
        <v>46455989.062598735</v>
      </c>
      <c r="AN514" s="19">
        <f t="shared" si="3852"/>
        <v>41427000.997817807</v>
      </c>
      <c r="AO514" s="19">
        <f t="shared" si="3853"/>
        <v>36193271.722093806</v>
      </c>
      <c r="AP514" s="19">
        <f t="shared" si="3854"/>
        <v>30746465.768545825</v>
      </c>
      <c r="AQ514" s="19">
        <f t="shared" si="3855"/>
        <v>25077908.315026861</v>
      </c>
      <c r="AR514" s="19">
        <f t="shared" si="3856"/>
        <v>19178571.368221425</v>
      </c>
      <c r="AS514" s="19">
        <f t="shared" si="3857"/>
        <v>13039059.385267284</v>
      </c>
      <c r="AT514" s="19">
        <f t="shared" si="3858"/>
        <v>6649594.3100016592</v>
      </c>
      <c r="AU514" s="19">
        <f t="shared" si="3859"/>
        <v>-4.7497451305389404E-8</v>
      </c>
      <c r="AV514" s="19" t="e">
        <f t="shared" si="3860"/>
        <v>#N/A</v>
      </c>
      <c r="AW514" s="19" t="e">
        <f t="shared" si="3861"/>
        <v>#N/A</v>
      </c>
      <c r="AX514" s="19" t="e">
        <f t="shared" si="3862"/>
        <v>#N/A</v>
      </c>
      <c r="AY514" s="19" t="e">
        <f t="shared" si="3863"/>
        <v>#N/A</v>
      </c>
      <c r="AZ514" s="19" t="e">
        <f t="shared" si="3864"/>
        <v>#N/A</v>
      </c>
      <c r="BA514" s="19" t="e">
        <f t="shared" si="3865"/>
        <v>#N/A</v>
      </c>
      <c r="BB514" s="19" t="e">
        <f t="shared" si="3866"/>
        <v>#N/A</v>
      </c>
      <c r="BC514" s="19" t="e">
        <f t="shared" si="3867"/>
        <v>#N/A</v>
      </c>
      <c r="BD514" s="19" t="e">
        <f t="shared" si="3868"/>
        <v>#N/A</v>
      </c>
      <c r="BE514" s="19" t="e">
        <f t="shared" si="3869"/>
        <v>#N/A</v>
      </c>
      <c r="BF514" s="19" t="e">
        <f t="shared" si="3870"/>
        <v>#N/A</v>
      </c>
      <c r="BG514" s="19" t="e">
        <f t="shared" si="3871"/>
        <v>#N/A</v>
      </c>
      <c r="BH514" s="19" t="e">
        <f t="shared" si="3872"/>
        <v>#N/A</v>
      </c>
      <c r="BI514" s="19" t="e">
        <f t="shared" si="3873"/>
        <v>#N/A</v>
      </c>
    </row>
    <row r="518" spans="1:61" s="19" customFormat="1" ht="12.75" x14ac:dyDescent="0.2">
      <c r="A518" s="48" t="s">
        <v>469</v>
      </c>
    </row>
    <row r="519" spans="1:61" s="19" customFormat="1" ht="12.75" x14ac:dyDescent="0.2">
      <c r="A519" s="19" t="s">
        <v>470</v>
      </c>
      <c r="B519" s="19">
        <f>Inputs!L120</f>
        <v>168968408.616761</v>
      </c>
      <c r="D519" s="19">
        <f>B520</f>
        <v>50</v>
      </c>
      <c r="E519" s="19">
        <f>IF(D519&gt;0,D519-1,0)</f>
        <v>49</v>
      </c>
      <c r="F519" s="19">
        <f>IF(E519&gt;0,E519-1,0)</f>
        <v>48</v>
      </c>
      <c r="G519" s="19">
        <f>IF(F519&gt;0,F519-1,0)</f>
        <v>47</v>
      </c>
      <c r="H519" s="19">
        <f t="shared" ref="H519" si="3874">IF(G519&gt;0,G519-1,0)</f>
        <v>46</v>
      </c>
      <c r="I519" s="19">
        <f t="shared" ref="I519" si="3875">IF(H519&gt;0,H519-1,0)</f>
        <v>45</v>
      </c>
      <c r="J519" s="19">
        <f t="shared" ref="J519" si="3876">IF(I519&gt;0,I519-1,0)</f>
        <v>44</v>
      </c>
      <c r="K519" s="19">
        <f t="shared" ref="K519" si="3877">IF(J519&gt;0,J519-1,0)</f>
        <v>43</v>
      </c>
      <c r="L519" s="19">
        <f t="shared" ref="L519" si="3878">IF(K519&gt;0,K519-1,0)</f>
        <v>42</v>
      </c>
      <c r="M519" s="19">
        <f t="shared" ref="M519" si="3879">IF(L519&gt;0,L519-1,0)</f>
        <v>41</v>
      </c>
      <c r="N519" s="19">
        <f t="shared" ref="N519" si="3880">IF(M519&gt;0,M519-1,0)</f>
        <v>40</v>
      </c>
      <c r="O519" s="19">
        <f t="shared" ref="O519" si="3881">IF(N519&gt;0,N519-1,0)</f>
        <v>39</v>
      </c>
      <c r="P519" s="19">
        <f t="shared" ref="P519" si="3882">IF(O519&gt;0,O519-1,0)</f>
        <v>38</v>
      </c>
      <c r="Q519" s="19">
        <f t="shared" ref="Q519" si="3883">IF(P519&gt;0,P519-1,0)</f>
        <v>37</v>
      </c>
      <c r="R519" s="19">
        <f t="shared" ref="R519" si="3884">IF(Q519&gt;0,Q519-1,0)</f>
        <v>36</v>
      </c>
      <c r="S519" s="19">
        <f t="shared" ref="S519" si="3885">IF(R519&gt;0,R519-1,0)</f>
        <v>35</v>
      </c>
      <c r="T519" s="19">
        <f t="shared" ref="T519" si="3886">IF(S519&gt;0,S519-1,0)</f>
        <v>34</v>
      </c>
      <c r="U519" s="19">
        <f t="shared" ref="U519" si="3887">IF(T519&gt;0,T519-1,0)</f>
        <v>33</v>
      </c>
      <c r="V519" s="19">
        <f t="shared" ref="V519" si="3888">IF(U519&gt;0,U519-1,0)</f>
        <v>32</v>
      </c>
      <c r="W519" s="19">
        <f t="shared" ref="W519" si="3889">IF(V519&gt;0,V519-1,0)</f>
        <v>31</v>
      </c>
      <c r="X519" s="19">
        <f t="shared" ref="X519" si="3890">IF(W519&gt;0,W519-1,0)</f>
        <v>30</v>
      </c>
      <c r="Y519" s="19">
        <f t="shared" ref="Y519" si="3891">IF(X519&gt;0,X519-1,0)</f>
        <v>29</v>
      </c>
      <c r="Z519" s="19">
        <f t="shared" ref="Z519" si="3892">IF(Y519&gt;0,Y519-1,0)</f>
        <v>28</v>
      </c>
      <c r="AA519" s="19">
        <f t="shared" ref="AA519" si="3893">IF(Z519&gt;0,Z519-1,0)</f>
        <v>27</v>
      </c>
      <c r="AB519" s="19">
        <f t="shared" ref="AB519" si="3894">IF(AA519&gt;0,AA519-1,0)</f>
        <v>26</v>
      </c>
      <c r="AC519" s="19">
        <f t="shared" ref="AC519" si="3895">IF(AB519&gt;0,AB519-1,0)</f>
        <v>25</v>
      </c>
      <c r="AD519" s="19">
        <f t="shared" ref="AD519" si="3896">IF(AC519&gt;0,AC519-1,0)</f>
        <v>24</v>
      </c>
      <c r="AE519" s="19">
        <f t="shared" ref="AE519" si="3897">IF(AD519&gt;0,AD519-1,0)</f>
        <v>23</v>
      </c>
      <c r="AF519" s="19">
        <f t="shared" ref="AF519" si="3898">IF(AE519&gt;0,AE519-1,0)</f>
        <v>22</v>
      </c>
      <c r="AG519" s="19">
        <f t="shared" ref="AG519" si="3899">IF(AF519&gt;0,AF519-1,0)</f>
        <v>21</v>
      </c>
      <c r="AH519" s="19">
        <f t="shared" ref="AH519" si="3900">IF(AG519&gt;0,AG519-1,0)</f>
        <v>20</v>
      </c>
      <c r="AI519" s="19">
        <f t="shared" ref="AI519" si="3901">IF(AH519&gt;0,AH519-1,0)</f>
        <v>19</v>
      </c>
      <c r="AJ519" s="19">
        <f t="shared" ref="AJ519" si="3902">IF(AI519&gt;0,AI519-1,0)</f>
        <v>18</v>
      </c>
      <c r="AK519" s="19">
        <f t="shared" ref="AK519" si="3903">IF(AJ519&gt;0,AJ519-1,0)</f>
        <v>17</v>
      </c>
      <c r="AL519" s="19">
        <f t="shared" ref="AL519" si="3904">IF(AK519&gt;0,AK519-1,0)</f>
        <v>16</v>
      </c>
      <c r="AM519" s="19">
        <f t="shared" ref="AM519" si="3905">IF(AL519&gt;0,AL519-1,0)</f>
        <v>15</v>
      </c>
      <c r="AN519" s="19">
        <f t="shared" ref="AN519" si="3906">IF(AM519&gt;0,AM519-1,0)</f>
        <v>14</v>
      </c>
      <c r="AO519" s="19">
        <f t="shared" ref="AO519" si="3907">IF(AN519&gt;0,AN519-1,0)</f>
        <v>13</v>
      </c>
      <c r="AP519" s="19">
        <f t="shared" ref="AP519" si="3908">IF(AO519&gt;0,AO519-1,0)</f>
        <v>12</v>
      </c>
      <c r="AQ519" s="19">
        <f t="shared" ref="AQ519" si="3909">IF(AP519&gt;0,AP519-1,0)</f>
        <v>11</v>
      </c>
      <c r="AR519" s="19">
        <f t="shared" ref="AR519" si="3910">IF(AQ519&gt;0,AQ519-1,0)</f>
        <v>10</v>
      </c>
      <c r="AS519" s="19">
        <f t="shared" ref="AS519" si="3911">IF(AR519&gt;0,AR519-1,0)</f>
        <v>9</v>
      </c>
      <c r="AT519" s="19">
        <f t="shared" ref="AT519" si="3912">IF(AS519&gt;0,AS519-1,0)</f>
        <v>8</v>
      </c>
      <c r="AU519" s="19">
        <f t="shared" ref="AU519" si="3913">IF(AT519&gt;0,AT519-1,0)</f>
        <v>7</v>
      </c>
      <c r="AV519" s="19">
        <f t="shared" ref="AV519" si="3914">IF(AU519&gt;0,AU519-1,0)</f>
        <v>6</v>
      </c>
      <c r="AW519" s="19">
        <f t="shared" ref="AW519" si="3915">IF(AV519&gt;0,AV519-1,0)</f>
        <v>5</v>
      </c>
      <c r="AX519" s="19">
        <f t="shared" ref="AX519" si="3916">IF(AW519&gt;0,AW519-1,0)</f>
        <v>4</v>
      </c>
      <c r="AY519" s="19">
        <f t="shared" ref="AY519" si="3917">IF(AX519&gt;0,AX519-1,0)</f>
        <v>3</v>
      </c>
      <c r="AZ519" s="19">
        <f t="shared" ref="AZ519" si="3918">IF(AY519&gt;0,AY519-1,0)</f>
        <v>2</v>
      </c>
      <c r="BA519" s="19">
        <f t="shared" ref="BA519" si="3919">IF(AZ519&gt;0,AZ519-1,0)</f>
        <v>1</v>
      </c>
      <c r="BB519" s="19">
        <f t="shared" ref="BB519" si="3920">IF(BA519&gt;0,BA519-1,0)</f>
        <v>0</v>
      </c>
      <c r="BC519" s="19">
        <f t="shared" ref="BC519" si="3921">IF(BB519&gt;0,BB519-1,0)</f>
        <v>0</v>
      </c>
      <c r="BD519" s="19">
        <f t="shared" ref="BD519" si="3922">IF(BC519&gt;0,BC519-1,0)</f>
        <v>0</v>
      </c>
      <c r="BE519" s="19">
        <f t="shared" ref="BE519" si="3923">IF(BD519&gt;0,BD519-1,0)</f>
        <v>0</v>
      </c>
      <c r="BF519" s="19">
        <f t="shared" ref="BF519" si="3924">IF(BE519&gt;0,BE519-1,0)</f>
        <v>0</v>
      </c>
      <c r="BG519" s="19">
        <f t="shared" ref="BG519" si="3925">IF(BF519&gt;0,BF519-1,0)</f>
        <v>0</v>
      </c>
      <c r="BH519" s="19">
        <f t="shared" ref="BH519" si="3926">IF(BG519&gt;0,BG519-1,0)</f>
        <v>0</v>
      </c>
      <c r="BI519" s="19">
        <f t="shared" ref="BI519" si="3927">IF(BH519&gt;0,BH519-1,0)</f>
        <v>0</v>
      </c>
    </row>
    <row r="520" spans="1:61" s="19" customFormat="1" x14ac:dyDescent="0.25">
      <c r="A520" s="15" t="s">
        <v>72</v>
      </c>
      <c r="B520" s="48">
        <v>50</v>
      </c>
      <c r="C520" s="19" t="s">
        <v>454</v>
      </c>
      <c r="D520" s="19">
        <f>IFERROR(D532,0)+IFERROR(D538,0)+IFERROR(D544,0)+IFERROR(D550,0)+IFERROR(D556,0)</f>
        <v>33793681.723352201</v>
      </c>
      <c r="E520" s="19">
        <f t="shared" ref="E520:BI524" si="3928">IFERROR(E532,0)+IFERROR(E538,0)+IFERROR(E544,0)+IFERROR(E550,0)+IFERROR(E556,0)</f>
        <v>67370841.096779794</v>
      </c>
      <c r="F520" s="19">
        <f t="shared" si="3928"/>
        <v>100722663.0172146</v>
      </c>
      <c r="G520" s="19">
        <f t="shared" si="3928"/>
        <v>133839973.49927378</v>
      </c>
      <c r="H520" s="19">
        <f t="shared" si="3928"/>
        <v>166713225.06436831</v>
      </c>
      <c r="I520" s="19">
        <f t="shared" si="3928"/>
        <v>165538799.81161743</v>
      </c>
      <c r="J520" s="19">
        <f t="shared" si="3928"/>
        <v>164316561.1130375</v>
      </c>
      <c r="K520" s="19">
        <f t="shared" si="3928"/>
        <v>163044562.37764987</v>
      </c>
      <c r="L520" s="19">
        <f t="shared" si="3928"/>
        <v>161720777.76445812</v>
      </c>
      <c r="M520" s="19">
        <f t="shared" si="3928"/>
        <v>160343098.95600456</v>
      </c>
      <c r="N520" s="19">
        <f t="shared" si="3928"/>
        <v>158909331.80057144</v>
      </c>
      <c r="O520" s="19">
        <f t="shared" si="3928"/>
        <v>157417192.81767872</v>
      </c>
      <c r="P520" s="19">
        <f t="shared" si="3928"/>
        <v>155864305.56131279</v>
      </c>
      <c r="Q520" s="19">
        <f t="shared" si="3928"/>
        <v>154248196.83509433</v>
      </c>
      <c r="R520" s="19">
        <f t="shared" si="3928"/>
        <v>152566292.75335711</v>
      </c>
      <c r="S520" s="19">
        <f t="shared" si="3928"/>
        <v>150815914.64186502</v>
      </c>
      <c r="T520" s="19">
        <f t="shared" si="3928"/>
        <v>148994274.77163756</v>
      </c>
      <c r="U520" s="19">
        <f t="shared" si="3928"/>
        <v>147098471.91909081</v>
      </c>
      <c r="V520" s="19">
        <f t="shared" si="3928"/>
        <v>145125486.74542099</v>
      </c>
      <c r="W520" s="19">
        <f t="shared" si="3928"/>
        <v>143072176.98787341</v>
      </c>
      <c r="X520" s="19">
        <f t="shared" si="3928"/>
        <v>140935272.45523664</v>
      </c>
      <c r="Y520" s="19">
        <f t="shared" si="3928"/>
        <v>138711369.81959268</v>
      </c>
      <c r="Z520" s="19">
        <f t="shared" si="3928"/>
        <v>136396927.19602746</v>
      </c>
      <c r="AA520" s="19">
        <f t="shared" si="3928"/>
        <v>133988258.50166972</v>
      </c>
      <c r="AB520" s="19">
        <f t="shared" si="3928"/>
        <v>131481527.58507344</v>
      </c>
      <c r="AC520" s="19">
        <f t="shared" si="3928"/>
        <v>128872742.11659491</v>
      </c>
      <c r="AD520" s="19">
        <f t="shared" si="3928"/>
        <v>126157747.23003334</v>
      </c>
      <c r="AE520" s="19">
        <f t="shared" si="3928"/>
        <v>123332218.90540859</v>
      </c>
      <c r="AF520" s="19">
        <f t="shared" si="3928"/>
        <v>120391657.08233732</v>
      </c>
      <c r="AG520" s="19">
        <f t="shared" si="3928"/>
        <v>117331378.49303928</v>
      </c>
      <c r="AH520" s="19">
        <f t="shared" si="3928"/>
        <v>114146509.20355961</v>
      </c>
      <c r="AI520" s="19">
        <f t="shared" si="3928"/>
        <v>110831976.85132781</v>
      </c>
      <c r="AJ520" s="19">
        <f t="shared" si="3928"/>
        <v>107382502.56669047</v>
      </c>
      <c r="AK520" s="19">
        <f t="shared" si="3928"/>
        <v>103792592.56555189</v>
      </c>
      <c r="AL520" s="19">
        <f t="shared" si="3928"/>
        <v>100056529.3997325</v>
      </c>
      <c r="AM520" s="19">
        <f t="shared" si="3928"/>
        <v>96168362.851110026</v>
      </c>
      <c r="AN520" s="19">
        <f t="shared" si="3928"/>
        <v>92121900.455040932</v>
      </c>
      <c r="AO520" s="19">
        <f t="shared" si="3928"/>
        <v>87910697.637969673</v>
      </c>
      <c r="AP520" s="19">
        <f t="shared" si="3928"/>
        <v>83528047.453518048</v>
      </c>
      <c r="AQ520" s="19">
        <f t="shared" si="3928"/>
        <v>78966969.900708064</v>
      </c>
      <c r="AR520" s="19">
        <f t="shared" si="3928"/>
        <v>74220200.807306126</v>
      </c>
      <c r="AS520" s="19">
        <f t="shared" si="3928"/>
        <v>69280180.260583729</v>
      </c>
      <c r="AT520" s="19">
        <f t="shared" si="3928"/>
        <v>64139040.567068577</v>
      </c>
      <c r="AU520" s="19">
        <f t="shared" si="3928"/>
        <v>58788593.722110912</v>
      </c>
      <c r="AV520" s="19">
        <f t="shared" si="3928"/>
        <v>53220318.369307905</v>
      </c>
      <c r="AW520" s="19">
        <f t="shared" si="3928"/>
        <v>47425346.22901769</v>
      </c>
      <c r="AX520" s="19">
        <f t="shared" si="3928"/>
        <v>41394447.974348031</v>
      </c>
      <c r="AY520" s="19">
        <f t="shared" si="3928"/>
        <v>35118018.532125369</v>
      </c>
      <c r="AZ520" s="19">
        <f t="shared" si="3928"/>
        <v>28586061.78543387</v>
      </c>
      <c r="BA520" s="19">
        <f t="shared" si="3928"/>
        <v>21788174.653361019</v>
      </c>
      <c r="BB520" s="19">
        <f t="shared" si="3928"/>
        <v>14713530.522594526</v>
      </c>
      <c r="BC520" s="19">
        <f t="shared" si="3928"/>
        <v>8943199.7727655247</v>
      </c>
      <c r="BD520" s="19">
        <f t="shared" si="3928"/>
        <v>4530283.8822673559</v>
      </c>
      <c r="BE520" s="19">
        <f t="shared" si="3928"/>
        <v>1530046.20795661</v>
      </c>
      <c r="BF520" s="19">
        <f t="shared" si="3928"/>
        <v>-8.3819031715393066E-9</v>
      </c>
      <c r="BG520" s="19">
        <f t="shared" si="3928"/>
        <v>0</v>
      </c>
      <c r="BH520" s="19">
        <f t="shared" si="3928"/>
        <v>0</v>
      </c>
      <c r="BI520" s="19">
        <f t="shared" si="3928"/>
        <v>0</v>
      </c>
    </row>
    <row r="521" spans="1:61" s="19" customFormat="1" ht="12.75" x14ac:dyDescent="0.2">
      <c r="C521" s="19" t="s">
        <v>471</v>
      </c>
      <c r="D521" s="19">
        <f>IFERROR(D533,0)+IFERROR(D539,0)+IFERROR(D545,0)+IFERROR(D551,0)+IFERROR(D557,0)</f>
        <v>216522.34992460455</v>
      </c>
      <c r="E521" s="19">
        <f t="shared" si="3928"/>
        <v>441859.80291741143</v>
      </c>
      <c r="F521" s="19">
        <f t="shared" si="3928"/>
        <v>676371.2412930181</v>
      </c>
      <c r="G521" s="19">
        <f t="shared" si="3928"/>
        <v>920430.15825766267</v>
      </c>
      <c r="H521" s="19">
        <f t="shared" si="3928"/>
        <v>1174425.252750892</v>
      </c>
      <c r="I521" s="19">
        <f t="shared" si="3928"/>
        <v>1222238.6985799419</v>
      </c>
      <c r="J521" s="19">
        <f t="shared" si="3928"/>
        <v>1271998.735387594</v>
      </c>
      <c r="K521" s="19">
        <f t="shared" si="3928"/>
        <v>1323784.6131917518</v>
      </c>
      <c r="L521" s="19">
        <f t="shared" si="3928"/>
        <v>1377678.8084535764</v>
      </c>
      <c r="M521" s="19">
        <f t="shared" si="3928"/>
        <v>1433767.155433116</v>
      </c>
      <c r="N521" s="19">
        <f t="shared" si="3928"/>
        <v>1492138.9828927165</v>
      </c>
      <c r="O521" s="19">
        <f t="shared" si="3928"/>
        <v>1552887.2563659269</v>
      </c>
      <c r="P521" s="19">
        <f t="shared" si="3928"/>
        <v>1616108.726218486</v>
      </c>
      <c r="Q521" s="19">
        <f t="shared" si="3928"/>
        <v>1681904.0817372021</v>
      </c>
      <c r="R521" s="19">
        <f t="shared" si="3928"/>
        <v>1750378.1114921274</v>
      </c>
      <c r="S521" s="19">
        <f t="shared" si="3928"/>
        <v>1821639.8702274323</v>
      </c>
      <c r="T521" s="19">
        <f t="shared" si="3928"/>
        <v>1895802.8525467776</v>
      </c>
      <c r="U521" s="19">
        <f t="shared" si="3928"/>
        <v>1972985.1736697983</v>
      </c>
      <c r="V521" s="19">
        <f t="shared" si="3928"/>
        <v>2053309.7575475853</v>
      </c>
      <c r="W521" s="19">
        <f t="shared" si="3928"/>
        <v>2136904.5326367635</v>
      </c>
      <c r="X521" s="19">
        <f t="shared" si="3928"/>
        <v>2223902.6356439642</v>
      </c>
      <c r="Y521" s="19">
        <f t="shared" si="3928"/>
        <v>2314442.6235651863</v>
      </c>
      <c r="Z521" s="19">
        <f t="shared" si="3928"/>
        <v>2408668.6943577491</v>
      </c>
      <c r="AA521" s="19">
        <f t="shared" si="3928"/>
        <v>2506730.9165962818</v>
      </c>
      <c r="AB521" s="19">
        <f t="shared" si="3928"/>
        <v>2608785.4684785241</v>
      </c>
      <c r="AC521" s="19">
        <f t="shared" si="3928"/>
        <v>2714994.8865615735</v>
      </c>
      <c r="AD521" s="19">
        <f t="shared" si="3928"/>
        <v>2825528.3246247405</v>
      </c>
      <c r="AE521" s="19">
        <f t="shared" si="3928"/>
        <v>2940561.8230712758</v>
      </c>
      <c r="AF521" s="19">
        <f t="shared" si="3928"/>
        <v>3060278.5892980439</v>
      </c>
      <c r="AG521" s="19">
        <f t="shared" si="3928"/>
        <v>3184869.2894796589</v>
      </c>
      <c r="AH521" s="19">
        <f t="shared" si="3928"/>
        <v>3314532.3522318029</v>
      </c>
      <c r="AI521" s="19">
        <f t="shared" si="3928"/>
        <v>3449474.2846373422</v>
      </c>
      <c r="AJ521" s="19">
        <f t="shared" si="3928"/>
        <v>3589910.0011385716</v>
      </c>
      <c r="AK521" s="19">
        <f t="shared" si="3928"/>
        <v>3736063.1658193828</v>
      </c>
      <c r="AL521" s="19">
        <f t="shared" si="3928"/>
        <v>3888166.5486224988</v>
      </c>
      <c r="AM521" s="19">
        <f t="shared" si="3928"/>
        <v>4046462.3960690959</v>
      </c>
      <c r="AN521" s="19">
        <f t="shared" si="3928"/>
        <v>4211202.8170712451</v>
      </c>
      <c r="AO521" s="19">
        <f t="shared" si="3928"/>
        <v>4382650.1844516275</v>
      </c>
      <c r="AP521" s="19">
        <f t="shared" si="3928"/>
        <v>4561077.5528099965</v>
      </c>
      <c r="AQ521" s="19">
        <f t="shared" si="3928"/>
        <v>4746769.0934019238</v>
      </c>
      <c r="AR521" s="19">
        <f t="shared" si="3928"/>
        <v>4940020.5467224047</v>
      </c>
      <c r="AS521" s="19">
        <f t="shared" si="3928"/>
        <v>5141139.6935151434</v>
      </c>
      <c r="AT521" s="19">
        <f t="shared" si="3928"/>
        <v>5350446.8449576758</v>
      </c>
      <c r="AU521" s="19">
        <f t="shared" si="3928"/>
        <v>5568275.3528030021</v>
      </c>
      <c r="AV521" s="19">
        <f t="shared" si="3928"/>
        <v>5794972.1402902119</v>
      </c>
      <c r="AW521" s="19">
        <f t="shared" si="3928"/>
        <v>6030898.2546696598</v>
      </c>
      <c r="AX521" s="19">
        <f t="shared" si="3928"/>
        <v>6276429.4422226613</v>
      </c>
      <c r="AY521" s="19">
        <f t="shared" si="3928"/>
        <v>6531956.7466914998</v>
      </c>
      <c r="AZ521" s="19">
        <f t="shared" si="3928"/>
        <v>6797887.1320728483</v>
      </c>
      <c r="BA521" s="19">
        <f t="shared" si="3928"/>
        <v>7074644.1307664923</v>
      </c>
      <c r="BB521" s="19">
        <f t="shared" si="3928"/>
        <v>5770330.749829011</v>
      </c>
      <c r="BC521" s="19">
        <f t="shared" si="3928"/>
        <v>4412915.8904981771</v>
      </c>
      <c r="BD521" s="19">
        <f t="shared" si="3928"/>
        <v>3000237.6743107541</v>
      </c>
      <c r="BE521" s="19">
        <f t="shared" si="3928"/>
        <v>1530046.2079566268</v>
      </c>
      <c r="BF521" s="19">
        <f t="shared" si="3928"/>
        <v>0</v>
      </c>
      <c r="BG521" s="19">
        <f t="shared" si="3928"/>
        <v>0</v>
      </c>
      <c r="BH521" s="19">
        <f t="shared" si="3928"/>
        <v>0</v>
      </c>
      <c r="BI521" s="19">
        <f t="shared" si="3928"/>
        <v>0</v>
      </c>
    </row>
    <row r="522" spans="1:61" s="19" customFormat="1" ht="12.75" x14ac:dyDescent="0.2">
      <c r="C522" s="19" t="s">
        <v>456</v>
      </c>
      <c r="D522" s="19">
        <f>IFERROR(D534,0)+IFERROR(D540,0)+IFERROR(D546,0)+IFERROR(D552,0)+IFERROR(D558,0)</f>
        <v>1344048.279880757</v>
      </c>
      <c r="E522" s="19">
        <f t="shared" si="3928"/>
        <v>2679281.4566933112</v>
      </c>
      <c r="F522" s="19">
        <f t="shared" si="3928"/>
        <v>4005340.6481230664</v>
      </c>
      <c r="G522" s="19">
        <f t="shared" si="3928"/>
        <v>5321852.3609637842</v>
      </c>
      <c r="H522" s="19">
        <f t="shared" si="3928"/>
        <v>6628427.8962759152</v>
      </c>
      <c r="I522" s="19">
        <f t="shared" si="3928"/>
        <v>6580614.4504468665</v>
      </c>
      <c r="J522" s="19">
        <f t="shared" si="3928"/>
        <v>6530854.4136392139</v>
      </c>
      <c r="K522" s="19">
        <f t="shared" si="3928"/>
        <v>6479068.5358350556</v>
      </c>
      <c r="L522" s="19">
        <f t="shared" si="3928"/>
        <v>6425174.3405732308</v>
      </c>
      <c r="M522" s="19">
        <f t="shared" si="3928"/>
        <v>6369085.9935936918</v>
      </c>
      <c r="N522" s="19">
        <f t="shared" si="3928"/>
        <v>6310714.1661340902</v>
      </c>
      <c r="O522" s="19">
        <f t="shared" si="3928"/>
        <v>6249965.8926608805</v>
      </c>
      <c r="P522" s="19">
        <f t="shared" si="3928"/>
        <v>6186744.4228083212</v>
      </c>
      <c r="Q522" s="19">
        <f t="shared" si="3928"/>
        <v>6120949.0672896057</v>
      </c>
      <c r="R522" s="19">
        <f t="shared" si="3928"/>
        <v>6052475.0375346802</v>
      </c>
      <c r="S522" s="19">
        <f t="shared" si="3928"/>
        <v>5981213.2787993755</v>
      </c>
      <c r="T522" s="19">
        <f t="shared" si="3928"/>
        <v>5907050.2964800298</v>
      </c>
      <c r="U522" s="19">
        <f t="shared" si="3928"/>
        <v>5829867.9753570091</v>
      </c>
      <c r="V522" s="19">
        <f t="shared" si="3928"/>
        <v>5749543.3914792221</v>
      </c>
      <c r="W522" s="19">
        <f t="shared" si="3928"/>
        <v>5665948.6163900448</v>
      </c>
      <c r="X522" s="19">
        <f t="shared" si="3928"/>
        <v>5578950.5133828437</v>
      </c>
      <c r="Y522" s="19">
        <f t="shared" si="3928"/>
        <v>5488410.5254616216</v>
      </c>
      <c r="Z522" s="19">
        <f t="shared" si="3928"/>
        <v>5394184.4546690583</v>
      </c>
      <c r="AA522" s="19">
        <f t="shared" si="3928"/>
        <v>5296122.2324305251</v>
      </c>
      <c r="AB522" s="19">
        <f t="shared" si="3928"/>
        <v>5194067.6805482833</v>
      </c>
      <c r="AC522" s="19">
        <f t="shared" si="3928"/>
        <v>5087858.2624652339</v>
      </c>
      <c r="AD522" s="19">
        <f t="shared" si="3928"/>
        <v>4977324.8244020659</v>
      </c>
      <c r="AE522" s="19">
        <f t="shared" si="3928"/>
        <v>4862291.3259555316</v>
      </c>
      <c r="AF522" s="19">
        <f t="shared" si="3928"/>
        <v>4742574.559728764</v>
      </c>
      <c r="AG522" s="19">
        <f t="shared" si="3928"/>
        <v>4617983.8595471485</v>
      </c>
      <c r="AH522" s="19">
        <f t="shared" si="3928"/>
        <v>4488320.796795005</v>
      </c>
      <c r="AI522" s="19">
        <f t="shared" si="3928"/>
        <v>4353378.8643894652</v>
      </c>
      <c r="AJ522" s="19">
        <f t="shared" si="3928"/>
        <v>4212943.1478882367</v>
      </c>
      <c r="AK522" s="19">
        <f t="shared" si="3928"/>
        <v>4066789.9832074251</v>
      </c>
      <c r="AL522" s="19">
        <f t="shared" si="3928"/>
        <v>3914686.6004043091</v>
      </c>
      <c r="AM522" s="19">
        <f t="shared" si="3928"/>
        <v>3756390.7529577119</v>
      </c>
      <c r="AN522" s="19">
        <f t="shared" si="3928"/>
        <v>3591650.3319555623</v>
      </c>
      <c r="AO522" s="19">
        <f t="shared" si="3928"/>
        <v>3420202.9645751808</v>
      </c>
      <c r="AP522" s="19">
        <f t="shared" si="3928"/>
        <v>3241775.5962168118</v>
      </c>
      <c r="AQ522" s="19">
        <f t="shared" si="3928"/>
        <v>3056084.0556248836</v>
      </c>
      <c r="AR522" s="19">
        <f t="shared" si="3928"/>
        <v>2862832.6023044037</v>
      </c>
      <c r="AS522" s="19">
        <f t="shared" si="3928"/>
        <v>2661713.455511664</v>
      </c>
      <c r="AT522" s="19">
        <f t="shared" si="3928"/>
        <v>2452406.3040691316</v>
      </c>
      <c r="AU522" s="19">
        <f t="shared" si="3928"/>
        <v>2234577.7962238062</v>
      </c>
      <c r="AV522" s="19">
        <f t="shared" si="3928"/>
        <v>2007881.0087365964</v>
      </c>
      <c r="AW522" s="19">
        <f t="shared" si="3928"/>
        <v>1771954.8943571469</v>
      </c>
      <c r="AX522" s="19">
        <f t="shared" si="3928"/>
        <v>1526423.7068041451</v>
      </c>
      <c r="AY522" s="19">
        <f t="shared" si="3928"/>
        <v>1270896.4023353076</v>
      </c>
      <c r="AZ522" s="19">
        <f t="shared" si="3928"/>
        <v>1004966.0169539592</v>
      </c>
      <c r="BA522" s="19">
        <f t="shared" si="3928"/>
        <v>728209.01826031459</v>
      </c>
      <c r="BB522" s="19">
        <f t="shared" si="3928"/>
        <v>471951.76939243451</v>
      </c>
      <c r="BC522" s="19">
        <f t="shared" si="3928"/>
        <v>268795.99891790713</v>
      </c>
      <c r="BD522" s="19">
        <f t="shared" si="3928"/>
        <v>120903.58529996895</v>
      </c>
      <c r="BE522" s="19">
        <f t="shared" si="3928"/>
        <v>30524.421848734699</v>
      </c>
      <c r="BF522" s="19">
        <f t="shared" si="3928"/>
        <v>0</v>
      </c>
      <c r="BG522" s="19">
        <f t="shared" si="3928"/>
        <v>0</v>
      </c>
      <c r="BH522" s="19">
        <f t="shared" si="3928"/>
        <v>0</v>
      </c>
      <c r="BI522" s="19">
        <f t="shared" si="3928"/>
        <v>0</v>
      </c>
    </row>
    <row r="523" spans="1:61" s="19" customFormat="1" ht="12.75" x14ac:dyDescent="0.2">
      <c r="C523" s="19" t="s">
        <v>472</v>
      </c>
      <c r="D523" s="19">
        <f>IFERROR(D535,0)+IFERROR(D541,0)+IFERROR(D547,0)+IFERROR(D553,0)+IFERROR(D559,0)</f>
        <v>1560570.6298053616</v>
      </c>
      <c r="E523" s="19">
        <f t="shared" si="3928"/>
        <v>3121141.2596107232</v>
      </c>
      <c r="F523" s="19">
        <f t="shared" si="3928"/>
        <v>4681711.8894160846</v>
      </c>
      <c r="G523" s="19">
        <f t="shared" si="3928"/>
        <v>6242282.5192214465</v>
      </c>
      <c r="H523" s="19">
        <f t="shared" si="3928"/>
        <v>7802853.1490268083</v>
      </c>
      <c r="I523" s="19">
        <f t="shared" si="3928"/>
        <v>7802853.1490268083</v>
      </c>
      <c r="J523" s="19">
        <f t="shared" si="3928"/>
        <v>7802853.1490268083</v>
      </c>
      <c r="K523" s="19">
        <f t="shared" si="3928"/>
        <v>7802853.1490268083</v>
      </c>
      <c r="L523" s="19">
        <f t="shared" si="3928"/>
        <v>7802853.1490268083</v>
      </c>
      <c r="M523" s="19">
        <f t="shared" si="3928"/>
        <v>7802853.1490268083</v>
      </c>
      <c r="N523" s="19">
        <f t="shared" si="3928"/>
        <v>7802853.1490268083</v>
      </c>
      <c r="O523" s="19">
        <f t="shared" si="3928"/>
        <v>7802853.1490268083</v>
      </c>
      <c r="P523" s="19">
        <f t="shared" si="3928"/>
        <v>7802853.1490268083</v>
      </c>
      <c r="Q523" s="19">
        <f t="shared" si="3928"/>
        <v>7802853.1490268083</v>
      </c>
      <c r="R523" s="19">
        <f t="shared" si="3928"/>
        <v>7802853.1490268083</v>
      </c>
      <c r="S523" s="19">
        <f t="shared" si="3928"/>
        <v>7802853.1490268083</v>
      </c>
      <c r="T523" s="19">
        <f t="shared" si="3928"/>
        <v>7802853.1490268083</v>
      </c>
      <c r="U523" s="19">
        <f t="shared" si="3928"/>
        <v>7802853.1490268083</v>
      </c>
      <c r="V523" s="19">
        <f t="shared" si="3928"/>
        <v>7802853.1490268083</v>
      </c>
      <c r="W523" s="19">
        <f t="shared" si="3928"/>
        <v>7802853.1490268083</v>
      </c>
      <c r="X523" s="19">
        <f t="shared" si="3928"/>
        <v>7802853.1490268083</v>
      </c>
      <c r="Y523" s="19">
        <f t="shared" si="3928"/>
        <v>7802853.1490268083</v>
      </c>
      <c r="Z523" s="19">
        <f t="shared" si="3928"/>
        <v>7802853.1490268083</v>
      </c>
      <c r="AA523" s="19">
        <f t="shared" si="3928"/>
        <v>7802853.1490268083</v>
      </c>
      <c r="AB523" s="19">
        <f t="shared" si="3928"/>
        <v>7802853.1490268083</v>
      </c>
      <c r="AC523" s="19">
        <f t="shared" si="3928"/>
        <v>7802853.1490268083</v>
      </c>
      <c r="AD523" s="19">
        <f t="shared" si="3928"/>
        <v>7802853.1490268083</v>
      </c>
      <c r="AE523" s="19">
        <f t="shared" si="3928"/>
        <v>7802853.1490268083</v>
      </c>
      <c r="AF523" s="19">
        <f t="shared" si="3928"/>
        <v>7802853.1490268083</v>
      </c>
      <c r="AG523" s="19">
        <f t="shared" si="3928"/>
        <v>7802853.1490268083</v>
      </c>
      <c r="AH523" s="19">
        <f t="shared" si="3928"/>
        <v>7802853.1490268083</v>
      </c>
      <c r="AI523" s="19">
        <f t="shared" si="3928"/>
        <v>7802853.1490268083</v>
      </c>
      <c r="AJ523" s="19">
        <f t="shared" si="3928"/>
        <v>7802853.1490268083</v>
      </c>
      <c r="AK523" s="19">
        <f t="shared" si="3928"/>
        <v>7802853.1490268083</v>
      </c>
      <c r="AL523" s="19">
        <f t="shared" si="3928"/>
        <v>7802853.1490268083</v>
      </c>
      <c r="AM523" s="19">
        <f t="shared" si="3928"/>
        <v>7802853.1490268083</v>
      </c>
      <c r="AN523" s="19">
        <f t="shared" si="3928"/>
        <v>7802853.1490268083</v>
      </c>
      <c r="AO523" s="19">
        <f t="shared" si="3928"/>
        <v>7802853.1490268083</v>
      </c>
      <c r="AP523" s="19">
        <f t="shared" si="3928"/>
        <v>7802853.1490268083</v>
      </c>
      <c r="AQ523" s="19">
        <f t="shared" si="3928"/>
        <v>7802853.1490268083</v>
      </c>
      <c r="AR523" s="19">
        <f t="shared" si="3928"/>
        <v>7802853.1490268083</v>
      </c>
      <c r="AS523" s="19">
        <f t="shared" si="3928"/>
        <v>7802853.1490268083</v>
      </c>
      <c r="AT523" s="19">
        <f t="shared" si="3928"/>
        <v>7802853.1490268083</v>
      </c>
      <c r="AU523" s="19">
        <f t="shared" si="3928"/>
        <v>7802853.1490268083</v>
      </c>
      <c r="AV523" s="19">
        <f t="shared" si="3928"/>
        <v>7802853.1490268083</v>
      </c>
      <c r="AW523" s="19">
        <f t="shared" si="3928"/>
        <v>7802853.1490268083</v>
      </c>
      <c r="AX523" s="19">
        <f t="shared" si="3928"/>
        <v>7802853.1490268083</v>
      </c>
      <c r="AY523" s="19">
        <f t="shared" si="3928"/>
        <v>7802853.1490268083</v>
      </c>
      <c r="AZ523" s="19">
        <f t="shared" si="3928"/>
        <v>7802853.1490268083</v>
      </c>
      <c r="BA523" s="19">
        <f t="shared" si="3928"/>
        <v>7802853.1490268083</v>
      </c>
      <c r="BB523" s="19">
        <f t="shared" si="3928"/>
        <v>6242282.5192214465</v>
      </c>
      <c r="BC523" s="19">
        <f t="shared" si="3928"/>
        <v>4681711.8894160846</v>
      </c>
      <c r="BD523" s="19">
        <f t="shared" si="3928"/>
        <v>3121141.2596107232</v>
      </c>
      <c r="BE523" s="19">
        <f t="shared" si="3928"/>
        <v>1560570.6298053616</v>
      </c>
      <c r="BF523" s="19">
        <f t="shared" si="3928"/>
        <v>0</v>
      </c>
      <c r="BG523" s="19">
        <f t="shared" si="3928"/>
        <v>0</v>
      </c>
      <c r="BH523" s="19">
        <f t="shared" si="3928"/>
        <v>0</v>
      </c>
      <c r="BI523" s="19">
        <f t="shared" si="3928"/>
        <v>0</v>
      </c>
    </row>
    <row r="524" spans="1:61" s="19" customFormat="1" ht="12.75" x14ac:dyDescent="0.2">
      <c r="C524" s="19" t="s">
        <v>457</v>
      </c>
      <c r="D524" s="19">
        <f>IFERROR(D536,0)+IFERROR(D542,0)+IFERROR(D548,0)+IFERROR(D554,0)+IFERROR(D560,0)</f>
        <v>33577159.3734276</v>
      </c>
      <c r="E524" s="19">
        <f t="shared" si="3928"/>
        <v>66928981.293862388</v>
      </c>
      <c r="F524" s="19">
        <f t="shared" si="3928"/>
        <v>100046291.77592158</v>
      </c>
      <c r="G524" s="19">
        <f t="shared" si="3928"/>
        <v>132919543.34101611</v>
      </c>
      <c r="H524" s="19">
        <f t="shared" si="3928"/>
        <v>165538799.81161743</v>
      </c>
      <c r="I524" s="19">
        <f t="shared" si="3928"/>
        <v>164316561.1130375</v>
      </c>
      <c r="J524" s="19">
        <f t="shared" si="3928"/>
        <v>163044562.37764987</v>
      </c>
      <c r="K524" s="19">
        <f t="shared" si="3928"/>
        <v>161720777.76445812</v>
      </c>
      <c r="L524" s="19">
        <f t="shared" si="3928"/>
        <v>160343098.95600456</v>
      </c>
      <c r="M524" s="19">
        <f t="shared" si="3928"/>
        <v>158909331.80057144</v>
      </c>
      <c r="N524" s="19">
        <f t="shared" si="3928"/>
        <v>157417192.81767872</v>
      </c>
      <c r="O524" s="19">
        <f t="shared" si="3928"/>
        <v>155864305.56131279</v>
      </c>
      <c r="P524" s="19">
        <f t="shared" si="3928"/>
        <v>154248196.83509433</v>
      </c>
      <c r="Q524" s="19">
        <f t="shared" si="3928"/>
        <v>152566292.75335711</v>
      </c>
      <c r="R524" s="19">
        <f t="shared" si="3928"/>
        <v>150815914.64186502</v>
      </c>
      <c r="S524" s="19">
        <f t="shared" si="3928"/>
        <v>148994274.77163756</v>
      </c>
      <c r="T524" s="19">
        <f t="shared" si="3928"/>
        <v>147098471.91909081</v>
      </c>
      <c r="U524" s="19">
        <f t="shared" si="3928"/>
        <v>145125486.74542099</v>
      </c>
      <c r="V524" s="19">
        <f t="shared" si="3928"/>
        <v>143072176.98787341</v>
      </c>
      <c r="W524" s="19">
        <f t="shared" si="3928"/>
        <v>140935272.45523664</v>
      </c>
      <c r="X524" s="19">
        <f t="shared" si="3928"/>
        <v>138711369.81959268</v>
      </c>
      <c r="Y524" s="19">
        <f t="shared" si="3928"/>
        <v>136396927.19602746</v>
      </c>
      <c r="Z524" s="19">
        <f t="shared" si="3928"/>
        <v>133988258.50166972</v>
      </c>
      <c r="AA524" s="19">
        <f t="shared" si="3928"/>
        <v>131481527.58507344</v>
      </c>
      <c r="AB524" s="19">
        <f t="shared" si="3928"/>
        <v>128872742.11659491</v>
      </c>
      <c r="AC524" s="19">
        <f t="shared" si="3928"/>
        <v>126157747.23003334</v>
      </c>
      <c r="AD524" s="19">
        <f t="shared" si="3928"/>
        <v>123332218.90540859</v>
      </c>
      <c r="AE524" s="19">
        <f t="shared" si="3928"/>
        <v>120391657.08233732</v>
      </c>
      <c r="AF524" s="19">
        <f t="shared" ref="AF524:BI524" si="3929">IFERROR(AF536,0)+IFERROR(AF542,0)+IFERROR(AF548,0)+IFERROR(AF554,0)+IFERROR(AF560,0)</f>
        <v>117331378.49303928</v>
      </c>
      <c r="AG524" s="19">
        <f t="shared" si="3929"/>
        <v>114146509.20355961</v>
      </c>
      <c r="AH524" s="19">
        <f t="shared" si="3929"/>
        <v>110831976.85132781</v>
      </c>
      <c r="AI524" s="19">
        <f t="shared" si="3929"/>
        <v>107382502.56669047</v>
      </c>
      <c r="AJ524" s="19">
        <f t="shared" si="3929"/>
        <v>103792592.56555189</v>
      </c>
      <c r="AK524" s="19">
        <f t="shared" si="3929"/>
        <v>100056529.3997325</v>
      </c>
      <c r="AL524" s="19">
        <f t="shared" si="3929"/>
        <v>96168362.851110026</v>
      </c>
      <c r="AM524" s="19">
        <f t="shared" si="3929"/>
        <v>92121900.455040932</v>
      </c>
      <c r="AN524" s="19">
        <f t="shared" si="3929"/>
        <v>87910697.637969673</v>
      </c>
      <c r="AO524" s="19">
        <f t="shared" si="3929"/>
        <v>83528047.453518048</v>
      </c>
      <c r="AP524" s="19">
        <f t="shared" si="3929"/>
        <v>78966969.900708064</v>
      </c>
      <c r="AQ524" s="19">
        <f t="shared" si="3929"/>
        <v>74220200.807306126</v>
      </c>
      <c r="AR524" s="19">
        <f t="shared" si="3929"/>
        <v>69280180.260583729</v>
      </c>
      <c r="AS524" s="19">
        <f t="shared" si="3929"/>
        <v>64139040.567068577</v>
      </c>
      <c r="AT524" s="19">
        <f t="shared" si="3929"/>
        <v>58788593.722110912</v>
      </c>
      <c r="AU524" s="19">
        <f t="shared" si="3929"/>
        <v>53220318.369307905</v>
      </c>
      <c r="AV524" s="19">
        <f t="shared" si="3929"/>
        <v>47425346.22901769</v>
      </c>
      <c r="AW524" s="19">
        <f t="shared" si="3929"/>
        <v>41394447.974348031</v>
      </c>
      <c r="AX524" s="19">
        <f t="shared" si="3929"/>
        <v>35118018.532125369</v>
      </c>
      <c r="AY524" s="19">
        <f t="shared" si="3929"/>
        <v>28586061.78543387</v>
      </c>
      <c r="AZ524" s="19">
        <f t="shared" si="3929"/>
        <v>21788174.653361019</v>
      </c>
      <c r="BA524" s="19">
        <f t="shared" si="3929"/>
        <v>14713530.522594526</v>
      </c>
      <c r="BB524" s="19">
        <f t="shared" si="3929"/>
        <v>8943199.7727655247</v>
      </c>
      <c r="BC524" s="19">
        <f t="shared" si="3929"/>
        <v>4530283.8822673559</v>
      </c>
      <c r="BD524" s="19">
        <f t="shared" si="3929"/>
        <v>1530046.20795661</v>
      </c>
      <c r="BE524" s="19">
        <f t="shared" si="3929"/>
        <v>-8.3819031715393066E-9</v>
      </c>
      <c r="BF524" s="19">
        <f t="shared" si="3929"/>
        <v>0</v>
      </c>
      <c r="BG524" s="19">
        <f t="shared" si="3929"/>
        <v>0</v>
      </c>
      <c r="BH524" s="19">
        <f t="shared" si="3929"/>
        <v>0</v>
      </c>
      <c r="BI524" s="19">
        <f t="shared" si="3929"/>
        <v>0</v>
      </c>
    </row>
    <row r="525" spans="1:61" s="19" customFormat="1" ht="12.75" x14ac:dyDescent="0.2"/>
    <row r="526" spans="1:61" s="19" customFormat="1" ht="12.75" x14ac:dyDescent="0.2"/>
    <row r="527" spans="1:61" s="19" customFormat="1" ht="12.75" x14ac:dyDescent="0.2"/>
    <row r="528" spans="1:61" s="19" customFormat="1" ht="12.75" x14ac:dyDescent="0.2"/>
    <row r="529" spans="1:61" s="19" customFormat="1" ht="12.75" x14ac:dyDescent="0.2"/>
    <row r="530" spans="1:61" s="19" customFormat="1" ht="12.75" x14ac:dyDescent="0.2">
      <c r="A530" s="19" t="s">
        <v>458</v>
      </c>
      <c r="B530" s="19">
        <f>B519/5</f>
        <v>33793681.723352201</v>
      </c>
      <c r="D530" s="19">
        <v>2020</v>
      </c>
      <c r="E530" s="19">
        <v>2021</v>
      </c>
      <c r="F530" s="19">
        <v>2022</v>
      </c>
      <c r="G530" s="19">
        <v>2023</v>
      </c>
      <c r="H530" s="19">
        <v>2024</v>
      </c>
      <c r="I530" s="19">
        <v>2025</v>
      </c>
      <c r="J530" s="19">
        <v>2026</v>
      </c>
      <c r="K530" s="19">
        <v>2027</v>
      </c>
      <c r="L530" s="19">
        <v>2028</v>
      </c>
      <c r="M530" s="19">
        <v>2029</v>
      </c>
      <c r="N530" s="19">
        <v>2030</v>
      </c>
      <c r="O530" s="19">
        <v>2031</v>
      </c>
      <c r="P530" s="19">
        <v>2032</v>
      </c>
      <c r="Q530" s="19">
        <v>2033</v>
      </c>
      <c r="R530" s="19">
        <v>2034</v>
      </c>
      <c r="S530" s="19">
        <v>2035</v>
      </c>
      <c r="T530" s="19">
        <v>2036</v>
      </c>
      <c r="U530" s="19">
        <v>2037</v>
      </c>
      <c r="V530" s="19">
        <v>2038</v>
      </c>
      <c r="W530" s="19">
        <v>2039</v>
      </c>
      <c r="X530" s="19">
        <v>2040</v>
      </c>
      <c r="Y530" s="19">
        <v>2041</v>
      </c>
      <c r="Z530" s="19">
        <v>2042</v>
      </c>
      <c r="AA530" s="19">
        <v>2043</v>
      </c>
      <c r="AB530" s="19">
        <v>2044</v>
      </c>
      <c r="AC530" s="19">
        <v>2045</v>
      </c>
      <c r="AD530" s="19">
        <v>2046</v>
      </c>
      <c r="AE530" s="19">
        <v>2047</v>
      </c>
      <c r="AF530" s="19">
        <v>2048</v>
      </c>
      <c r="AG530" s="19">
        <v>2049</v>
      </c>
      <c r="AH530" s="19">
        <v>2050</v>
      </c>
      <c r="AI530" s="19">
        <v>2051</v>
      </c>
      <c r="AJ530" s="19">
        <v>2052</v>
      </c>
      <c r="AK530" s="19">
        <v>2053</v>
      </c>
      <c r="AL530" s="19">
        <v>2054</v>
      </c>
      <c r="AM530" s="19">
        <v>2055</v>
      </c>
      <c r="AN530" s="19">
        <v>2056</v>
      </c>
      <c r="AO530" s="19">
        <v>2057</v>
      </c>
      <c r="AP530" s="19">
        <v>2058</v>
      </c>
      <c r="AQ530" s="19">
        <v>2059</v>
      </c>
      <c r="AR530" s="19">
        <v>2060</v>
      </c>
      <c r="AS530" s="19">
        <v>2061</v>
      </c>
      <c r="AT530" s="19">
        <v>2062</v>
      </c>
      <c r="AU530" s="19">
        <v>2063</v>
      </c>
      <c r="AV530" s="19">
        <v>2064</v>
      </c>
      <c r="AW530" s="19">
        <v>2065</v>
      </c>
      <c r="AX530" s="19">
        <v>2066</v>
      </c>
      <c r="AY530" s="19">
        <v>2067</v>
      </c>
      <c r="AZ530" s="19">
        <v>2068</v>
      </c>
      <c r="BA530" s="19">
        <v>2069</v>
      </c>
      <c r="BB530" s="19">
        <v>2070</v>
      </c>
      <c r="BC530" s="19">
        <v>2071</v>
      </c>
      <c r="BD530" s="19">
        <v>2072</v>
      </c>
      <c r="BE530" s="19">
        <v>2073</v>
      </c>
      <c r="BF530" s="19">
        <v>2074</v>
      </c>
      <c r="BG530" s="19">
        <v>2075</v>
      </c>
      <c r="BH530" s="19">
        <v>2076</v>
      </c>
      <c r="BI530" s="19">
        <v>2077</v>
      </c>
    </row>
    <row r="531" spans="1:61" s="19" customFormat="1" ht="12.75" x14ac:dyDescent="0.2">
      <c r="A531" s="19" t="s">
        <v>72</v>
      </c>
      <c r="B531" s="19">
        <f>B520</f>
        <v>50</v>
      </c>
      <c r="D531" s="19">
        <f>B531</f>
        <v>50</v>
      </c>
      <c r="E531" s="19">
        <f>IF(D531&gt;0,D531-1,0)</f>
        <v>49</v>
      </c>
      <c r="F531" s="19">
        <f t="shared" ref="F531" si="3930">IF(E531&gt;0,E531-1,0)</f>
        <v>48</v>
      </c>
      <c r="G531" s="19">
        <f t="shared" ref="G531" si="3931">IF(F531&gt;0,F531-1,0)</f>
        <v>47</v>
      </c>
      <c r="H531" s="19">
        <f t="shared" ref="H531" si="3932">IF(G531&gt;0,G531-1,0)</f>
        <v>46</v>
      </c>
      <c r="I531" s="19">
        <f t="shared" ref="I531" si="3933">IF(H531&gt;0,H531-1,0)</f>
        <v>45</v>
      </c>
      <c r="J531" s="19">
        <f t="shared" ref="J531" si="3934">IF(I531&gt;0,I531-1,0)</f>
        <v>44</v>
      </c>
      <c r="K531" s="19">
        <f t="shared" ref="K531" si="3935">IF(J531&gt;0,J531-1,0)</f>
        <v>43</v>
      </c>
      <c r="L531" s="19">
        <f t="shared" ref="L531" si="3936">IF(K531&gt;0,K531-1,0)</f>
        <v>42</v>
      </c>
      <c r="M531" s="19">
        <f t="shared" ref="M531" si="3937">IF(L531&gt;0,L531-1,0)</f>
        <v>41</v>
      </c>
      <c r="N531" s="19">
        <f t="shared" ref="N531" si="3938">IF(M531&gt;0,M531-1,0)</f>
        <v>40</v>
      </c>
      <c r="O531" s="19">
        <f t="shared" ref="O531" si="3939">IF(N531&gt;0,N531-1,0)</f>
        <v>39</v>
      </c>
      <c r="P531" s="19">
        <f t="shared" ref="P531" si="3940">IF(O531&gt;0,O531-1,0)</f>
        <v>38</v>
      </c>
      <c r="Q531" s="19">
        <f t="shared" ref="Q531" si="3941">IF(P531&gt;0,P531-1,0)</f>
        <v>37</v>
      </c>
      <c r="R531" s="19">
        <f t="shared" ref="R531" si="3942">IF(Q531&gt;0,Q531-1,0)</f>
        <v>36</v>
      </c>
      <c r="S531" s="19">
        <f t="shared" ref="S531" si="3943">IF(R531&gt;0,R531-1,0)</f>
        <v>35</v>
      </c>
      <c r="T531" s="19">
        <f t="shared" ref="T531" si="3944">IF(S531&gt;0,S531-1,0)</f>
        <v>34</v>
      </c>
      <c r="U531" s="19">
        <f t="shared" ref="U531" si="3945">IF(T531&gt;0,T531-1,0)</f>
        <v>33</v>
      </c>
      <c r="V531" s="19">
        <f t="shared" ref="V531" si="3946">IF(U531&gt;0,U531-1,0)</f>
        <v>32</v>
      </c>
      <c r="W531" s="19">
        <f t="shared" ref="W531" si="3947">IF(V531&gt;0,V531-1,0)</f>
        <v>31</v>
      </c>
      <c r="X531" s="19">
        <f t="shared" ref="X531" si="3948">IF(W531&gt;0,W531-1,0)</f>
        <v>30</v>
      </c>
      <c r="Y531" s="19">
        <f t="shared" ref="Y531" si="3949">IF(X531&gt;0,X531-1,0)</f>
        <v>29</v>
      </c>
      <c r="Z531" s="19">
        <f t="shared" ref="Z531" si="3950">IF(Y531&gt;0,Y531-1,0)</f>
        <v>28</v>
      </c>
      <c r="AA531" s="19">
        <f t="shared" ref="AA531" si="3951">IF(Z531&gt;0,Z531-1,0)</f>
        <v>27</v>
      </c>
      <c r="AB531" s="19">
        <f t="shared" ref="AB531" si="3952">IF(AA531&gt;0,AA531-1,0)</f>
        <v>26</v>
      </c>
      <c r="AC531" s="19">
        <f t="shared" ref="AC531" si="3953">IF(AB531&gt;0,AB531-1,0)</f>
        <v>25</v>
      </c>
      <c r="AD531" s="19">
        <f t="shared" ref="AD531" si="3954">IF(AC531&gt;0,AC531-1,0)</f>
        <v>24</v>
      </c>
      <c r="AE531" s="19">
        <f t="shared" ref="AE531" si="3955">IF(AD531&gt;0,AD531-1,0)</f>
        <v>23</v>
      </c>
      <c r="AF531" s="19">
        <f t="shared" ref="AF531" si="3956">IF(AE531&gt;0,AE531-1,0)</f>
        <v>22</v>
      </c>
      <c r="AG531" s="19">
        <f t="shared" ref="AG531" si="3957">IF(AF531&gt;0,AF531-1,0)</f>
        <v>21</v>
      </c>
      <c r="AH531" s="19">
        <f t="shared" ref="AH531" si="3958">IF(AG531&gt;0,AG531-1,0)</f>
        <v>20</v>
      </c>
      <c r="AI531" s="19">
        <f t="shared" ref="AI531" si="3959">IF(AH531&gt;0,AH531-1,0)</f>
        <v>19</v>
      </c>
      <c r="AJ531" s="19">
        <f t="shared" ref="AJ531" si="3960">IF(AI531&gt;0,AI531-1,0)</f>
        <v>18</v>
      </c>
      <c r="AK531" s="19">
        <f t="shared" ref="AK531" si="3961">IF(AJ531&gt;0,AJ531-1,0)</f>
        <v>17</v>
      </c>
      <c r="AL531" s="19">
        <f t="shared" ref="AL531" si="3962">IF(AK531&gt;0,AK531-1,0)</f>
        <v>16</v>
      </c>
      <c r="AM531" s="19">
        <f t="shared" ref="AM531" si="3963">IF(AL531&gt;0,AL531-1,0)</f>
        <v>15</v>
      </c>
      <c r="AN531" s="19">
        <f t="shared" ref="AN531" si="3964">IF(AM531&gt;0,AM531-1,0)</f>
        <v>14</v>
      </c>
      <c r="AO531" s="19">
        <f t="shared" ref="AO531" si="3965">IF(AN531&gt;0,AN531-1,0)</f>
        <v>13</v>
      </c>
      <c r="AP531" s="19">
        <f t="shared" ref="AP531" si="3966">IF(AO531&gt;0,AO531-1,0)</f>
        <v>12</v>
      </c>
      <c r="AQ531" s="19">
        <f t="shared" ref="AQ531" si="3967">IF(AP531&gt;0,AP531-1,0)</f>
        <v>11</v>
      </c>
      <c r="AR531" s="19">
        <f t="shared" ref="AR531" si="3968">IF(AQ531&gt;0,AQ531-1,0)</f>
        <v>10</v>
      </c>
      <c r="AS531" s="19">
        <f t="shared" ref="AS531" si="3969">IF(AR531&gt;0,AR531-1,0)</f>
        <v>9</v>
      </c>
      <c r="AT531" s="19">
        <f t="shared" ref="AT531" si="3970">IF(AS531&gt;0,AS531-1,0)</f>
        <v>8</v>
      </c>
      <c r="AU531" s="19">
        <f t="shared" ref="AU531" si="3971">IF(AT531&gt;0,AT531-1,0)</f>
        <v>7</v>
      </c>
      <c r="AV531" s="19">
        <f t="shared" ref="AV531" si="3972">IF(AU531&gt;0,AU531-1,0)</f>
        <v>6</v>
      </c>
      <c r="AW531" s="19">
        <f t="shared" ref="AW531" si="3973">IF(AV531&gt;0,AV531-1,0)</f>
        <v>5</v>
      </c>
      <c r="AX531" s="19">
        <f t="shared" ref="AX531" si="3974">IF(AW531&gt;0,AW531-1,0)</f>
        <v>4</v>
      </c>
      <c r="AY531" s="19">
        <f t="shared" ref="AY531" si="3975">IF(AX531&gt;0,AX531-1,0)</f>
        <v>3</v>
      </c>
      <c r="AZ531" s="19">
        <f t="shared" ref="AZ531" si="3976">IF(AY531&gt;0,AY531-1,0)</f>
        <v>2</v>
      </c>
      <c r="BA531" s="19">
        <f t="shared" ref="BA531" si="3977">IF(AZ531&gt;0,AZ531-1,0)</f>
        <v>1</v>
      </c>
      <c r="BB531" s="19">
        <f t="shared" ref="BB531" si="3978">IF(BA531&gt;0,BA531-1,0)</f>
        <v>0</v>
      </c>
      <c r="BC531" s="19">
        <f t="shared" ref="BC531" si="3979">IF(BB531&gt;0,BB531-1,0)</f>
        <v>0</v>
      </c>
      <c r="BD531" s="19">
        <f t="shared" ref="BD531" si="3980">IF(BC531&gt;0,BC531-1,0)</f>
        <v>0</v>
      </c>
      <c r="BE531" s="19">
        <f t="shared" ref="BE531" si="3981">IF(BD531&gt;0,BD531-1,0)</f>
        <v>0</v>
      </c>
      <c r="BF531" s="19">
        <f t="shared" ref="BF531" si="3982">IF(BE531&gt;0,BE531-1,0)</f>
        <v>0</v>
      </c>
      <c r="BG531" s="19">
        <f t="shared" ref="BG531" si="3983">IF(BF531&gt;0,BF531-1,0)</f>
        <v>0</v>
      </c>
      <c r="BH531" s="19">
        <f t="shared" ref="BH531" si="3984">IF(BG531&gt;0,BG531-1,0)</f>
        <v>0</v>
      </c>
      <c r="BI531" s="19">
        <f t="shared" ref="BI531" si="3985">IF(BH531&gt;0,BH531-1,0)</f>
        <v>0</v>
      </c>
    </row>
    <row r="532" spans="1:61" s="19" customFormat="1" ht="12.75" x14ac:dyDescent="0.2">
      <c r="D532" s="19">
        <f>B530</f>
        <v>33793681.723352201</v>
      </c>
      <c r="E532" s="19">
        <f>D536</f>
        <v>33577159.3734276</v>
      </c>
      <c r="F532" s="19">
        <f>E536</f>
        <v>33351821.920434792</v>
      </c>
      <c r="G532" s="19">
        <f t="shared" ref="G532" si="3986">F536</f>
        <v>33117310.482059184</v>
      </c>
      <c r="H532" s="19">
        <f t="shared" ref="H532" si="3987">G536</f>
        <v>32873251.565094538</v>
      </c>
      <c r="I532" s="19">
        <f t="shared" ref="I532" si="3988">H536</f>
        <v>32619256.470601309</v>
      </c>
      <c r="J532" s="19">
        <f t="shared" ref="J532" si="3989">I536</f>
        <v>32354920.674847655</v>
      </c>
      <c r="K532" s="19">
        <f t="shared" ref="K532" si="3990">J536</f>
        <v>32079823.185047194</v>
      </c>
      <c r="L532" s="19">
        <f t="shared" ref="L532" si="3991">K536</f>
        <v>31793525.868867431</v>
      </c>
      <c r="M532" s="19">
        <f t="shared" ref="M532" si="3992">L536</f>
        <v>31495572.756640963</v>
      </c>
      <c r="N532" s="19">
        <f t="shared" ref="N532" si="3993">M536</f>
        <v>31185489.315168194</v>
      </c>
      <c r="O532" s="19">
        <f t="shared" ref="O532" si="3994">N536</f>
        <v>30862781.691954941</v>
      </c>
      <c r="P532" s="19">
        <f t="shared" ref="P532" si="3995">O536</f>
        <v>30526935.928681273</v>
      </c>
      <c r="Q532" s="19">
        <f t="shared" ref="Q532" si="3996">P536</f>
        <v>30177417.14264895</v>
      </c>
      <c r="R532" s="19">
        <f t="shared" ref="R532" si="3997">Q536</f>
        <v>29813668.674903765</v>
      </c>
      <c r="S532" s="19">
        <f t="shared" ref="S532" si="3998">R536</f>
        <v>29435111.203676071</v>
      </c>
      <c r="T532" s="19">
        <f t="shared" ref="T532" si="3999">S536</f>
        <v>29041141.821727511</v>
      </c>
      <c r="U532" s="19">
        <f t="shared" ref="U532" si="4000">T536</f>
        <v>28631133.076134495</v>
      </c>
      <c r="V532" s="19">
        <f t="shared" ref="V532" si="4001">U536</f>
        <v>28204431.96897915</v>
      </c>
      <c r="W532" s="19">
        <f t="shared" ref="W532" si="4002">V536</f>
        <v>27760358.917356178</v>
      </c>
      <c r="X532" s="19">
        <f t="shared" ref="X532" si="4003">W536</f>
        <v>27298206.671039306</v>
      </c>
      <c r="Y532" s="19">
        <f t="shared" ref="Y532" si="4004">X536</f>
        <v>26817239.186083544</v>
      </c>
      <c r="Z532" s="19">
        <f t="shared" ref="Z532" si="4005">Y536</f>
        <v>26316690.452569306</v>
      </c>
      <c r="AA532" s="19">
        <f t="shared" ref="AA532" si="4006">Z536</f>
        <v>25795763.274621397</v>
      </c>
      <c r="AB532" s="19">
        <f t="shared" ref="AB532" si="4007">AA536</f>
        <v>25253628.000759892</v>
      </c>
      <c r="AC532" s="19">
        <f t="shared" ref="AC532" si="4008">AB536</f>
        <v>24689421.202560779</v>
      </c>
      <c r="AD532" s="19">
        <f t="shared" ref="AD532" si="4009">AC536</f>
        <v>24102244.299521968</v>
      </c>
      <c r="AE532" s="19">
        <f t="shared" ref="AE532" si="4010">AD536</f>
        <v>23491162.127944563</v>
      </c>
      <c r="AF532" s="19">
        <f t="shared" ref="AF532" si="4011">AE536</f>
        <v>22855201.451550119</v>
      </c>
      <c r="AG532" s="19">
        <f t="shared" ref="AG532" si="4012">AF536</f>
        <v>22193349.411461845</v>
      </c>
      <c r="AH532" s="19">
        <f t="shared" ref="AH532" si="4013">AG536</f>
        <v>21504551.913081117</v>
      </c>
      <c r="AI532" s="19">
        <f t="shared" ref="AI532" si="4014">AH536</f>
        <v>20787711.947290163</v>
      </c>
      <c r="AJ532" s="19">
        <f t="shared" ref="AJ532" si="4015">AI536</f>
        <v>20041687.843307219</v>
      </c>
      <c r="AK532" s="19">
        <f t="shared" ref="AK532" si="4016">AJ536</f>
        <v>19265291.450411547</v>
      </c>
      <c r="AL532" s="19">
        <f t="shared" ref="AL532" si="4017">AK536</f>
        <v>18457286.245642465</v>
      </c>
      <c r="AM532" s="19">
        <f t="shared" ref="AM532" si="4018">AL536</f>
        <v>17616385.364458621</v>
      </c>
      <c r="AN532" s="19">
        <f t="shared" ref="AN532" si="4019">AM536</f>
        <v>16741249.551221069</v>
      </c>
      <c r="AO532" s="19">
        <f t="shared" ref="AO532" si="4020">AN536</f>
        <v>15830485.026235975</v>
      </c>
      <c r="AP532" s="19">
        <f t="shared" ref="AP532" si="4021">AO536</f>
        <v>14882641.265959922</v>
      </c>
      <c r="AQ532" s="19">
        <f t="shared" ref="AQ532" si="4022">AP536</f>
        <v>13896208.69283247</v>
      </c>
      <c r="AR532" s="19">
        <f t="shared" ref="AR532" si="4023">AQ536</f>
        <v>12869616.271056697</v>
      </c>
      <c r="AS532" s="19">
        <f t="shared" ref="AS532" si="4024">AR536</f>
        <v>11801229.004498664</v>
      </c>
      <c r="AT532" s="19">
        <f t="shared" ref="AT532" si="4025">AS536</f>
        <v>10689345.332720831</v>
      </c>
      <c r="AU532" s="19">
        <f t="shared" ref="AU532" si="4026">AT536</f>
        <v>9532194.4210022446</v>
      </c>
      <c r="AV532" s="19">
        <f t="shared" ref="AV532" si="4027">AU536</f>
        <v>8327933.340029466</v>
      </c>
      <c r="AW532" s="19">
        <f t="shared" ref="AW532" si="4028">AV536</f>
        <v>7074644.130766484</v>
      </c>
      <c r="AX532" s="19">
        <f t="shared" ref="AX532" si="4029">AW536</f>
        <v>5770330.7498290027</v>
      </c>
      <c r="AY532" s="19">
        <f t="shared" ref="AY532" si="4030">AX536</f>
        <v>4412915.8904981688</v>
      </c>
      <c r="AZ532" s="19">
        <f t="shared" ref="AZ532" si="4031">AY536</f>
        <v>3000237.6743107457</v>
      </c>
      <c r="BA532" s="19">
        <f t="shared" ref="BA532" si="4032">AZ536</f>
        <v>1530046.2079566184</v>
      </c>
      <c r="BB532" s="19">
        <f t="shared" ref="BB532" si="4033">BA536</f>
        <v>-8.3819031715393066E-9</v>
      </c>
      <c r="BC532" s="19" t="e">
        <f t="shared" ref="BC532" si="4034">BB536</f>
        <v>#N/A</v>
      </c>
      <c r="BD532" s="19" t="e">
        <f t="shared" ref="BD532" si="4035">BC536</f>
        <v>#N/A</v>
      </c>
      <c r="BE532" s="19" t="e">
        <f t="shared" ref="BE532" si="4036">BD536</f>
        <v>#N/A</v>
      </c>
      <c r="BF532" s="19" t="e">
        <f t="shared" ref="BF532" si="4037">BE536</f>
        <v>#N/A</v>
      </c>
      <c r="BG532" s="19" t="e">
        <f t="shared" ref="BG532" si="4038">BF536</f>
        <v>#N/A</v>
      </c>
      <c r="BH532" s="19" t="e">
        <f t="shared" ref="BH532" si="4039">BG536</f>
        <v>#N/A</v>
      </c>
      <c r="BI532" s="19" t="e">
        <f t="shared" ref="BI532" si="4040">BH536</f>
        <v>#N/A</v>
      </c>
    </row>
    <row r="533" spans="1:61" s="19" customFormat="1" ht="12.75" x14ac:dyDescent="0.2">
      <c r="C533" s="19" t="s">
        <v>455</v>
      </c>
      <c r="D533" s="163">
        <f>IF($D531&gt;=1,($B530/HLOOKUP($D531,'Annuity Calc'!$H$7:$BE$11,2,FALSE))*HLOOKUP(D531,'Annuity Calc'!$H$7:$BE$11,3,FALSE),(IF(D531&lt;=(-1),D531,0)))</f>
        <v>216522.34992460455</v>
      </c>
      <c r="E533" s="163">
        <f>IF($D531&gt;=1,($B530/HLOOKUP($D531,'Annuity Calc'!$H$7:$BE$11,2,FALSE))*HLOOKUP(E531,'Annuity Calc'!$H$7:$BE$11,3,FALSE),(IF(E531&lt;=(-1),E531,0)))</f>
        <v>225337.45299280691</v>
      </c>
      <c r="F533" s="163">
        <f>IF($D531&gt;=1,($B530/HLOOKUP($D531,'Annuity Calc'!$H$7:$BE$11,2,FALSE))*HLOOKUP(F531,'Annuity Calc'!$H$7:$BE$11,3,FALSE),(IF(F531&lt;=(-1),F531,0)))</f>
        <v>234511.4383756067</v>
      </c>
      <c r="G533" s="163">
        <f>IF($D531&gt;=1,($B530/HLOOKUP($D531,'Annuity Calc'!$H$7:$BE$11,2,FALSE))*HLOOKUP(G531,'Annuity Calc'!$H$7:$BE$11,3,FALSE),(IF(G531&lt;=(-1),G531,0)))</f>
        <v>244058.91696464457</v>
      </c>
      <c r="H533" s="163">
        <f>IF($D531&gt;=1,($B530/HLOOKUP($D531,'Annuity Calc'!$H$7:$BE$11,2,FALSE))*HLOOKUP(H531,'Annuity Calc'!$H$7:$BE$11,3,FALSE),(IF(H531&lt;=(-1),H531,0)))</f>
        <v>253995.09449322917</v>
      </c>
      <c r="I533" s="163">
        <f>IF($D531&gt;=1,($B530/HLOOKUP($D531,'Annuity Calc'!$H$7:$BE$11,2,FALSE))*HLOOKUP(I531,'Annuity Calc'!$H$7:$BE$11,3,FALSE),(IF(I531&lt;=(-1),I531,0)))</f>
        <v>264335.79575365444</v>
      </c>
      <c r="J533" s="163">
        <f>IF($D531&gt;=1,($B530/HLOOKUP($D531,'Annuity Calc'!$H$7:$BE$11,2,FALSE))*HLOOKUP(J531,'Annuity Calc'!$H$7:$BE$11,3,FALSE),(IF(J531&lt;=(-1),J531,0)))</f>
        <v>275097.48980045907</v>
      </c>
      <c r="K533" s="163">
        <f>IF($D531&gt;=1,($B530/HLOOKUP($D531,'Annuity Calc'!$H$7:$BE$11,2,FALSE))*HLOOKUP(K531,'Annuity Calc'!$H$7:$BE$11,3,FALSE),(IF(K531&lt;=(-1),K531,0)))</f>
        <v>286297.31617976457</v>
      </c>
      <c r="L533" s="163">
        <f>IF($D531&gt;=1,($B530/HLOOKUP($D531,'Annuity Calc'!$H$7:$BE$11,2,FALSE))*HLOOKUP(L531,'Annuity Calc'!$H$7:$BE$11,3,FALSE),(IF(L531&lt;=(-1),L531,0)))</f>
        <v>297953.11222646903</v>
      </c>
      <c r="M533" s="163">
        <f>IF($D531&gt;=1,($B530/HLOOKUP($D531,'Annuity Calc'!$H$7:$BE$11,2,FALSE))*HLOOKUP(M531,'Annuity Calc'!$H$7:$BE$11,3,FALSE),(IF(M531&lt;=(-1),M531,0)))</f>
        <v>310083.44147276873</v>
      </c>
      <c r="N533" s="163">
        <f>IF($D531&gt;=1,($B530/HLOOKUP($D531,'Annuity Calc'!$H$7:$BE$11,2,FALSE))*HLOOKUP(N531,'Annuity Calc'!$H$7:$BE$11,3,FALSE),(IF(N531&lt;=(-1),N531,0)))</f>
        <v>322707.62321325514</v>
      </c>
      <c r="O533" s="163">
        <f>IF($D531&gt;=1,($B530/HLOOKUP($D531,'Annuity Calc'!$H$7:$BE$11,2,FALSE))*HLOOKUP(O531,'Annuity Calc'!$H$7:$BE$11,3,FALSE),(IF(O531&lt;=(-1),O531,0)))</f>
        <v>335845.76327366935</v>
      </c>
      <c r="P533" s="163">
        <f>IF($D531&gt;=1,($B530/HLOOKUP($D531,'Annuity Calc'!$H$7:$BE$11,2,FALSE))*HLOOKUP(P531,'Annuity Calc'!$H$7:$BE$11,3,FALSE),(IF(P531&lt;=(-1),P531,0)))</f>
        <v>349518.78603232384</v>
      </c>
      <c r="Q533" s="163">
        <f>IF($D531&gt;=1,($B530/HLOOKUP($D531,'Annuity Calc'!$H$7:$BE$11,2,FALSE))*HLOOKUP(Q531,'Annuity Calc'!$H$7:$BE$11,3,FALSE),(IF(Q531&lt;=(-1),Q531,0)))</f>
        <v>363748.46774518496</v>
      </c>
      <c r="R533" s="163">
        <f>IF($D531&gt;=1,($B530/HLOOKUP($D531,'Annuity Calc'!$H$7:$BE$11,2,FALSE))*HLOOKUP(R531,'Annuity Calc'!$H$7:$BE$11,3,FALSE),(IF(R531&lt;=(-1),R531,0)))</f>
        <v>378557.47122769395</v>
      </c>
      <c r="S533" s="163">
        <f>IF($D531&gt;=1,($B530/HLOOKUP($D531,'Annuity Calc'!$H$7:$BE$11,2,FALSE))*HLOOKUP(S531,'Annuity Calc'!$H$7:$BE$11,3,FALSE),(IF(S531&lt;=(-1),S531,0)))</f>
        <v>393969.38194856024</v>
      </c>
      <c r="T533" s="163">
        <f>IF($D531&gt;=1,($B530/HLOOKUP($D531,'Annuity Calc'!$H$7:$BE$11,2,FALSE))*HLOOKUP(T531,'Annuity Calc'!$H$7:$BE$11,3,FALSE),(IF(T531&lt;=(-1),T531,0)))</f>
        <v>410008.7455930147</v>
      </c>
      <c r="U533" s="163">
        <f>IF($D531&gt;=1,($B530/HLOOKUP($D531,'Annuity Calc'!$H$7:$BE$11,2,FALSE))*HLOOKUP(U531,'Annuity Calc'!$H$7:$BE$11,3,FALSE),(IF(U531&lt;=(-1),U531,0)))</f>
        <v>426701.10715534462</v>
      </c>
      <c r="V533" s="163">
        <f>IF($D531&gt;=1,($B530/HLOOKUP($D531,'Annuity Calc'!$H$7:$BE$11,2,FALSE))*HLOOKUP(V531,'Annuity Calc'!$H$7:$BE$11,3,FALSE),(IF(V531&lt;=(-1),V531,0)))</f>
        <v>444073.05162297201</v>
      </c>
      <c r="W533" s="163">
        <f>IF($D531&gt;=1,($B530/HLOOKUP($D531,'Annuity Calc'!$H$7:$BE$11,2,FALSE))*HLOOKUP(W531,'Annuity Calc'!$H$7:$BE$11,3,FALSE),(IF(W531&lt;=(-1),W531,0)))</f>
        <v>462152.2463168719</v>
      </c>
      <c r="X533" s="163">
        <f>IF($D531&gt;=1,($B530/HLOOKUP($D531,'Annuity Calc'!$H$7:$BE$11,2,FALSE))*HLOOKUP(X531,'Annuity Calc'!$H$7:$BE$11,3,FALSE),(IF(X531&lt;=(-1),X531,0)))</f>
        <v>480967.48495576077</v>
      </c>
      <c r="Y533" s="163">
        <f>IF($D531&gt;=1,($B530/HLOOKUP($D531,'Annuity Calc'!$H$7:$BE$11,2,FALSE))*HLOOKUP(Y531,'Annuity Calc'!$H$7:$BE$11,3,FALSE),(IF(Y531&lt;=(-1),Y531,0)))</f>
        <v>500548.73351423728</v>
      </c>
      <c r="Z533" s="163">
        <f>IF($D531&gt;=1,($B530/HLOOKUP($D531,'Annuity Calc'!$H$7:$BE$11,2,FALSE))*HLOOKUP(Z531,'Annuity Calc'!$H$7:$BE$11,3,FALSE),(IF(Z531&lt;=(-1),Z531,0)))</f>
        <v>520927.17794790701</v>
      </c>
      <c r="AA533" s="163">
        <f>IF($D531&gt;=1,($B530/HLOOKUP($D531,'Annuity Calc'!$H$7:$BE$11,2,FALSE))*HLOOKUP(AA531,'Annuity Calc'!$H$7:$BE$11,3,FALSE),(IF(AA531&lt;=(-1),AA531,0)))</f>
        <v>542135.27386150486</v>
      </c>
      <c r="AB533" s="163">
        <f>IF($D531&gt;=1,($B530/HLOOKUP($D531,'Annuity Calc'!$H$7:$BE$11,2,FALSE))*HLOOKUP(AB531,'Annuity Calc'!$H$7:$BE$11,3,FALSE),(IF(AB531&lt;=(-1),AB531,0)))</f>
        <v>564206.79819911404</v>
      </c>
      <c r="AC533" s="163">
        <f>IF($D531&gt;=1,($B530/HLOOKUP($D531,'Annuity Calc'!$H$7:$BE$11,2,FALSE))*HLOOKUP(AC531,'Annuity Calc'!$H$7:$BE$11,3,FALSE),(IF(AC531&lt;=(-1),AC531,0)))</f>
        <v>587176.90303881059</v>
      </c>
      <c r="AD533" s="163">
        <f>IF($D531&gt;=1,($B530/HLOOKUP($D531,'Annuity Calc'!$H$7:$BE$11,2,FALSE))*HLOOKUP(AD531,'Annuity Calc'!$H$7:$BE$11,3,FALSE),(IF(AD531&lt;=(-1),AD531,0)))</f>
        <v>611082.17157740425</v>
      </c>
      <c r="AE533" s="163">
        <f>IF($D531&gt;=1,($B530/HLOOKUP($D531,'Annuity Calc'!$H$7:$BE$11,2,FALSE))*HLOOKUP(AE531,'Annuity Calc'!$H$7:$BE$11,3,FALSE),(IF(AE531&lt;=(-1),AE531,0)))</f>
        <v>635960.67639444256</v>
      </c>
      <c r="AF533" s="163">
        <f>IF($D531&gt;=1,($B530/HLOOKUP($D531,'Annuity Calc'!$H$7:$BE$11,2,FALSE))*HLOOKUP(AF531,'Annuity Calc'!$H$7:$BE$11,3,FALSE),(IF(AF531&lt;=(-1),AF531,0)))</f>
        <v>661852.04008827265</v>
      </c>
      <c r="AG533" s="163">
        <f>IF($D531&gt;=1,($B530/HLOOKUP($D531,'Annuity Calc'!$H$7:$BE$11,2,FALSE))*HLOOKUP(AG531,'Annuity Calc'!$H$7:$BE$11,3,FALSE),(IF(AG531&lt;=(-1),AG531,0)))</f>
        <v>688797.49838072911</v>
      </c>
      <c r="AH533" s="163">
        <f>IF($D531&gt;=1,($B530/HLOOKUP($D531,'Annuity Calc'!$H$7:$BE$11,2,FALSE))*HLOOKUP(AH531,'Annuity Calc'!$H$7:$BE$11,3,FALSE),(IF(AH531&lt;=(-1),AH531,0)))</f>
        <v>716839.9657909543</v>
      </c>
      <c r="AI533" s="163">
        <f>IF($D531&gt;=1,($B530/HLOOKUP($D531,'Annuity Calc'!$H$7:$BE$11,2,FALSE))*HLOOKUP(AI531,'Annuity Calc'!$H$7:$BE$11,3,FALSE),(IF(AI531&lt;=(-1),AI531,0)))</f>
        <v>746024.10398294358</v>
      </c>
      <c r="AJ533" s="163">
        <f>IF($D531&gt;=1,($B530/HLOOKUP($D531,'Annuity Calc'!$H$7:$BE$11,2,FALSE))*HLOOKUP(AJ531,'Annuity Calc'!$H$7:$BE$11,3,FALSE),(IF(AJ531&lt;=(-1),AJ531,0)))</f>
        <v>776396.39289567189</v>
      </c>
      <c r="AK533" s="163">
        <f>IF($D531&gt;=1,($B530/HLOOKUP($D531,'Annuity Calc'!$H$7:$BE$11,2,FALSE))*HLOOKUP(AK531,'Annuity Calc'!$H$7:$BE$11,3,FALSE),(IF(AK531&lt;=(-1),AK531,0)))</f>
        <v>808005.20476908388</v>
      </c>
      <c r="AL533" s="163">
        <f>IF($D531&gt;=1,($B530/HLOOKUP($D531,'Annuity Calc'!$H$7:$BE$11,2,FALSE))*HLOOKUP(AL531,'Annuity Calc'!$H$7:$BE$11,3,FALSE),(IF(AL531&lt;=(-1),AL531,0)))</f>
        <v>840900.88118384476</v>
      </c>
      <c r="AM533" s="163">
        <f>IF($D531&gt;=1,($B530/HLOOKUP($D531,'Annuity Calc'!$H$7:$BE$11,2,FALSE))*HLOOKUP(AM531,'Annuity Calc'!$H$7:$BE$11,3,FALSE),(IF(AM531&lt;=(-1),AM531,0)))</f>
        <v>875135.8132375516</v>
      </c>
      <c r="AN533" s="163">
        <f>IF($D531&gt;=1,($B530/HLOOKUP($D531,'Annuity Calc'!$H$7:$BE$11,2,FALSE))*HLOOKUP(AN531,'Annuity Calc'!$H$7:$BE$11,3,FALSE),(IF(AN531&lt;=(-1),AN531,0)))</f>
        <v>910764.52498509339</v>
      </c>
      <c r="AO533" s="163">
        <f>IF($D531&gt;=1,($B530/HLOOKUP($D531,'Annuity Calc'!$H$7:$BE$11,2,FALSE))*HLOOKUP(AO531,'Annuity Calc'!$H$7:$BE$11,3,FALSE),(IF(AO531&lt;=(-1),AO531,0)))</f>
        <v>947843.76027605322</v>
      </c>
      <c r="AP533" s="163">
        <f>IF($D531&gt;=1,($B530/HLOOKUP($D531,'Annuity Calc'!$H$7:$BE$11,2,FALSE))*HLOOKUP(AP531,'Annuity Calc'!$H$7:$BE$11,3,FALSE),(IF(AP531&lt;=(-1),AP531,0)))</f>
        <v>986432.57312745322</v>
      </c>
      <c r="AQ533" s="163">
        <f>IF($D531&gt;=1,($B530/HLOOKUP($D531,'Annuity Calc'!$H$7:$BE$11,2,FALSE))*HLOOKUP(AQ531,'Annuity Calc'!$H$7:$BE$11,3,FALSE),(IF(AQ531&lt;=(-1),AQ531,0)))</f>
        <v>1026592.4217757725</v>
      </c>
      <c r="AR533" s="163">
        <f>IF($D531&gt;=1,($B530/HLOOKUP($D531,'Annuity Calc'!$H$7:$BE$11,2,FALSE))*HLOOKUP(AR531,'Annuity Calc'!$H$7:$BE$11,3,FALSE),(IF(AR531&lt;=(-1),AR531,0)))</f>
        <v>1068387.266558032</v>
      </c>
      <c r="AS533" s="163">
        <f>IF($D531&gt;=1,($B530/HLOOKUP($D531,'Annuity Calc'!$H$7:$BE$11,2,FALSE))*HLOOKUP(AS531,'Annuity Calc'!$H$7:$BE$11,3,FALSE),(IF(AS531&lt;=(-1),AS531,0)))</f>
        <v>1111883.6717778326</v>
      </c>
      <c r="AT533" s="163">
        <f>IF($D531&gt;=1,($B530/HLOOKUP($D531,'Annuity Calc'!$H$7:$BE$11,2,FALSE))*HLOOKUP(AT531,'Annuity Calc'!$H$7:$BE$11,3,FALSE),(IF(AT531&lt;=(-1),AT531,0)))</f>
        <v>1157150.9117185858</v>
      </c>
      <c r="AU533" s="163">
        <f>IF($D531&gt;=1,($B530/HLOOKUP($D531,'Annuity Calc'!$H$7:$BE$11,2,FALSE))*HLOOKUP(AU531,'Annuity Calc'!$H$7:$BE$11,3,FALSE),(IF(AU531&lt;=(-1),AU531,0)))</f>
        <v>1204261.0809727788</v>
      </c>
      <c r="AV533" s="163">
        <f>IF($D531&gt;=1,($B530/HLOOKUP($D531,'Annuity Calc'!$H$7:$BE$11,2,FALSE))*HLOOKUP(AV531,'Annuity Calc'!$H$7:$BE$11,3,FALSE),(IF(AV531&lt;=(-1),AV531,0)))</f>
        <v>1253289.2092629822</v>
      </c>
      <c r="AW533" s="163">
        <f>IF($D531&gt;=1,($B530/HLOOKUP($D531,'Annuity Calc'!$H$7:$BE$11,2,FALSE))*HLOOKUP(AW531,'Annuity Calc'!$H$7:$BE$11,3,FALSE),(IF(AW531&lt;=(-1),AW531,0)))</f>
        <v>1304313.3809374813</v>
      </c>
      <c r="AX533" s="163">
        <f>IF($D531&gt;=1,($B530/HLOOKUP($D531,'Annuity Calc'!$H$7:$BE$11,2,FALSE))*HLOOKUP(AX531,'Annuity Calc'!$H$7:$BE$11,3,FALSE),(IF(AX531&lt;=(-1),AX531,0)))</f>
        <v>1357414.8593308341</v>
      </c>
      <c r="AY533" s="163">
        <f>IF($D531&gt;=1,($B530/HLOOKUP($D531,'Annuity Calc'!$H$7:$BE$11,2,FALSE))*HLOOKUP(AY531,'Annuity Calc'!$H$7:$BE$11,3,FALSE),(IF(AY531&lt;=(-1),AY531,0)))</f>
        <v>1412678.2161874233</v>
      </c>
      <c r="AZ533" s="163">
        <f>IF($D531&gt;=1,($B530/HLOOKUP($D531,'Annuity Calc'!$H$7:$BE$11,2,FALSE))*HLOOKUP(AZ531,'Annuity Calc'!$H$7:$BE$11,3,FALSE),(IF(AZ531&lt;=(-1),AZ531,0)))</f>
        <v>1470191.4663541273</v>
      </c>
      <c r="BA533" s="163">
        <f>IF($D531&gt;=1,($B530/HLOOKUP($D531,'Annuity Calc'!$H$7:$BE$11,2,FALSE))*HLOOKUP(BA531,'Annuity Calc'!$H$7:$BE$11,3,FALSE),(IF(BA531&lt;=(-1),BA531,0)))</f>
        <v>1530046.2079566268</v>
      </c>
      <c r="BB533" s="163" t="e">
        <f>IF($D531&gt;=1,($B530/HLOOKUP($D531,'Annuity Calc'!$H$7:$BE$11,2,FALSE))*HLOOKUP(BB531,'Annuity Calc'!$H$7:$BE$11,3,FALSE),(IF(BB531&lt;=(-1),BB531,0)))</f>
        <v>#N/A</v>
      </c>
      <c r="BC533" s="163" t="e">
        <f>IF($D531&gt;=1,($B530/HLOOKUP($D531,'Annuity Calc'!$H$7:$BE$11,2,FALSE))*HLOOKUP(BC531,'Annuity Calc'!$H$7:$BE$11,3,FALSE),(IF(BC531&lt;=(-1),BC531,0)))</f>
        <v>#N/A</v>
      </c>
      <c r="BD533" s="163" t="e">
        <f>IF($D531&gt;=1,($B530/HLOOKUP($D531,'Annuity Calc'!$H$7:$BE$11,2,FALSE))*HLOOKUP(BD531,'Annuity Calc'!$H$7:$BE$11,3,FALSE),(IF(BD531&lt;=(-1),BD531,0)))</f>
        <v>#N/A</v>
      </c>
      <c r="BE533" s="163" t="e">
        <f>IF($D531&gt;=1,($B530/HLOOKUP($D531,'Annuity Calc'!$H$7:$BE$11,2,FALSE))*HLOOKUP(BE531,'Annuity Calc'!$H$7:$BE$11,3,FALSE),(IF(BE531&lt;=(-1),BE531,0)))</f>
        <v>#N/A</v>
      </c>
      <c r="BF533" s="163" t="e">
        <f>IF($D531&gt;=1,($B530/HLOOKUP($D531,'Annuity Calc'!$H$7:$BE$11,2,FALSE))*HLOOKUP(BF531,'Annuity Calc'!$H$7:$BE$11,3,FALSE),(IF(BF531&lt;=(-1),BF531,0)))</f>
        <v>#N/A</v>
      </c>
      <c r="BG533" s="163" t="e">
        <f>IF($D531&gt;=1,($B530/HLOOKUP($D531,'Annuity Calc'!$H$7:$BE$11,2,FALSE))*HLOOKUP(BG531,'Annuity Calc'!$H$7:$BE$11,3,FALSE),(IF(BG531&lt;=(-1),BG531,0)))</f>
        <v>#N/A</v>
      </c>
      <c r="BH533" s="163" t="e">
        <f>IF($D531&gt;=1,($B530/HLOOKUP($D531,'Annuity Calc'!$H$7:$BE$11,2,FALSE))*HLOOKUP(BH531,'Annuity Calc'!$H$7:$BE$11,3,FALSE),(IF(BH531&lt;=(-1),BH531,0)))</f>
        <v>#N/A</v>
      </c>
      <c r="BI533" s="163" t="e">
        <f>IF($D531&gt;=1,($B530/HLOOKUP($D531,'Annuity Calc'!$H$7:$BE$11,2,FALSE))*HLOOKUP(BI531,'Annuity Calc'!$H$7:$BE$11,3,FALSE),(IF(BI531&lt;=(-1),BI531,0)))</f>
        <v>#N/A</v>
      </c>
    </row>
    <row r="534" spans="1:61" s="19" customFormat="1" ht="12.75" x14ac:dyDescent="0.2">
      <c r="C534" s="19" t="s">
        <v>456</v>
      </c>
      <c r="D534" s="163">
        <f>IF($D531&gt;=1,($B530/HLOOKUP($D531,'Annuity Calc'!$H$7:$BE$11,2,FALSE))*HLOOKUP(D531,'Annuity Calc'!$H$7:$BE$11,4,FALSE),(IF(D531&lt;=(-1),D531,0)))</f>
        <v>1344048.279880757</v>
      </c>
      <c r="E534" s="163">
        <f>IF($D531&gt;=1,($B530/HLOOKUP($D531,'Annuity Calc'!$H$7:$BE$11,2,FALSE))*HLOOKUP(E531,'Annuity Calc'!$H$7:$BE$11,4,FALSE),(IF(E531&lt;=(-1),E531,0)))</f>
        <v>1335233.1768125545</v>
      </c>
      <c r="F534" s="163">
        <f>IF($D531&gt;=1,($B530/HLOOKUP($D531,'Annuity Calc'!$H$7:$BE$11,2,FALSE))*HLOOKUP(F531,'Annuity Calc'!$H$7:$BE$11,4,FALSE),(IF(F531&lt;=(-1),F531,0)))</f>
        <v>1326059.191429755</v>
      </c>
      <c r="G534" s="163">
        <f>IF($D531&gt;=1,($B530/HLOOKUP($D531,'Annuity Calc'!$H$7:$BE$11,2,FALSE))*HLOOKUP(G531,'Annuity Calc'!$H$7:$BE$11,4,FALSE),(IF(G531&lt;=(-1),G531,0)))</f>
        <v>1316511.7128407168</v>
      </c>
      <c r="H534" s="163">
        <f>IF($D531&gt;=1,($B530/HLOOKUP($D531,'Annuity Calc'!$H$7:$BE$11,2,FALSE))*HLOOKUP(H531,'Annuity Calc'!$H$7:$BE$11,4,FALSE),(IF(H531&lt;=(-1),H531,0)))</f>
        <v>1306575.5353121324</v>
      </c>
      <c r="I534" s="163">
        <f>IF($D531&gt;=1,($B530/HLOOKUP($D531,'Annuity Calc'!$H$7:$BE$11,2,FALSE))*HLOOKUP(I531,'Annuity Calc'!$H$7:$BE$11,4,FALSE),(IF(I531&lt;=(-1),I531,0)))</f>
        <v>1296234.8340517071</v>
      </c>
      <c r="J534" s="163">
        <f>IF($D531&gt;=1,($B530/HLOOKUP($D531,'Annuity Calc'!$H$7:$BE$11,2,FALSE))*HLOOKUP(J531,'Annuity Calc'!$H$7:$BE$11,4,FALSE),(IF(J531&lt;=(-1),J531,0)))</f>
        <v>1285473.1400049024</v>
      </c>
      <c r="K534" s="163">
        <f>IF($D531&gt;=1,($B530/HLOOKUP($D531,'Annuity Calc'!$H$7:$BE$11,2,FALSE))*HLOOKUP(K531,'Annuity Calc'!$H$7:$BE$11,4,FALSE),(IF(K531&lt;=(-1),K531,0)))</f>
        <v>1274273.3136255969</v>
      </c>
      <c r="L534" s="163">
        <f>IF($D531&gt;=1,($B530/HLOOKUP($D531,'Annuity Calc'!$H$7:$BE$11,2,FALSE))*HLOOKUP(L531,'Annuity Calc'!$H$7:$BE$11,4,FALSE),(IF(L531&lt;=(-1),L531,0)))</f>
        <v>1262617.5175788926</v>
      </c>
      <c r="M534" s="163">
        <f>IF($D531&gt;=1,($B530/HLOOKUP($D531,'Annuity Calc'!$H$7:$BE$11,2,FALSE))*HLOOKUP(M531,'Annuity Calc'!$H$7:$BE$11,4,FALSE),(IF(M531&lt;=(-1),M531,0)))</f>
        <v>1250487.1883325928</v>
      </c>
      <c r="N534" s="163">
        <f>IF($D531&gt;=1,($B530/HLOOKUP($D531,'Annuity Calc'!$H$7:$BE$11,2,FALSE))*HLOOKUP(N531,'Annuity Calc'!$H$7:$BE$11,4,FALSE),(IF(N531&lt;=(-1),N531,0)))</f>
        <v>1237863.0065921063</v>
      </c>
      <c r="O534" s="163">
        <f>IF($D531&gt;=1,($B530/HLOOKUP($D531,'Annuity Calc'!$H$7:$BE$11,2,FALSE))*HLOOKUP(O531,'Annuity Calc'!$H$7:$BE$11,4,FALSE),(IF(O531&lt;=(-1),O531,0)))</f>
        <v>1224724.8665316922</v>
      </c>
      <c r="P534" s="163">
        <f>IF($D531&gt;=1,($B530/HLOOKUP($D531,'Annuity Calc'!$H$7:$BE$11,2,FALSE))*HLOOKUP(P531,'Annuity Calc'!$H$7:$BE$11,4,FALSE),(IF(P531&lt;=(-1),P531,0)))</f>
        <v>1211051.8437730377</v>
      </c>
      <c r="Q534" s="163">
        <f>IF($D531&gt;=1,($B530/HLOOKUP($D531,'Annuity Calc'!$H$7:$BE$11,2,FALSE))*HLOOKUP(Q531,'Annuity Calc'!$H$7:$BE$11,4,FALSE),(IF(Q531&lt;=(-1),Q531,0)))</f>
        <v>1196822.1620601765</v>
      </c>
      <c r="R534" s="163">
        <f>IF($D531&gt;=1,($B530/HLOOKUP($D531,'Annuity Calc'!$H$7:$BE$11,2,FALSE))*HLOOKUP(R531,'Annuity Calc'!$H$7:$BE$11,4,FALSE),(IF(R531&lt;=(-1),R531,0)))</f>
        <v>1182013.1585776675</v>
      </c>
      <c r="S534" s="163">
        <f>IF($D531&gt;=1,($B530/HLOOKUP($D531,'Annuity Calc'!$H$7:$BE$11,2,FALSE))*HLOOKUP(S531,'Annuity Calc'!$H$7:$BE$11,4,FALSE),(IF(S531&lt;=(-1),S531,0)))</f>
        <v>1166601.2478568011</v>
      </c>
      <c r="T534" s="163">
        <f>IF($D531&gt;=1,($B530/HLOOKUP($D531,'Annuity Calc'!$H$7:$BE$11,2,FALSE))*HLOOKUP(T531,'Annuity Calc'!$H$7:$BE$11,4,FALSE),(IF(T531&lt;=(-1),T531,0)))</f>
        <v>1150561.884212347</v>
      </c>
      <c r="U534" s="163">
        <f>IF($D531&gt;=1,($B530/HLOOKUP($D531,'Annuity Calc'!$H$7:$BE$11,2,FALSE))*HLOOKUP(U531,'Annuity Calc'!$H$7:$BE$11,4,FALSE),(IF(U531&lt;=(-1),U531,0)))</f>
        <v>1133869.5226500169</v>
      </c>
      <c r="V534" s="163">
        <f>IF($D531&gt;=1,($B530/HLOOKUP($D531,'Annuity Calc'!$H$7:$BE$11,2,FALSE))*HLOOKUP(V531,'Annuity Calc'!$H$7:$BE$11,4,FALSE),(IF(V531&lt;=(-1),V531,0)))</f>
        <v>1116497.5781823895</v>
      </c>
      <c r="W534" s="163">
        <f>IF($D531&gt;=1,($B530/HLOOKUP($D531,'Annuity Calc'!$H$7:$BE$11,2,FALSE))*HLOOKUP(W531,'Annuity Calc'!$H$7:$BE$11,4,FALSE),(IF(W531&lt;=(-1),W531,0)))</f>
        <v>1098418.3834884898</v>
      </c>
      <c r="X534" s="163">
        <f>IF($D531&gt;=1,($B530/HLOOKUP($D531,'Annuity Calc'!$H$7:$BE$11,2,FALSE))*HLOOKUP(X531,'Annuity Calc'!$H$7:$BE$11,4,FALSE),(IF(X531&lt;=(-1),X531,0)))</f>
        <v>1079603.1448496007</v>
      </c>
      <c r="Y534" s="163">
        <f>IF($D531&gt;=1,($B530/HLOOKUP($D531,'Annuity Calc'!$H$7:$BE$11,2,FALSE))*HLOOKUP(Y531,'Annuity Calc'!$H$7:$BE$11,4,FALSE),(IF(Y531&lt;=(-1),Y531,0)))</f>
        <v>1060021.8962911242</v>
      </c>
      <c r="Z534" s="163">
        <f>IF($D531&gt;=1,($B530/HLOOKUP($D531,'Annuity Calc'!$H$7:$BE$11,2,FALSE))*HLOOKUP(Z531,'Annuity Calc'!$H$7:$BE$11,4,FALSE),(IF(Z531&lt;=(-1),Z531,0)))</f>
        <v>1039643.4518574545</v>
      </c>
      <c r="AA534" s="163">
        <f>IF($D531&gt;=1,($B530/HLOOKUP($D531,'Annuity Calc'!$H$7:$BE$11,2,FALSE))*HLOOKUP(AA531,'Annuity Calc'!$H$7:$BE$11,4,FALSE),(IF(AA531&lt;=(-1),AA531,0)))</f>
        <v>1018435.3559438565</v>
      </c>
      <c r="AB534" s="163">
        <f>IF($D531&gt;=1,($B530/HLOOKUP($D531,'Annuity Calc'!$H$7:$BE$11,2,FALSE))*HLOOKUP(AB531,'Annuity Calc'!$H$7:$BE$11,4,FALSE),(IF(AB531&lt;=(-1),AB531,0)))</f>
        <v>996363.83160624735</v>
      </c>
      <c r="AC534" s="163">
        <f>IF($D531&gt;=1,($B530/HLOOKUP($D531,'Annuity Calc'!$H$7:$BE$11,2,FALSE))*HLOOKUP(AC531,'Annuity Calc'!$H$7:$BE$11,4,FALSE),(IF(AC531&lt;=(-1),AC531,0)))</f>
        <v>973393.72676655091</v>
      </c>
      <c r="AD534" s="163">
        <f>IF($D531&gt;=1,($B530/HLOOKUP($D531,'Annuity Calc'!$H$7:$BE$11,2,FALSE))*HLOOKUP(AD531,'Annuity Calc'!$H$7:$BE$11,4,FALSE),(IF(AD531&lt;=(-1),AD531,0)))</f>
        <v>949488.45822795737</v>
      </c>
      <c r="AE534" s="163">
        <f>IF($D531&gt;=1,($B530/HLOOKUP($D531,'Annuity Calc'!$H$7:$BE$11,2,FALSE))*HLOOKUP(AE531,'Annuity Calc'!$H$7:$BE$11,4,FALSE),(IF(AE531&lt;=(-1),AE531,0)))</f>
        <v>924609.95341091906</v>
      </c>
      <c r="AF534" s="163">
        <f>IF($D531&gt;=1,($B530/HLOOKUP($D531,'Annuity Calc'!$H$7:$BE$11,2,FALSE))*HLOOKUP(AF531,'Annuity Calc'!$H$7:$BE$11,4,FALSE),(IF(AF531&lt;=(-1),AF531,0)))</f>
        <v>898718.58971708885</v>
      </c>
      <c r="AG534" s="163">
        <f>IF($D531&gt;=1,($B530/HLOOKUP($D531,'Annuity Calc'!$H$7:$BE$11,2,FALSE))*HLOOKUP(AG531,'Annuity Calc'!$H$7:$BE$11,4,FALSE),(IF(AG531&lt;=(-1),AG531,0)))</f>
        <v>871773.13142463239</v>
      </c>
      <c r="AH534" s="163">
        <f>IF($D531&gt;=1,($B530/HLOOKUP($D531,'Annuity Calc'!$H$7:$BE$11,2,FALSE))*HLOOKUP(AH531,'Annuity Calc'!$H$7:$BE$11,4,FALSE),(IF(AH531&lt;=(-1),AH531,0)))</f>
        <v>843730.66401440732</v>
      </c>
      <c r="AI534" s="163">
        <f>IF($D531&gt;=1,($B530/HLOOKUP($D531,'Annuity Calc'!$H$7:$BE$11,2,FALSE))*HLOOKUP(AI531,'Annuity Calc'!$H$7:$BE$11,4,FALSE),(IF(AI531&lt;=(-1),AI531,0)))</f>
        <v>814546.52582241793</v>
      </c>
      <c r="AJ534" s="163">
        <f>IF($D531&gt;=1,($B530/HLOOKUP($D531,'Annuity Calc'!$H$7:$BE$11,2,FALSE))*HLOOKUP(AJ531,'Annuity Calc'!$H$7:$BE$11,4,FALSE),(IF(AJ531&lt;=(-1),AJ531,0)))</f>
        <v>784174.23690968961</v>
      </c>
      <c r="AK534" s="163">
        <f>IF($D531&gt;=1,($B530/HLOOKUP($D531,'Annuity Calc'!$H$7:$BE$11,2,FALSE))*HLOOKUP(AK531,'Annuity Calc'!$H$7:$BE$11,4,FALSE),(IF(AK531&lt;=(-1),AK531,0)))</f>
        <v>752565.42503627762</v>
      </c>
      <c r="AL534" s="163">
        <f>IF($D531&gt;=1,($B530/HLOOKUP($D531,'Annuity Calc'!$H$7:$BE$11,2,FALSE))*HLOOKUP(AL531,'Annuity Calc'!$H$7:$BE$11,4,FALSE),(IF(AL531&lt;=(-1),AL531,0)))</f>
        <v>719669.74862151686</v>
      </c>
      <c r="AM534" s="163">
        <f>IF($D531&gt;=1,($B530/HLOOKUP($D531,'Annuity Calc'!$H$7:$BE$11,2,FALSE))*HLOOKUP(AM531,'Annuity Calc'!$H$7:$BE$11,4,FALSE),(IF(AM531&lt;=(-1),AM531,0)))</f>
        <v>685434.81656781002</v>
      </c>
      <c r="AN534" s="163">
        <f>IF($D531&gt;=1,($B530/HLOOKUP($D531,'Annuity Calc'!$H$7:$BE$11,2,FALSE))*HLOOKUP(AN531,'Annuity Calc'!$H$7:$BE$11,4,FALSE),(IF(AN531&lt;=(-1),AN531,0)))</f>
        <v>649806.10482026823</v>
      </c>
      <c r="AO534" s="163">
        <f>IF($D531&gt;=1,($B530/HLOOKUP($D531,'Annuity Calc'!$H$7:$BE$11,2,FALSE))*HLOOKUP(AO531,'Annuity Calc'!$H$7:$BE$11,4,FALSE),(IF(AO531&lt;=(-1),AO531,0)))</f>
        <v>612726.86952930829</v>
      </c>
      <c r="AP534" s="163">
        <f>IF($D531&gt;=1,($B530/HLOOKUP($D531,'Annuity Calc'!$H$7:$BE$11,2,FALSE))*HLOOKUP(AP531,'Annuity Calc'!$H$7:$BE$11,4,FALSE),(IF(AP531&lt;=(-1),AP531,0)))</f>
        <v>574138.05667790829</v>
      </c>
      <c r="AQ534" s="163">
        <f>IF($D531&gt;=1,($B530/HLOOKUP($D531,'Annuity Calc'!$H$7:$BE$11,2,FALSE))*HLOOKUP(AQ531,'Annuity Calc'!$H$7:$BE$11,4,FALSE),(IF(AQ531&lt;=(-1),AQ531,0)))</f>
        <v>533978.20802958903</v>
      </c>
      <c r="AR534" s="163">
        <f>IF($D531&gt;=1,($B530/HLOOKUP($D531,'Annuity Calc'!$H$7:$BE$11,2,FALSE))*HLOOKUP(AR531,'Annuity Calc'!$H$7:$BE$11,4,FALSE),(IF(AR531&lt;=(-1),AR531,0)))</f>
        <v>492183.3632473296</v>
      </c>
      <c r="AS534" s="163">
        <f>IF($D531&gt;=1,($B530/HLOOKUP($D531,'Annuity Calc'!$H$7:$BE$11,2,FALSE))*HLOOKUP(AS531,'Annuity Calc'!$H$7:$BE$11,4,FALSE),(IF(AS531&lt;=(-1),AS531,0)))</f>
        <v>448686.95802752901</v>
      </c>
      <c r="AT534" s="163">
        <f>IF($D531&gt;=1,($B530/HLOOKUP($D531,'Annuity Calc'!$H$7:$BE$11,2,FALSE))*HLOOKUP(AT531,'Annuity Calc'!$H$7:$BE$11,4,FALSE),(IF(AT531&lt;=(-1),AT531,0)))</f>
        <v>403419.71808677568</v>
      </c>
      <c r="AU534" s="163">
        <f>IF($D531&gt;=1,($B530/HLOOKUP($D531,'Annuity Calc'!$H$7:$BE$11,2,FALSE))*HLOOKUP(AU531,'Annuity Calc'!$H$7:$BE$11,4,FALSE),(IF(AU531&lt;=(-1),AU531,0)))</f>
        <v>356309.54883258278</v>
      </c>
      <c r="AV534" s="163">
        <f>IF($D531&gt;=1,($B530/HLOOKUP($D531,'Annuity Calc'!$H$7:$BE$11,2,FALSE))*HLOOKUP(AV531,'Annuity Calc'!$H$7:$BE$11,4,FALSE),(IF(AV531&lt;=(-1),AV531,0)))</f>
        <v>307281.42054237926</v>
      </c>
      <c r="AW534" s="163">
        <f>IF($D531&gt;=1,($B530/HLOOKUP($D531,'Annuity Calc'!$H$7:$BE$11,2,FALSE))*HLOOKUP(AW531,'Annuity Calc'!$H$7:$BE$11,4,FALSE),(IF(AW531&lt;=(-1),AW531,0)))</f>
        <v>256257.24886788012</v>
      </c>
      <c r="AX534" s="163">
        <f>IF($D531&gt;=1,($B530/HLOOKUP($D531,'Annuity Calc'!$H$7:$BE$11,2,FALSE))*HLOOKUP(AX531,'Annuity Calc'!$H$7:$BE$11,4,FALSE),(IF(AX531&lt;=(-1),AX531,0)))</f>
        <v>203155.77047452738</v>
      </c>
      <c r="AY534" s="163">
        <f>IF($D531&gt;=1,($B530/HLOOKUP($D531,'Annuity Calc'!$H$7:$BE$11,2,FALSE))*HLOOKUP(AY531,'Annuity Calc'!$H$7:$BE$11,4,FALSE),(IF(AY531&lt;=(-1),AY531,0)))</f>
        <v>147892.4136179382</v>
      </c>
      <c r="AZ534" s="163">
        <f>IF($D531&gt;=1,($B530/HLOOKUP($D531,'Annuity Calc'!$H$7:$BE$11,2,FALSE))*HLOOKUP(AZ531,'Annuity Calc'!$H$7:$BE$11,4,FALSE),(IF(AZ531&lt;=(-1),AZ531,0)))</f>
        <v>90379.163451234257</v>
      </c>
      <c r="BA534" s="163">
        <f>IF($D531&gt;=1,($B530/HLOOKUP($D531,'Annuity Calc'!$H$7:$BE$11,2,FALSE))*HLOOKUP(BA531,'Annuity Calc'!$H$7:$BE$11,4,FALSE),(IF(BA531&lt;=(-1),BA531,0)))</f>
        <v>30524.421848734699</v>
      </c>
      <c r="BB534" s="163" t="e">
        <f>IF($D531&gt;=1,($B530/HLOOKUP($D531,'Annuity Calc'!$H$7:$BE$11,2,FALSE))*HLOOKUP(BB531,'Annuity Calc'!$H$7:$BE$11,4,FALSE),(IF(BB531&lt;=(-1),BB531,0)))</f>
        <v>#N/A</v>
      </c>
      <c r="BC534" s="163" t="e">
        <f>IF($D531&gt;=1,($B530/HLOOKUP($D531,'Annuity Calc'!$H$7:$BE$11,2,FALSE))*HLOOKUP(BC531,'Annuity Calc'!$H$7:$BE$11,4,FALSE),(IF(BC531&lt;=(-1),BC531,0)))</f>
        <v>#N/A</v>
      </c>
      <c r="BD534" s="163" t="e">
        <f>IF($D531&gt;=1,($B530/HLOOKUP($D531,'Annuity Calc'!$H$7:$BE$11,2,FALSE))*HLOOKUP(BD531,'Annuity Calc'!$H$7:$BE$11,4,FALSE),(IF(BD531&lt;=(-1),BD531,0)))</f>
        <v>#N/A</v>
      </c>
      <c r="BE534" s="163" t="e">
        <f>IF($D531&gt;=1,($B530/HLOOKUP($D531,'Annuity Calc'!$H$7:$BE$11,2,FALSE))*HLOOKUP(BE531,'Annuity Calc'!$H$7:$BE$11,4,FALSE),(IF(BE531&lt;=(-1),BE531,0)))</f>
        <v>#N/A</v>
      </c>
      <c r="BF534" s="163" t="e">
        <f>IF($D531&gt;=1,($B530/HLOOKUP($D531,'Annuity Calc'!$H$7:$BE$11,2,FALSE))*HLOOKUP(BF531,'Annuity Calc'!$H$7:$BE$11,4,FALSE),(IF(BF531&lt;=(-1),BF531,0)))</f>
        <v>#N/A</v>
      </c>
      <c r="BG534" s="163" t="e">
        <f>IF($D531&gt;=1,($B530/HLOOKUP($D531,'Annuity Calc'!$H$7:$BE$11,2,FALSE))*HLOOKUP(BG531,'Annuity Calc'!$H$7:$BE$11,4,FALSE),(IF(BG531&lt;=(-1),BG531,0)))</f>
        <v>#N/A</v>
      </c>
      <c r="BH534" s="163" t="e">
        <f>IF($D531&gt;=1,($B530/HLOOKUP($D531,'Annuity Calc'!$H$7:$BE$11,2,FALSE))*HLOOKUP(BH531,'Annuity Calc'!$H$7:$BE$11,4,FALSE),(IF(BH531&lt;=(-1),BH531,0)))</f>
        <v>#N/A</v>
      </c>
      <c r="BI534" s="163" t="e">
        <f>IF($D531&gt;=1,($B530/HLOOKUP($D531,'Annuity Calc'!$H$7:$BE$11,2,FALSE))*HLOOKUP(BI531,'Annuity Calc'!$H$7:$BE$11,4,FALSE),(IF(BI531&lt;=(-1),BI531,0)))</f>
        <v>#N/A</v>
      </c>
    </row>
    <row r="535" spans="1:61" s="19" customFormat="1" ht="12.75" x14ac:dyDescent="0.2">
      <c r="C535" s="19" t="s">
        <v>161</v>
      </c>
      <c r="D535" s="163">
        <f>IF($D531&gt;=1,($B530/HLOOKUP($D531,'Annuity Calc'!$H$7:$BE$11,2,FALSE))*HLOOKUP(D531,'Annuity Calc'!$H$7:$BE$11,5,FALSE),(IF(D531&lt;=(-1),D531,0)))</f>
        <v>1560570.6298053616</v>
      </c>
      <c r="E535" s="163">
        <f>IF($D531&gt;=1,($B530/HLOOKUP($D531,'Annuity Calc'!$H$7:$BE$11,2,FALSE))*HLOOKUP(E531,'Annuity Calc'!$H$7:$BE$11,5,FALSE),(IF(E531&lt;=(-1),E531,0)))</f>
        <v>1560570.6298053616</v>
      </c>
      <c r="F535" s="163">
        <f>IF($D531&gt;=1,($B530/HLOOKUP($D531,'Annuity Calc'!$H$7:$BE$11,2,FALSE))*HLOOKUP(F531,'Annuity Calc'!$H$7:$BE$11,5,FALSE),(IF(F531&lt;=(-1),F531,0)))</f>
        <v>1560570.6298053616</v>
      </c>
      <c r="G535" s="163">
        <f>IF($D531&gt;=1,($B530/HLOOKUP($D531,'Annuity Calc'!$H$7:$BE$11,2,FALSE))*HLOOKUP(G531,'Annuity Calc'!$H$7:$BE$11,5,FALSE),(IF(G531&lt;=(-1),G531,0)))</f>
        <v>1560570.6298053616</v>
      </c>
      <c r="H535" s="163">
        <f>IF($D531&gt;=1,($B530/HLOOKUP($D531,'Annuity Calc'!$H$7:$BE$11,2,FALSE))*HLOOKUP(H531,'Annuity Calc'!$H$7:$BE$11,5,FALSE),(IF(H531&lt;=(-1),H531,0)))</f>
        <v>1560570.6298053616</v>
      </c>
      <c r="I535" s="163">
        <f>IF($D531&gt;=1,($B530/HLOOKUP($D531,'Annuity Calc'!$H$7:$BE$11,2,FALSE))*HLOOKUP(I531,'Annuity Calc'!$H$7:$BE$11,5,FALSE),(IF(I531&lt;=(-1),I531,0)))</f>
        <v>1560570.6298053616</v>
      </c>
      <c r="J535" s="163">
        <f>IF($D531&gt;=1,($B530/HLOOKUP($D531,'Annuity Calc'!$H$7:$BE$11,2,FALSE))*HLOOKUP(J531,'Annuity Calc'!$H$7:$BE$11,5,FALSE),(IF(J531&lt;=(-1),J531,0)))</f>
        <v>1560570.6298053616</v>
      </c>
      <c r="K535" s="163">
        <f>IF($D531&gt;=1,($B530/HLOOKUP($D531,'Annuity Calc'!$H$7:$BE$11,2,FALSE))*HLOOKUP(K531,'Annuity Calc'!$H$7:$BE$11,5,FALSE),(IF(K531&lt;=(-1),K531,0)))</f>
        <v>1560570.6298053616</v>
      </c>
      <c r="L535" s="163">
        <f>IF($D531&gt;=1,($B530/HLOOKUP($D531,'Annuity Calc'!$H$7:$BE$11,2,FALSE))*HLOOKUP(L531,'Annuity Calc'!$H$7:$BE$11,5,FALSE),(IF(L531&lt;=(-1),L531,0)))</f>
        <v>1560570.6298053616</v>
      </c>
      <c r="M535" s="163">
        <f>IF($D531&gt;=1,($B530/HLOOKUP($D531,'Annuity Calc'!$H$7:$BE$11,2,FALSE))*HLOOKUP(M531,'Annuity Calc'!$H$7:$BE$11,5,FALSE),(IF(M531&lt;=(-1),M531,0)))</f>
        <v>1560570.6298053616</v>
      </c>
      <c r="N535" s="163">
        <f>IF($D531&gt;=1,($B530/HLOOKUP($D531,'Annuity Calc'!$H$7:$BE$11,2,FALSE))*HLOOKUP(N531,'Annuity Calc'!$H$7:$BE$11,5,FALSE),(IF(N531&lt;=(-1),N531,0)))</f>
        <v>1560570.6298053616</v>
      </c>
      <c r="O535" s="163">
        <f>IF($D531&gt;=1,($B530/HLOOKUP($D531,'Annuity Calc'!$H$7:$BE$11,2,FALSE))*HLOOKUP(O531,'Annuity Calc'!$H$7:$BE$11,5,FALSE),(IF(O531&lt;=(-1),O531,0)))</f>
        <v>1560570.6298053616</v>
      </c>
      <c r="P535" s="163">
        <f>IF($D531&gt;=1,($B530/HLOOKUP($D531,'Annuity Calc'!$H$7:$BE$11,2,FALSE))*HLOOKUP(P531,'Annuity Calc'!$H$7:$BE$11,5,FALSE),(IF(P531&lt;=(-1),P531,0)))</f>
        <v>1560570.6298053616</v>
      </c>
      <c r="Q535" s="163">
        <f>IF($D531&gt;=1,($B530/HLOOKUP($D531,'Annuity Calc'!$H$7:$BE$11,2,FALSE))*HLOOKUP(Q531,'Annuity Calc'!$H$7:$BE$11,5,FALSE),(IF(Q531&lt;=(-1),Q531,0)))</f>
        <v>1560570.6298053616</v>
      </c>
      <c r="R535" s="163">
        <f>IF($D531&gt;=1,($B530/HLOOKUP($D531,'Annuity Calc'!$H$7:$BE$11,2,FALSE))*HLOOKUP(R531,'Annuity Calc'!$H$7:$BE$11,5,FALSE),(IF(R531&lt;=(-1),R531,0)))</f>
        <v>1560570.6298053616</v>
      </c>
      <c r="S535" s="163">
        <f>IF($D531&gt;=1,($B530/HLOOKUP($D531,'Annuity Calc'!$H$7:$BE$11,2,FALSE))*HLOOKUP(S531,'Annuity Calc'!$H$7:$BE$11,5,FALSE),(IF(S531&lt;=(-1),S531,0)))</f>
        <v>1560570.6298053616</v>
      </c>
      <c r="T535" s="163">
        <f>IF($D531&gt;=1,($B530/HLOOKUP($D531,'Annuity Calc'!$H$7:$BE$11,2,FALSE))*HLOOKUP(T531,'Annuity Calc'!$H$7:$BE$11,5,FALSE),(IF(T531&lt;=(-1),T531,0)))</f>
        <v>1560570.6298053616</v>
      </c>
      <c r="U535" s="163">
        <f>IF($D531&gt;=1,($B530/HLOOKUP($D531,'Annuity Calc'!$H$7:$BE$11,2,FALSE))*HLOOKUP(U531,'Annuity Calc'!$H$7:$BE$11,5,FALSE),(IF(U531&lt;=(-1),U531,0)))</f>
        <v>1560570.6298053616</v>
      </c>
      <c r="V535" s="163">
        <f>IF($D531&gt;=1,($B530/HLOOKUP($D531,'Annuity Calc'!$H$7:$BE$11,2,FALSE))*HLOOKUP(V531,'Annuity Calc'!$H$7:$BE$11,5,FALSE),(IF(V531&lt;=(-1),V531,0)))</f>
        <v>1560570.6298053616</v>
      </c>
      <c r="W535" s="163">
        <f>IF($D531&gt;=1,($B530/HLOOKUP($D531,'Annuity Calc'!$H$7:$BE$11,2,FALSE))*HLOOKUP(W531,'Annuity Calc'!$H$7:$BE$11,5,FALSE),(IF(W531&lt;=(-1),W531,0)))</f>
        <v>1560570.6298053616</v>
      </c>
      <c r="X535" s="163">
        <f>IF($D531&gt;=1,($B530/HLOOKUP($D531,'Annuity Calc'!$H$7:$BE$11,2,FALSE))*HLOOKUP(X531,'Annuity Calc'!$H$7:$BE$11,5,FALSE),(IF(X531&lt;=(-1),X531,0)))</f>
        <v>1560570.6298053616</v>
      </c>
      <c r="Y535" s="163">
        <f>IF($D531&gt;=1,($B530/HLOOKUP($D531,'Annuity Calc'!$H$7:$BE$11,2,FALSE))*HLOOKUP(Y531,'Annuity Calc'!$H$7:$BE$11,5,FALSE),(IF(Y531&lt;=(-1),Y531,0)))</f>
        <v>1560570.6298053616</v>
      </c>
      <c r="Z535" s="163">
        <f>IF($D531&gt;=1,($B530/HLOOKUP($D531,'Annuity Calc'!$H$7:$BE$11,2,FALSE))*HLOOKUP(Z531,'Annuity Calc'!$H$7:$BE$11,5,FALSE),(IF(Z531&lt;=(-1),Z531,0)))</f>
        <v>1560570.6298053616</v>
      </c>
      <c r="AA535" s="163">
        <f>IF($D531&gt;=1,($B530/HLOOKUP($D531,'Annuity Calc'!$H$7:$BE$11,2,FALSE))*HLOOKUP(AA531,'Annuity Calc'!$H$7:$BE$11,5,FALSE),(IF(AA531&lt;=(-1),AA531,0)))</f>
        <v>1560570.6298053616</v>
      </c>
      <c r="AB535" s="163">
        <f>IF($D531&gt;=1,($B530/HLOOKUP($D531,'Annuity Calc'!$H$7:$BE$11,2,FALSE))*HLOOKUP(AB531,'Annuity Calc'!$H$7:$BE$11,5,FALSE),(IF(AB531&lt;=(-1),AB531,0)))</f>
        <v>1560570.6298053616</v>
      </c>
      <c r="AC535" s="163">
        <f>IF($D531&gt;=1,($B530/HLOOKUP($D531,'Annuity Calc'!$H$7:$BE$11,2,FALSE))*HLOOKUP(AC531,'Annuity Calc'!$H$7:$BE$11,5,FALSE),(IF(AC531&lt;=(-1),AC531,0)))</f>
        <v>1560570.6298053616</v>
      </c>
      <c r="AD535" s="163">
        <f>IF($D531&gt;=1,($B530/HLOOKUP($D531,'Annuity Calc'!$H$7:$BE$11,2,FALSE))*HLOOKUP(AD531,'Annuity Calc'!$H$7:$BE$11,5,FALSE),(IF(AD531&lt;=(-1),AD531,0)))</f>
        <v>1560570.6298053616</v>
      </c>
      <c r="AE535" s="163">
        <f>IF($D531&gt;=1,($B530/HLOOKUP($D531,'Annuity Calc'!$H$7:$BE$11,2,FALSE))*HLOOKUP(AE531,'Annuity Calc'!$H$7:$BE$11,5,FALSE),(IF(AE531&lt;=(-1),AE531,0)))</f>
        <v>1560570.6298053616</v>
      </c>
      <c r="AF535" s="163">
        <f>IF($D531&gt;=1,($B530/HLOOKUP($D531,'Annuity Calc'!$H$7:$BE$11,2,FALSE))*HLOOKUP(AF531,'Annuity Calc'!$H$7:$BE$11,5,FALSE),(IF(AF531&lt;=(-1),AF531,0)))</f>
        <v>1560570.6298053616</v>
      </c>
      <c r="AG535" s="163">
        <f>IF($D531&gt;=1,($B530/HLOOKUP($D531,'Annuity Calc'!$H$7:$BE$11,2,FALSE))*HLOOKUP(AG531,'Annuity Calc'!$H$7:$BE$11,5,FALSE),(IF(AG531&lt;=(-1),AG531,0)))</f>
        <v>1560570.6298053616</v>
      </c>
      <c r="AH535" s="163">
        <f>IF($D531&gt;=1,($B530/HLOOKUP($D531,'Annuity Calc'!$H$7:$BE$11,2,FALSE))*HLOOKUP(AH531,'Annuity Calc'!$H$7:$BE$11,5,FALSE),(IF(AH531&lt;=(-1),AH531,0)))</f>
        <v>1560570.6298053616</v>
      </c>
      <c r="AI535" s="163">
        <f>IF($D531&gt;=1,($B530/HLOOKUP($D531,'Annuity Calc'!$H$7:$BE$11,2,FALSE))*HLOOKUP(AI531,'Annuity Calc'!$H$7:$BE$11,5,FALSE),(IF(AI531&lt;=(-1),AI531,0)))</f>
        <v>1560570.6298053616</v>
      </c>
      <c r="AJ535" s="163">
        <f>IF($D531&gt;=1,($B530/HLOOKUP($D531,'Annuity Calc'!$H$7:$BE$11,2,FALSE))*HLOOKUP(AJ531,'Annuity Calc'!$H$7:$BE$11,5,FALSE),(IF(AJ531&lt;=(-1),AJ531,0)))</f>
        <v>1560570.6298053616</v>
      </c>
      <c r="AK535" s="163">
        <f>IF($D531&gt;=1,($B530/HLOOKUP($D531,'Annuity Calc'!$H$7:$BE$11,2,FALSE))*HLOOKUP(AK531,'Annuity Calc'!$H$7:$BE$11,5,FALSE),(IF(AK531&lt;=(-1),AK531,0)))</f>
        <v>1560570.6298053616</v>
      </c>
      <c r="AL535" s="163">
        <f>IF($D531&gt;=1,($B530/HLOOKUP($D531,'Annuity Calc'!$H$7:$BE$11,2,FALSE))*HLOOKUP(AL531,'Annuity Calc'!$H$7:$BE$11,5,FALSE),(IF(AL531&lt;=(-1),AL531,0)))</f>
        <v>1560570.6298053616</v>
      </c>
      <c r="AM535" s="163">
        <f>IF($D531&gt;=1,($B530/HLOOKUP($D531,'Annuity Calc'!$H$7:$BE$11,2,FALSE))*HLOOKUP(AM531,'Annuity Calc'!$H$7:$BE$11,5,FALSE),(IF(AM531&lt;=(-1),AM531,0)))</f>
        <v>1560570.6298053616</v>
      </c>
      <c r="AN535" s="163">
        <f>IF($D531&gt;=1,($B530/HLOOKUP($D531,'Annuity Calc'!$H$7:$BE$11,2,FALSE))*HLOOKUP(AN531,'Annuity Calc'!$H$7:$BE$11,5,FALSE),(IF(AN531&lt;=(-1),AN531,0)))</f>
        <v>1560570.6298053616</v>
      </c>
      <c r="AO535" s="163">
        <f>IF($D531&gt;=1,($B530/HLOOKUP($D531,'Annuity Calc'!$H$7:$BE$11,2,FALSE))*HLOOKUP(AO531,'Annuity Calc'!$H$7:$BE$11,5,FALSE),(IF(AO531&lt;=(-1),AO531,0)))</f>
        <v>1560570.6298053616</v>
      </c>
      <c r="AP535" s="163">
        <f>IF($D531&gt;=1,($B530/HLOOKUP($D531,'Annuity Calc'!$H$7:$BE$11,2,FALSE))*HLOOKUP(AP531,'Annuity Calc'!$H$7:$BE$11,5,FALSE),(IF(AP531&lt;=(-1),AP531,0)))</f>
        <v>1560570.6298053616</v>
      </c>
      <c r="AQ535" s="163">
        <f>IF($D531&gt;=1,($B530/HLOOKUP($D531,'Annuity Calc'!$H$7:$BE$11,2,FALSE))*HLOOKUP(AQ531,'Annuity Calc'!$H$7:$BE$11,5,FALSE),(IF(AQ531&lt;=(-1),AQ531,0)))</f>
        <v>1560570.6298053616</v>
      </c>
      <c r="AR535" s="163">
        <f>IF($D531&gt;=1,($B530/HLOOKUP($D531,'Annuity Calc'!$H$7:$BE$11,2,FALSE))*HLOOKUP(AR531,'Annuity Calc'!$H$7:$BE$11,5,FALSE),(IF(AR531&lt;=(-1),AR531,0)))</f>
        <v>1560570.6298053616</v>
      </c>
      <c r="AS535" s="163">
        <f>IF($D531&gt;=1,($B530/HLOOKUP($D531,'Annuity Calc'!$H$7:$BE$11,2,FALSE))*HLOOKUP(AS531,'Annuity Calc'!$H$7:$BE$11,5,FALSE),(IF(AS531&lt;=(-1),AS531,0)))</f>
        <v>1560570.6298053616</v>
      </c>
      <c r="AT535" s="163">
        <f>IF($D531&gt;=1,($B530/HLOOKUP($D531,'Annuity Calc'!$H$7:$BE$11,2,FALSE))*HLOOKUP(AT531,'Annuity Calc'!$H$7:$BE$11,5,FALSE),(IF(AT531&lt;=(-1),AT531,0)))</f>
        <v>1560570.6298053616</v>
      </c>
      <c r="AU535" s="163">
        <f>IF($D531&gt;=1,($B530/HLOOKUP($D531,'Annuity Calc'!$H$7:$BE$11,2,FALSE))*HLOOKUP(AU531,'Annuity Calc'!$H$7:$BE$11,5,FALSE),(IF(AU531&lt;=(-1),AU531,0)))</f>
        <v>1560570.6298053616</v>
      </c>
      <c r="AV535" s="163">
        <f>IF($D531&gt;=1,($B530/HLOOKUP($D531,'Annuity Calc'!$H$7:$BE$11,2,FALSE))*HLOOKUP(AV531,'Annuity Calc'!$H$7:$BE$11,5,FALSE),(IF(AV531&lt;=(-1),AV531,0)))</f>
        <v>1560570.6298053616</v>
      </c>
      <c r="AW535" s="163">
        <f>IF($D531&gt;=1,($B530/HLOOKUP($D531,'Annuity Calc'!$H$7:$BE$11,2,FALSE))*HLOOKUP(AW531,'Annuity Calc'!$H$7:$BE$11,5,FALSE),(IF(AW531&lt;=(-1),AW531,0)))</f>
        <v>1560570.6298053616</v>
      </c>
      <c r="AX535" s="163">
        <f>IF($D531&gt;=1,($B530/HLOOKUP($D531,'Annuity Calc'!$H$7:$BE$11,2,FALSE))*HLOOKUP(AX531,'Annuity Calc'!$H$7:$BE$11,5,FALSE),(IF(AX531&lt;=(-1),AX531,0)))</f>
        <v>1560570.6298053616</v>
      </c>
      <c r="AY535" s="163">
        <f>IF($D531&gt;=1,($B530/HLOOKUP($D531,'Annuity Calc'!$H$7:$BE$11,2,FALSE))*HLOOKUP(AY531,'Annuity Calc'!$H$7:$BE$11,5,FALSE),(IF(AY531&lt;=(-1),AY531,0)))</f>
        <v>1560570.6298053616</v>
      </c>
      <c r="AZ535" s="163">
        <f>IF($D531&gt;=1,($B530/HLOOKUP($D531,'Annuity Calc'!$H$7:$BE$11,2,FALSE))*HLOOKUP(AZ531,'Annuity Calc'!$H$7:$BE$11,5,FALSE),(IF(AZ531&lt;=(-1),AZ531,0)))</f>
        <v>1560570.6298053616</v>
      </c>
      <c r="BA535" s="163">
        <f>IF($D531&gt;=1,($B530/HLOOKUP($D531,'Annuity Calc'!$H$7:$BE$11,2,FALSE))*HLOOKUP(BA531,'Annuity Calc'!$H$7:$BE$11,5,FALSE),(IF(BA531&lt;=(-1),BA531,0)))</f>
        <v>1560570.6298053616</v>
      </c>
      <c r="BB535" s="163" t="e">
        <f>IF($D531&gt;=1,($B530/HLOOKUP($D531,'Annuity Calc'!$H$7:$BE$11,2,FALSE))*HLOOKUP(BB531,'Annuity Calc'!$H$7:$BE$11,5,FALSE),(IF(BB531&lt;=(-1),BB531,0)))</f>
        <v>#N/A</v>
      </c>
      <c r="BC535" s="163" t="e">
        <f>IF($D531&gt;=1,($B530/HLOOKUP($D531,'Annuity Calc'!$H$7:$BE$11,2,FALSE))*HLOOKUP(BC531,'Annuity Calc'!$H$7:$BE$11,5,FALSE),(IF(BC531&lt;=(-1),BC531,0)))</f>
        <v>#N/A</v>
      </c>
      <c r="BD535" s="163" t="e">
        <f>IF($D531&gt;=1,($B530/HLOOKUP($D531,'Annuity Calc'!$H$7:$BE$11,2,FALSE))*HLOOKUP(BD531,'Annuity Calc'!$H$7:$BE$11,5,FALSE),(IF(BD531&lt;=(-1),BD531,0)))</f>
        <v>#N/A</v>
      </c>
      <c r="BE535" s="163" t="e">
        <f>IF($D531&gt;=1,($B530/HLOOKUP($D531,'Annuity Calc'!$H$7:$BE$11,2,FALSE))*HLOOKUP(BE531,'Annuity Calc'!$H$7:$BE$11,5,FALSE),(IF(BE531&lt;=(-1),BE531,0)))</f>
        <v>#N/A</v>
      </c>
      <c r="BF535" s="163" t="e">
        <f>IF($D531&gt;=1,($B530/HLOOKUP($D531,'Annuity Calc'!$H$7:$BE$11,2,FALSE))*HLOOKUP(BF531,'Annuity Calc'!$H$7:$BE$11,5,FALSE),(IF(BF531&lt;=(-1),BF531,0)))</f>
        <v>#N/A</v>
      </c>
      <c r="BG535" s="163" t="e">
        <f>IF($D531&gt;=1,($B530/HLOOKUP($D531,'Annuity Calc'!$H$7:$BE$11,2,FALSE))*HLOOKUP(BG531,'Annuity Calc'!$H$7:$BE$11,5,FALSE),(IF(BG531&lt;=(-1),BG531,0)))</f>
        <v>#N/A</v>
      </c>
      <c r="BH535" s="163" t="e">
        <f>IF($D531&gt;=1,($B530/HLOOKUP($D531,'Annuity Calc'!$H$7:$BE$11,2,FALSE))*HLOOKUP(BH531,'Annuity Calc'!$H$7:$BE$11,5,FALSE),(IF(BH531&lt;=(-1),BH531,0)))</f>
        <v>#N/A</v>
      </c>
      <c r="BI535" s="163" t="e">
        <f>IF($D531&gt;=1,($B530/HLOOKUP($D531,'Annuity Calc'!$H$7:$BE$11,2,FALSE))*HLOOKUP(BI531,'Annuity Calc'!$H$7:$BE$11,5,FALSE),(IF(BI531&lt;=(-1),BI531,0)))</f>
        <v>#N/A</v>
      </c>
    </row>
    <row r="536" spans="1:61" s="19" customFormat="1" ht="12.75" x14ac:dyDescent="0.2">
      <c r="D536" s="19">
        <f>D532-D533</f>
        <v>33577159.3734276</v>
      </c>
      <c r="E536" s="19">
        <f t="shared" ref="E536:BI536" si="4041">E532-E533</f>
        <v>33351821.920434792</v>
      </c>
      <c r="F536" s="19">
        <f t="shared" si="4041"/>
        <v>33117310.482059184</v>
      </c>
      <c r="G536" s="19">
        <f t="shared" si="4041"/>
        <v>32873251.565094538</v>
      </c>
      <c r="H536" s="19">
        <f t="shared" si="4041"/>
        <v>32619256.470601309</v>
      </c>
      <c r="I536" s="19">
        <f t="shared" si="4041"/>
        <v>32354920.674847655</v>
      </c>
      <c r="J536" s="19">
        <f t="shared" si="4041"/>
        <v>32079823.185047194</v>
      </c>
      <c r="K536" s="19">
        <f t="shared" si="4041"/>
        <v>31793525.868867431</v>
      </c>
      <c r="L536" s="19">
        <f t="shared" si="4041"/>
        <v>31495572.756640963</v>
      </c>
      <c r="M536" s="19">
        <f t="shared" si="4041"/>
        <v>31185489.315168194</v>
      </c>
      <c r="N536" s="19">
        <f t="shared" si="4041"/>
        <v>30862781.691954941</v>
      </c>
      <c r="O536" s="19">
        <f t="shared" si="4041"/>
        <v>30526935.928681273</v>
      </c>
      <c r="P536" s="19">
        <f t="shared" si="4041"/>
        <v>30177417.14264895</v>
      </c>
      <c r="Q536" s="19">
        <f t="shared" si="4041"/>
        <v>29813668.674903765</v>
      </c>
      <c r="R536" s="19">
        <f t="shared" si="4041"/>
        <v>29435111.203676071</v>
      </c>
      <c r="S536" s="19">
        <f t="shared" si="4041"/>
        <v>29041141.821727511</v>
      </c>
      <c r="T536" s="19">
        <f t="shared" si="4041"/>
        <v>28631133.076134495</v>
      </c>
      <c r="U536" s="19">
        <f t="shared" si="4041"/>
        <v>28204431.96897915</v>
      </c>
      <c r="V536" s="19">
        <f t="shared" si="4041"/>
        <v>27760358.917356178</v>
      </c>
      <c r="W536" s="19">
        <f t="shared" si="4041"/>
        <v>27298206.671039306</v>
      </c>
      <c r="X536" s="19">
        <f t="shared" si="4041"/>
        <v>26817239.186083544</v>
      </c>
      <c r="Y536" s="19">
        <f t="shared" si="4041"/>
        <v>26316690.452569306</v>
      </c>
      <c r="Z536" s="19">
        <f t="shared" si="4041"/>
        <v>25795763.274621397</v>
      </c>
      <c r="AA536" s="19">
        <f t="shared" si="4041"/>
        <v>25253628.000759892</v>
      </c>
      <c r="AB536" s="19">
        <f t="shared" si="4041"/>
        <v>24689421.202560779</v>
      </c>
      <c r="AC536" s="19">
        <f t="shared" si="4041"/>
        <v>24102244.299521968</v>
      </c>
      <c r="AD536" s="19">
        <f t="shared" si="4041"/>
        <v>23491162.127944563</v>
      </c>
      <c r="AE536" s="19">
        <f t="shared" si="4041"/>
        <v>22855201.451550119</v>
      </c>
      <c r="AF536" s="19">
        <f t="shared" si="4041"/>
        <v>22193349.411461845</v>
      </c>
      <c r="AG536" s="19">
        <f t="shared" si="4041"/>
        <v>21504551.913081117</v>
      </c>
      <c r="AH536" s="19">
        <f t="shared" si="4041"/>
        <v>20787711.947290163</v>
      </c>
      <c r="AI536" s="19">
        <f t="shared" si="4041"/>
        <v>20041687.843307219</v>
      </c>
      <c r="AJ536" s="19">
        <f t="shared" si="4041"/>
        <v>19265291.450411547</v>
      </c>
      <c r="AK536" s="19">
        <f t="shared" si="4041"/>
        <v>18457286.245642465</v>
      </c>
      <c r="AL536" s="19">
        <f t="shared" si="4041"/>
        <v>17616385.364458621</v>
      </c>
      <c r="AM536" s="19">
        <f t="shared" si="4041"/>
        <v>16741249.551221069</v>
      </c>
      <c r="AN536" s="19">
        <f t="shared" si="4041"/>
        <v>15830485.026235975</v>
      </c>
      <c r="AO536" s="19">
        <f t="shared" si="4041"/>
        <v>14882641.265959922</v>
      </c>
      <c r="AP536" s="19">
        <f t="shared" si="4041"/>
        <v>13896208.69283247</v>
      </c>
      <c r="AQ536" s="19">
        <f t="shared" si="4041"/>
        <v>12869616.271056697</v>
      </c>
      <c r="AR536" s="19">
        <f t="shared" si="4041"/>
        <v>11801229.004498664</v>
      </c>
      <c r="AS536" s="19">
        <f t="shared" si="4041"/>
        <v>10689345.332720831</v>
      </c>
      <c r="AT536" s="19">
        <f t="shared" si="4041"/>
        <v>9532194.4210022446</v>
      </c>
      <c r="AU536" s="19">
        <f t="shared" si="4041"/>
        <v>8327933.340029466</v>
      </c>
      <c r="AV536" s="19">
        <f t="shared" si="4041"/>
        <v>7074644.130766484</v>
      </c>
      <c r="AW536" s="19">
        <f t="shared" si="4041"/>
        <v>5770330.7498290027</v>
      </c>
      <c r="AX536" s="19">
        <f t="shared" si="4041"/>
        <v>4412915.8904981688</v>
      </c>
      <c r="AY536" s="19">
        <f t="shared" si="4041"/>
        <v>3000237.6743107457</v>
      </c>
      <c r="AZ536" s="19">
        <f t="shared" si="4041"/>
        <v>1530046.2079566184</v>
      </c>
      <c r="BA536" s="19">
        <f t="shared" si="4041"/>
        <v>-8.3819031715393066E-9</v>
      </c>
      <c r="BB536" s="19" t="e">
        <f t="shared" si="4041"/>
        <v>#N/A</v>
      </c>
      <c r="BC536" s="19" t="e">
        <f t="shared" si="4041"/>
        <v>#N/A</v>
      </c>
      <c r="BD536" s="19" t="e">
        <f t="shared" si="4041"/>
        <v>#N/A</v>
      </c>
      <c r="BE536" s="19" t="e">
        <f t="shared" si="4041"/>
        <v>#N/A</v>
      </c>
      <c r="BF536" s="19" t="e">
        <f t="shared" si="4041"/>
        <v>#N/A</v>
      </c>
      <c r="BG536" s="19" t="e">
        <f t="shared" si="4041"/>
        <v>#N/A</v>
      </c>
      <c r="BH536" s="19" t="e">
        <f t="shared" si="4041"/>
        <v>#N/A</v>
      </c>
      <c r="BI536" s="19" t="e">
        <f t="shared" si="4041"/>
        <v>#N/A</v>
      </c>
    </row>
    <row r="537" spans="1:61" s="19" customFormat="1" ht="12.75" x14ac:dyDescent="0.2"/>
    <row r="538" spans="1:61" s="19" customFormat="1" ht="12.75" x14ac:dyDescent="0.2">
      <c r="C538" s="19" t="s">
        <v>473</v>
      </c>
      <c r="E538" s="19">
        <f>D532</f>
        <v>33793681.723352201</v>
      </c>
      <c r="F538" s="19">
        <f t="shared" ref="F538:F542" si="4042">E532</f>
        <v>33577159.3734276</v>
      </c>
      <c r="G538" s="19">
        <f t="shared" ref="G538:G542" si="4043">F532</f>
        <v>33351821.920434792</v>
      </c>
      <c r="H538" s="19">
        <f t="shared" ref="H538:H542" si="4044">G532</f>
        <v>33117310.482059184</v>
      </c>
      <c r="I538" s="19">
        <f t="shared" ref="I538:I542" si="4045">H532</f>
        <v>32873251.565094538</v>
      </c>
      <c r="J538" s="19">
        <f t="shared" ref="J538:J542" si="4046">I532</f>
        <v>32619256.470601309</v>
      </c>
      <c r="K538" s="19">
        <f t="shared" ref="K538:K542" si="4047">J532</f>
        <v>32354920.674847655</v>
      </c>
      <c r="L538" s="19">
        <f t="shared" ref="L538:L542" si="4048">K532</f>
        <v>32079823.185047194</v>
      </c>
      <c r="M538" s="19">
        <f t="shared" ref="M538:M542" si="4049">L532</f>
        <v>31793525.868867431</v>
      </c>
      <c r="N538" s="19">
        <f t="shared" ref="N538:N542" si="4050">M532</f>
        <v>31495572.756640963</v>
      </c>
      <c r="O538" s="19">
        <f t="shared" ref="O538:O542" si="4051">N532</f>
        <v>31185489.315168194</v>
      </c>
      <c r="P538" s="19">
        <f t="shared" ref="P538:P542" si="4052">O532</f>
        <v>30862781.691954941</v>
      </c>
      <c r="Q538" s="19">
        <f t="shared" ref="Q538:Q542" si="4053">P532</f>
        <v>30526935.928681273</v>
      </c>
      <c r="R538" s="19">
        <f t="shared" ref="R538:R542" si="4054">Q532</f>
        <v>30177417.14264895</v>
      </c>
      <c r="S538" s="19">
        <f t="shared" ref="S538:S542" si="4055">R532</f>
        <v>29813668.674903765</v>
      </c>
      <c r="T538" s="19">
        <f t="shared" ref="T538:T542" si="4056">S532</f>
        <v>29435111.203676071</v>
      </c>
      <c r="U538" s="19">
        <f t="shared" ref="U538:U542" si="4057">T532</f>
        <v>29041141.821727511</v>
      </c>
      <c r="V538" s="19">
        <f t="shared" ref="V538:V542" si="4058">U532</f>
        <v>28631133.076134495</v>
      </c>
      <c r="W538" s="19">
        <f t="shared" ref="W538:W542" si="4059">V532</f>
        <v>28204431.96897915</v>
      </c>
      <c r="X538" s="19">
        <f t="shared" ref="X538:X542" si="4060">W532</f>
        <v>27760358.917356178</v>
      </c>
      <c r="Y538" s="19">
        <f t="shared" ref="Y538:Y542" si="4061">X532</f>
        <v>27298206.671039306</v>
      </c>
      <c r="Z538" s="19">
        <f t="shared" ref="Z538:Z542" si="4062">Y532</f>
        <v>26817239.186083544</v>
      </c>
      <c r="AA538" s="19">
        <f t="shared" ref="AA538:AA542" si="4063">Z532</f>
        <v>26316690.452569306</v>
      </c>
      <c r="AB538" s="19">
        <f t="shared" ref="AB538:AB542" si="4064">AA532</f>
        <v>25795763.274621397</v>
      </c>
      <c r="AC538" s="19">
        <f t="shared" ref="AC538:AC542" si="4065">AB532</f>
        <v>25253628.000759892</v>
      </c>
      <c r="AD538" s="19">
        <f t="shared" ref="AD538:AD542" si="4066">AC532</f>
        <v>24689421.202560779</v>
      </c>
      <c r="AE538" s="19">
        <f t="shared" ref="AE538:AE542" si="4067">AD532</f>
        <v>24102244.299521968</v>
      </c>
      <c r="AF538" s="19">
        <f t="shared" ref="AF538:AF542" si="4068">AE532</f>
        <v>23491162.127944563</v>
      </c>
      <c r="AG538" s="19">
        <f t="shared" ref="AG538:AG542" si="4069">AF532</f>
        <v>22855201.451550119</v>
      </c>
      <c r="AH538" s="19">
        <f t="shared" ref="AH538:AH542" si="4070">AG532</f>
        <v>22193349.411461845</v>
      </c>
      <c r="AI538" s="19">
        <f t="shared" ref="AI538:AI542" si="4071">AH532</f>
        <v>21504551.913081117</v>
      </c>
      <c r="AJ538" s="19">
        <f t="shared" ref="AJ538:AJ542" si="4072">AI532</f>
        <v>20787711.947290163</v>
      </c>
      <c r="AK538" s="19">
        <f t="shared" ref="AK538:AK542" si="4073">AJ532</f>
        <v>20041687.843307219</v>
      </c>
      <c r="AL538" s="19">
        <f t="shared" ref="AL538:AL542" si="4074">AK532</f>
        <v>19265291.450411547</v>
      </c>
      <c r="AM538" s="19">
        <f t="shared" ref="AM538:AM542" si="4075">AL532</f>
        <v>18457286.245642465</v>
      </c>
      <c r="AN538" s="19">
        <f t="shared" ref="AN538:AN542" si="4076">AM532</f>
        <v>17616385.364458621</v>
      </c>
      <c r="AO538" s="19">
        <f t="shared" ref="AO538:AO542" si="4077">AN532</f>
        <v>16741249.551221069</v>
      </c>
      <c r="AP538" s="19">
        <f t="shared" ref="AP538:AP542" si="4078">AO532</f>
        <v>15830485.026235975</v>
      </c>
      <c r="AQ538" s="19">
        <f t="shared" ref="AQ538:AQ542" si="4079">AP532</f>
        <v>14882641.265959922</v>
      </c>
      <c r="AR538" s="19">
        <f t="shared" ref="AR538:AR542" si="4080">AQ532</f>
        <v>13896208.69283247</v>
      </c>
      <c r="AS538" s="19">
        <f t="shared" ref="AS538:AS542" si="4081">AR532</f>
        <v>12869616.271056697</v>
      </c>
      <c r="AT538" s="19">
        <f t="shared" ref="AT538:AT542" si="4082">AS532</f>
        <v>11801229.004498664</v>
      </c>
      <c r="AU538" s="19">
        <f t="shared" ref="AU538:AU542" si="4083">AT532</f>
        <v>10689345.332720831</v>
      </c>
      <c r="AV538" s="19">
        <f t="shared" ref="AV538:AV542" si="4084">AU532</f>
        <v>9532194.4210022446</v>
      </c>
      <c r="AW538" s="19">
        <f t="shared" ref="AW538:AW542" si="4085">AV532</f>
        <v>8327933.340029466</v>
      </c>
      <c r="AX538" s="19">
        <f t="shared" ref="AX538:AX542" si="4086">AW532</f>
        <v>7074644.130766484</v>
      </c>
      <c r="AY538" s="19">
        <f t="shared" ref="AY538:AY542" si="4087">AX532</f>
        <v>5770330.7498290027</v>
      </c>
      <c r="AZ538" s="19">
        <f t="shared" ref="AZ538:AZ542" si="4088">AY532</f>
        <v>4412915.8904981688</v>
      </c>
      <c r="BA538" s="19">
        <f t="shared" ref="BA538:BA542" si="4089">AZ532</f>
        <v>3000237.6743107457</v>
      </c>
      <c r="BB538" s="19">
        <f t="shared" ref="BB538:BB542" si="4090">BA532</f>
        <v>1530046.2079566184</v>
      </c>
      <c r="BC538" s="19">
        <f t="shared" ref="BC538:BC542" si="4091">BB532</f>
        <v>-8.3819031715393066E-9</v>
      </c>
      <c r="BD538" s="19" t="e">
        <f t="shared" ref="BD538:BD542" si="4092">BC532</f>
        <v>#N/A</v>
      </c>
      <c r="BE538" s="19" t="e">
        <f t="shared" ref="BE538:BE542" si="4093">BD532</f>
        <v>#N/A</v>
      </c>
      <c r="BF538" s="19" t="e">
        <f t="shared" ref="BF538:BF542" si="4094">BE532</f>
        <v>#N/A</v>
      </c>
      <c r="BG538" s="19" t="e">
        <f t="shared" ref="BG538:BG542" si="4095">BF532</f>
        <v>#N/A</v>
      </c>
      <c r="BH538" s="19" t="e">
        <f t="shared" ref="BH538:BH542" si="4096">BG532</f>
        <v>#N/A</v>
      </c>
      <c r="BI538" s="19" t="e">
        <f t="shared" ref="BI538:BI542" si="4097">BH532</f>
        <v>#N/A</v>
      </c>
    </row>
    <row r="539" spans="1:61" s="19" customFormat="1" ht="12.75" x14ac:dyDescent="0.2">
      <c r="C539" s="19" t="s">
        <v>455</v>
      </c>
      <c r="E539" s="19">
        <f>D533</f>
        <v>216522.34992460455</v>
      </c>
      <c r="F539" s="19">
        <f t="shared" si="4042"/>
        <v>225337.45299280691</v>
      </c>
      <c r="G539" s="19">
        <f t="shared" si="4043"/>
        <v>234511.4383756067</v>
      </c>
      <c r="H539" s="19">
        <f t="shared" si="4044"/>
        <v>244058.91696464457</v>
      </c>
      <c r="I539" s="19">
        <f t="shared" si="4045"/>
        <v>253995.09449322917</v>
      </c>
      <c r="J539" s="19">
        <f t="shared" si="4046"/>
        <v>264335.79575365444</v>
      </c>
      <c r="K539" s="19">
        <f t="shared" si="4047"/>
        <v>275097.48980045907</v>
      </c>
      <c r="L539" s="19">
        <f t="shared" si="4048"/>
        <v>286297.31617976457</v>
      </c>
      <c r="M539" s="19">
        <f t="shared" si="4049"/>
        <v>297953.11222646903</v>
      </c>
      <c r="N539" s="19">
        <f t="shared" si="4050"/>
        <v>310083.44147276873</v>
      </c>
      <c r="O539" s="19">
        <f t="shared" si="4051"/>
        <v>322707.62321325514</v>
      </c>
      <c r="P539" s="19">
        <f t="shared" si="4052"/>
        <v>335845.76327366935</v>
      </c>
      <c r="Q539" s="19">
        <f t="shared" si="4053"/>
        <v>349518.78603232384</v>
      </c>
      <c r="R539" s="19">
        <f t="shared" si="4054"/>
        <v>363748.46774518496</v>
      </c>
      <c r="S539" s="19">
        <f t="shared" si="4055"/>
        <v>378557.47122769395</v>
      </c>
      <c r="T539" s="19">
        <f t="shared" si="4056"/>
        <v>393969.38194856024</v>
      </c>
      <c r="U539" s="19">
        <f t="shared" si="4057"/>
        <v>410008.7455930147</v>
      </c>
      <c r="V539" s="19">
        <f t="shared" si="4058"/>
        <v>426701.10715534462</v>
      </c>
      <c r="W539" s="19">
        <f t="shared" si="4059"/>
        <v>444073.05162297201</v>
      </c>
      <c r="X539" s="19">
        <f t="shared" si="4060"/>
        <v>462152.2463168719</v>
      </c>
      <c r="Y539" s="19">
        <f t="shared" si="4061"/>
        <v>480967.48495576077</v>
      </c>
      <c r="Z539" s="19">
        <f t="shared" si="4062"/>
        <v>500548.73351423728</v>
      </c>
      <c r="AA539" s="19">
        <f t="shared" si="4063"/>
        <v>520927.17794790701</v>
      </c>
      <c r="AB539" s="19">
        <f t="shared" si="4064"/>
        <v>542135.27386150486</v>
      </c>
      <c r="AC539" s="19">
        <f t="shared" si="4065"/>
        <v>564206.79819911404</v>
      </c>
      <c r="AD539" s="19">
        <f t="shared" si="4066"/>
        <v>587176.90303881059</v>
      </c>
      <c r="AE539" s="19">
        <f t="shared" si="4067"/>
        <v>611082.17157740425</v>
      </c>
      <c r="AF539" s="19">
        <f t="shared" si="4068"/>
        <v>635960.67639444256</v>
      </c>
      <c r="AG539" s="19">
        <f t="shared" si="4069"/>
        <v>661852.04008827265</v>
      </c>
      <c r="AH539" s="19">
        <f t="shared" si="4070"/>
        <v>688797.49838072911</v>
      </c>
      <c r="AI539" s="19">
        <f t="shared" si="4071"/>
        <v>716839.9657909543</v>
      </c>
      <c r="AJ539" s="19">
        <f t="shared" si="4072"/>
        <v>746024.10398294358</v>
      </c>
      <c r="AK539" s="19">
        <f t="shared" si="4073"/>
        <v>776396.39289567189</v>
      </c>
      <c r="AL539" s="19">
        <f t="shared" si="4074"/>
        <v>808005.20476908388</v>
      </c>
      <c r="AM539" s="19">
        <f t="shared" si="4075"/>
        <v>840900.88118384476</v>
      </c>
      <c r="AN539" s="19">
        <f t="shared" si="4076"/>
        <v>875135.8132375516</v>
      </c>
      <c r="AO539" s="19">
        <f t="shared" si="4077"/>
        <v>910764.52498509339</v>
      </c>
      <c r="AP539" s="19">
        <f t="shared" si="4078"/>
        <v>947843.76027605322</v>
      </c>
      <c r="AQ539" s="19">
        <f t="shared" si="4079"/>
        <v>986432.57312745322</v>
      </c>
      <c r="AR539" s="19">
        <f t="shared" si="4080"/>
        <v>1026592.4217757725</v>
      </c>
      <c r="AS539" s="19">
        <f t="shared" si="4081"/>
        <v>1068387.266558032</v>
      </c>
      <c r="AT539" s="19">
        <f t="shared" si="4082"/>
        <v>1111883.6717778326</v>
      </c>
      <c r="AU539" s="19">
        <f t="shared" si="4083"/>
        <v>1157150.9117185858</v>
      </c>
      <c r="AV539" s="19">
        <f t="shared" si="4084"/>
        <v>1204261.0809727788</v>
      </c>
      <c r="AW539" s="19">
        <f t="shared" si="4085"/>
        <v>1253289.2092629822</v>
      </c>
      <c r="AX539" s="19">
        <f t="shared" si="4086"/>
        <v>1304313.3809374813</v>
      </c>
      <c r="AY539" s="19">
        <f t="shared" si="4087"/>
        <v>1357414.8593308341</v>
      </c>
      <c r="AZ539" s="19">
        <f t="shared" si="4088"/>
        <v>1412678.2161874233</v>
      </c>
      <c r="BA539" s="19">
        <f t="shared" si="4089"/>
        <v>1470191.4663541273</v>
      </c>
      <c r="BB539" s="19">
        <f t="shared" si="4090"/>
        <v>1530046.2079566268</v>
      </c>
      <c r="BC539" s="19" t="e">
        <f t="shared" si="4091"/>
        <v>#N/A</v>
      </c>
      <c r="BD539" s="19" t="e">
        <f t="shared" si="4092"/>
        <v>#N/A</v>
      </c>
      <c r="BE539" s="19" t="e">
        <f t="shared" si="4093"/>
        <v>#N/A</v>
      </c>
      <c r="BF539" s="19" t="e">
        <f t="shared" si="4094"/>
        <v>#N/A</v>
      </c>
      <c r="BG539" s="19" t="e">
        <f t="shared" si="4095"/>
        <v>#N/A</v>
      </c>
      <c r="BH539" s="19" t="e">
        <f t="shared" si="4096"/>
        <v>#N/A</v>
      </c>
      <c r="BI539" s="19" t="e">
        <f t="shared" si="4097"/>
        <v>#N/A</v>
      </c>
    </row>
    <row r="540" spans="1:61" s="19" customFormat="1" ht="12.75" x14ac:dyDescent="0.2">
      <c r="C540" s="19" t="s">
        <v>456</v>
      </c>
      <c r="E540" s="19">
        <f>D534</f>
        <v>1344048.279880757</v>
      </c>
      <c r="F540" s="19">
        <f t="shared" si="4042"/>
        <v>1335233.1768125545</v>
      </c>
      <c r="G540" s="19">
        <f t="shared" si="4043"/>
        <v>1326059.191429755</v>
      </c>
      <c r="H540" s="19">
        <f t="shared" si="4044"/>
        <v>1316511.7128407168</v>
      </c>
      <c r="I540" s="19">
        <f t="shared" si="4045"/>
        <v>1306575.5353121324</v>
      </c>
      <c r="J540" s="19">
        <f t="shared" si="4046"/>
        <v>1296234.8340517071</v>
      </c>
      <c r="K540" s="19">
        <f t="shared" si="4047"/>
        <v>1285473.1400049024</v>
      </c>
      <c r="L540" s="19">
        <f t="shared" si="4048"/>
        <v>1274273.3136255969</v>
      </c>
      <c r="M540" s="19">
        <f t="shared" si="4049"/>
        <v>1262617.5175788926</v>
      </c>
      <c r="N540" s="19">
        <f t="shared" si="4050"/>
        <v>1250487.1883325928</v>
      </c>
      <c r="O540" s="19">
        <f t="shared" si="4051"/>
        <v>1237863.0065921063</v>
      </c>
      <c r="P540" s="19">
        <f t="shared" si="4052"/>
        <v>1224724.8665316922</v>
      </c>
      <c r="Q540" s="19">
        <f t="shared" si="4053"/>
        <v>1211051.8437730377</v>
      </c>
      <c r="R540" s="19">
        <f t="shared" si="4054"/>
        <v>1196822.1620601765</v>
      </c>
      <c r="S540" s="19">
        <f t="shared" si="4055"/>
        <v>1182013.1585776675</v>
      </c>
      <c r="T540" s="19">
        <f t="shared" si="4056"/>
        <v>1166601.2478568011</v>
      </c>
      <c r="U540" s="19">
        <f t="shared" si="4057"/>
        <v>1150561.884212347</v>
      </c>
      <c r="V540" s="19">
        <f t="shared" si="4058"/>
        <v>1133869.5226500169</v>
      </c>
      <c r="W540" s="19">
        <f t="shared" si="4059"/>
        <v>1116497.5781823895</v>
      </c>
      <c r="X540" s="19">
        <f t="shared" si="4060"/>
        <v>1098418.3834884898</v>
      </c>
      <c r="Y540" s="19">
        <f t="shared" si="4061"/>
        <v>1079603.1448496007</v>
      </c>
      <c r="Z540" s="19">
        <f t="shared" si="4062"/>
        <v>1060021.8962911242</v>
      </c>
      <c r="AA540" s="19">
        <f t="shared" si="4063"/>
        <v>1039643.4518574545</v>
      </c>
      <c r="AB540" s="19">
        <f t="shared" si="4064"/>
        <v>1018435.3559438565</v>
      </c>
      <c r="AC540" s="19">
        <f t="shared" si="4065"/>
        <v>996363.83160624735</v>
      </c>
      <c r="AD540" s="19">
        <f t="shared" si="4066"/>
        <v>973393.72676655091</v>
      </c>
      <c r="AE540" s="19">
        <f t="shared" si="4067"/>
        <v>949488.45822795737</v>
      </c>
      <c r="AF540" s="19">
        <f t="shared" si="4068"/>
        <v>924609.95341091906</v>
      </c>
      <c r="AG540" s="19">
        <f t="shared" si="4069"/>
        <v>898718.58971708885</v>
      </c>
      <c r="AH540" s="19">
        <f t="shared" si="4070"/>
        <v>871773.13142463239</v>
      </c>
      <c r="AI540" s="19">
        <f t="shared" si="4071"/>
        <v>843730.66401440732</v>
      </c>
      <c r="AJ540" s="19">
        <f t="shared" si="4072"/>
        <v>814546.52582241793</v>
      </c>
      <c r="AK540" s="19">
        <f t="shared" si="4073"/>
        <v>784174.23690968961</v>
      </c>
      <c r="AL540" s="19">
        <f t="shared" si="4074"/>
        <v>752565.42503627762</v>
      </c>
      <c r="AM540" s="19">
        <f t="shared" si="4075"/>
        <v>719669.74862151686</v>
      </c>
      <c r="AN540" s="19">
        <f t="shared" si="4076"/>
        <v>685434.81656781002</v>
      </c>
      <c r="AO540" s="19">
        <f t="shared" si="4077"/>
        <v>649806.10482026823</v>
      </c>
      <c r="AP540" s="19">
        <f t="shared" si="4078"/>
        <v>612726.86952930829</v>
      </c>
      <c r="AQ540" s="19">
        <f t="shared" si="4079"/>
        <v>574138.05667790829</v>
      </c>
      <c r="AR540" s="19">
        <f t="shared" si="4080"/>
        <v>533978.20802958903</v>
      </c>
      <c r="AS540" s="19">
        <f t="shared" si="4081"/>
        <v>492183.3632473296</v>
      </c>
      <c r="AT540" s="19">
        <f t="shared" si="4082"/>
        <v>448686.95802752901</v>
      </c>
      <c r="AU540" s="19">
        <f t="shared" si="4083"/>
        <v>403419.71808677568</v>
      </c>
      <c r="AV540" s="19">
        <f t="shared" si="4084"/>
        <v>356309.54883258278</v>
      </c>
      <c r="AW540" s="19">
        <f t="shared" si="4085"/>
        <v>307281.42054237926</v>
      </c>
      <c r="AX540" s="19">
        <f t="shared" si="4086"/>
        <v>256257.24886788012</v>
      </c>
      <c r="AY540" s="19">
        <f t="shared" si="4087"/>
        <v>203155.77047452738</v>
      </c>
      <c r="AZ540" s="19">
        <f t="shared" si="4088"/>
        <v>147892.4136179382</v>
      </c>
      <c r="BA540" s="19">
        <f t="shared" si="4089"/>
        <v>90379.163451234257</v>
      </c>
      <c r="BB540" s="19">
        <f t="shared" si="4090"/>
        <v>30524.421848734699</v>
      </c>
      <c r="BC540" s="19" t="e">
        <f t="shared" si="4091"/>
        <v>#N/A</v>
      </c>
      <c r="BD540" s="19" t="e">
        <f t="shared" si="4092"/>
        <v>#N/A</v>
      </c>
      <c r="BE540" s="19" t="e">
        <f t="shared" si="4093"/>
        <v>#N/A</v>
      </c>
      <c r="BF540" s="19" t="e">
        <f t="shared" si="4094"/>
        <v>#N/A</v>
      </c>
      <c r="BG540" s="19" t="e">
        <f t="shared" si="4095"/>
        <v>#N/A</v>
      </c>
      <c r="BH540" s="19" t="e">
        <f t="shared" si="4096"/>
        <v>#N/A</v>
      </c>
      <c r="BI540" s="19" t="e">
        <f t="shared" si="4097"/>
        <v>#N/A</v>
      </c>
    </row>
    <row r="541" spans="1:61" s="19" customFormat="1" ht="12.75" x14ac:dyDescent="0.2">
      <c r="C541" s="19" t="s">
        <v>161</v>
      </c>
      <c r="E541" s="19">
        <f>D535</f>
        <v>1560570.6298053616</v>
      </c>
      <c r="F541" s="19">
        <f t="shared" si="4042"/>
        <v>1560570.6298053616</v>
      </c>
      <c r="G541" s="19">
        <f t="shared" si="4043"/>
        <v>1560570.6298053616</v>
      </c>
      <c r="H541" s="19">
        <f t="shared" si="4044"/>
        <v>1560570.6298053616</v>
      </c>
      <c r="I541" s="19">
        <f t="shared" si="4045"/>
        <v>1560570.6298053616</v>
      </c>
      <c r="J541" s="19">
        <f t="shared" si="4046"/>
        <v>1560570.6298053616</v>
      </c>
      <c r="K541" s="19">
        <f t="shared" si="4047"/>
        <v>1560570.6298053616</v>
      </c>
      <c r="L541" s="19">
        <f t="shared" si="4048"/>
        <v>1560570.6298053616</v>
      </c>
      <c r="M541" s="19">
        <f t="shared" si="4049"/>
        <v>1560570.6298053616</v>
      </c>
      <c r="N541" s="19">
        <f t="shared" si="4050"/>
        <v>1560570.6298053616</v>
      </c>
      <c r="O541" s="19">
        <f t="shared" si="4051"/>
        <v>1560570.6298053616</v>
      </c>
      <c r="P541" s="19">
        <f t="shared" si="4052"/>
        <v>1560570.6298053616</v>
      </c>
      <c r="Q541" s="19">
        <f t="shared" si="4053"/>
        <v>1560570.6298053616</v>
      </c>
      <c r="R541" s="19">
        <f t="shared" si="4054"/>
        <v>1560570.6298053616</v>
      </c>
      <c r="S541" s="19">
        <f t="shared" si="4055"/>
        <v>1560570.6298053616</v>
      </c>
      <c r="T541" s="19">
        <f t="shared" si="4056"/>
        <v>1560570.6298053616</v>
      </c>
      <c r="U541" s="19">
        <f t="shared" si="4057"/>
        <v>1560570.6298053616</v>
      </c>
      <c r="V541" s="19">
        <f t="shared" si="4058"/>
        <v>1560570.6298053616</v>
      </c>
      <c r="W541" s="19">
        <f t="shared" si="4059"/>
        <v>1560570.6298053616</v>
      </c>
      <c r="X541" s="19">
        <f t="shared" si="4060"/>
        <v>1560570.6298053616</v>
      </c>
      <c r="Y541" s="19">
        <f t="shared" si="4061"/>
        <v>1560570.6298053616</v>
      </c>
      <c r="Z541" s="19">
        <f t="shared" si="4062"/>
        <v>1560570.6298053616</v>
      </c>
      <c r="AA541" s="19">
        <f t="shared" si="4063"/>
        <v>1560570.6298053616</v>
      </c>
      <c r="AB541" s="19">
        <f t="shared" si="4064"/>
        <v>1560570.6298053616</v>
      </c>
      <c r="AC541" s="19">
        <f t="shared" si="4065"/>
        <v>1560570.6298053616</v>
      </c>
      <c r="AD541" s="19">
        <f t="shared" si="4066"/>
        <v>1560570.6298053616</v>
      </c>
      <c r="AE541" s="19">
        <f t="shared" si="4067"/>
        <v>1560570.6298053616</v>
      </c>
      <c r="AF541" s="19">
        <f t="shared" si="4068"/>
        <v>1560570.6298053616</v>
      </c>
      <c r="AG541" s="19">
        <f t="shared" si="4069"/>
        <v>1560570.6298053616</v>
      </c>
      <c r="AH541" s="19">
        <f t="shared" si="4070"/>
        <v>1560570.6298053616</v>
      </c>
      <c r="AI541" s="19">
        <f t="shared" si="4071"/>
        <v>1560570.6298053616</v>
      </c>
      <c r="AJ541" s="19">
        <f t="shared" si="4072"/>
        <v>1560570.6298053616</v>
      </c>
      <c r="AK541" s="19">
        <f t="shared" si="4073"/>
        <v>1560570.6298053616</v>
      </c>
      <c r="AL541" s="19">
        <f t="shared" si="4074"/>
        <v>1560570.6298053616</v>
      </c>
      <c r="AM541" s="19">
        <f t="shared" si="4075"/>
        <v>1560570.6298053616</v>
      </c>
      <c r="AN541" s="19">
        <f t="shared" si="4076"/>
        <v>1560570.6298053616</v>
      </c>
      <c r="AO541" s="19">
        <f t="shared" si="4077"/>
        <v>1560570.6298053616</v>
      </c>
      <c r="AP541" s="19">
        <f t="shared" si="4078"/>
        <v>1560570.6298053616</v>
      </c>
      <c r="AQ541" s="19">
        <f t="shared" si="4079"/>
        <v>1560570.6298053616</v>
      </c>
      <c r="AR541" s="19">
        <f t="shared" si="4080"/>
        <v>1560570.6298053616</v>
      </c>
      <c r="AS541" s="19">
        <f t="shared" si="4081"/>
        <v>1560570.6298053616</v>
      </c>
      <c r="AT541" s="19">
        <f t="shared" si="4082"/>
        <v>1560570.6298053616</v>
      </c>
      <c r="AU541" s="19">
        <f t="shared" si="4083"/>
        <v>1560570.6298053616</v>
      </c>
      <c r="AV541" s="19">
        <f t="shared" si="4084"/>
        <v>1560570.6298053616</v>
      </c>
      <c r="AW541" s="19">
        <f t="shared" si="4085"/>
        <v>1560570.6298053616</v>
      </c>
      <c r="AX541" s="19">
        <f t="shared" si="4086"/>
        <v>1560570.6298053616</v>
      </c>
      <c r="AY541" s="19">
        <f t="shared" si="4087"/>
        <v>1560570.6298053616</v>
      </c>
      <c r="AZ541" s="19">
        <f t="shared" si="4088"/>
        <v>1560570.6298053616</v>
      </c>
      <c r="BA541" s="19">
        <f t="shared" si="4089"/>
        <v>1560570.6298053616</v>
      </c>
      <c r="BB541" s="19">
        <f t="shared" si="4090"/>
        <v>1560570.6298053616</v>
      </c>
      <c r="BC541" s="19" t="e">
        <f t="shared" si="4091"/>
        <v>#N/A</v>
      </c>
      <c r="BD541" s="19" t="e">
        <f t="shared" si="4092"/>
        <v>#N/A</v>
      </c>
      <c r="BE541" s="19" t="e">
        <f t="shared" si="4093"/>
        <v>#N/A</v>
      </c>
      <c r="BF541" s="19" t="e">
        <f t="shared" si="4094"/>
        <v>#N/A</v>
      </c>
      <c r="BG541" s="19" t="e">
        <f t="shared" si="4095"/>
        <v>#N/A</v>
      </c>
      <c r="BH541" s="19" t="e">
        <f t="shared" si="4096"/>
        <v>#N/A</v>
      </c>
      <c r="BI541" s="19" t="e">
        <f t="shared" si="4097"/>
        <v>#N/A</v>
      </c>
    </row>
    <row r="542" spans="1:61" s="19" customFormat="1" ht="12.75" x14ac:dyDescent="0.2">
      <c r="C542" s="19" t="s">
        <v>457</v>
      </c>
      <c r="E542" s="19">
        <f>D536</f>
        <v>33577159.3734276</v>
      </c>
      <c r="F542" s="19">
        <f t="shared" si="4042"/>
        <v>33351821.920434792</v>
      </c>
      <c r="G542" s="19">
        <f t="shared" si="4043"/>
        <v>33117310.482059184</v>
      </c>
      <c r="H542" s="19">
        <f t="shared" si="4044"/>
        <v>32873251.565094538</v>
      </c>
      <c r="I542" s="19">
        <f t="shared" si="4045"/>
        <v>32619256.470601309</v>
      </c>
      <c r="J542" s="19">
        <f t="shared" si="4046"/>
        <v>32354920.674847655</v>
      </c>
      <c r="K542" s="19">
        <f t="shared" si="4047"/>
        <v>32079823.185047194</v>
      </c>
      <c r="L542" s="19">
        <f t="shared" si="4048"/>
        <v>31793525.868867431</v>
      </c>
      <c r="M542" s="19">
        <f t="shared" si="4049"/>
        <v>31495572.756640963</v>
      </c>
      <c r="N542" s="19">
        <f t="shared" si="4050"/>
        <v>31185489.315168194</v>
      </c>
      <c r="O542" s="19">
        <f t="shared" si="4051"/>
        <v>30862781.691954941</v>
      </c>
      <c r="P542" s="19">
        <f t="shared" si="4052"/>
        <v>30526935.928681273</v>
      </c>
      <c r="Q542" s="19">
        <f t="shared" si="4053"/>
        <v>30177417.14264895</v>
      </c>
      <c r="R542" s="19">
        <f t="shared" si="4054"/>
        <v>29813668.674903765</v>
      </c>
      <c r="S542" s="19">
        <f t="shared" si="4055"/>
        <v>29435111.203676071</v>
      </c>
      <c r="T542" s="19">
        <f t="shared" si="4056"/>
        <v>29041141.821727511</v>
      </c>
      <c r="U542" s="19">
        <f t="shared" si="4057"/>
        <v>28631133.076134495</v>
      </c>
      <c r="V542" s="19">
        <f t="shared" si="4058"/>
        <v>28204431.96897915</v>
      </c>
      <c r="W542" s="19">
        <f t="shared" si="4059"/>
        <v>27760358.917356178</v>
      </c>
      <c r="X542" s="19">
        <f t="shared" si="4060"/>
        <v>27298206.671039306</v>
      </c>
      <c r="Y542" s="19">
        <f t="shared" si="4061"/>
        <v>26817239.186083544</v>
      </c>
      <c r="Z542" s="19">
        <f t="shared" si="4062"/>
        <v>26316690.452569306</v>
      </c>
      <c r="AA542" s="19">
        <f t="shared" si="4063"/>
        <v>25795763.274621397</v>
      </c>
      <c r="AB542" s="19">
        <f t="shared" si="4064"/>
        <v>25253628.000759892</v>
      </c>
      <c r="AC542" s="19">
        <f t="shared" si="4065"/>
        <v>24689421.202560779</v>
      </c>
      <c r="AD542" s="19">
        <f t="shared" si="4066"/>
        <v>24102244.299521968</v>
      </c>
      <c r="AE542" s="19">
        <f t="shared" si="4067"/>
        <v>23491162.127944563</v>
      </c>
      <c r="AF542" s="19">
        <f t="shared" si="4068"/>
        <v>22855201.451550119</v>
      </c>
      <c r="AG542" s="19">
        <f t="shared" si="4069"/>
        <v>22193349.411461845</v>
      </c>
      <c r="AH542" s="19">
        <f t="shared" si="4070"/>
        <v>21504551.913081117</v>
      </c>
      <c r="AI542" s="19">
        <f t="shared" si="4071"/>
        <v>20787711.947290163</v>
      </c>
      <c r="AJ542" s="19">
        <f t="shared" si="4072"/>
        <v>20041687.843307219</v>
      </c>
      <c r="AK542" s="19">
        <f t="shared" si="4073"/>
        <v>19265291.450411547</v>
      </c>
      <c r="AL542" s="19">
        <f t="shared" si="4074"/>
        <v>18457286.245642465</v>
      </c>
      <c r="AM542" s="19">
        <f t="shared" si="4075"/>
        <v>17616385.364458621</v>
      </c>
      <c r="AN542" s="19">
        <f t="shared" si="4076"/>
        <v>16741249.551221069</v>
      </c>
      <c r="AO542" s="19">
        <f t="shared" si="4077"/>
        <v>15830485.026235975</v>
      </c>
      <c r="AP542" s="19">
        <f t="shared" si="4078"/>
        <v>14882641.265959922</v>
      </c>
      <c r="AQ542" s="19">
        <f t="shared" si="4079"/>
        <v>13896208.69283247</v>
      </c>
      <c r="AR542" s="19">
        <f t="shared" si="4080"/>
        <v>12869616.271056697</v>
      </c>
      <c r="AS542" s="19">
        <f t="shared" si="4081"/>
        <v>11801229.004498664</v>
      </c>
      <c r="AT542" s="19">
        <f t="shared" si="4082"/>
        <v>10689345.332720831</v>
      </c>
      <c r="AU542" s="19">
        <f t="shared" si="4083"/>
        <v>9532194.4210022446</v>
      </c>
      <c r="AV542" s="19">
        <f t="shared" si="4084"/>
        <v>8327933.340029466</v>
      </c>
      <c r="AW542" s="19">
        <f t="shared" si="4085"/>
        <v>7074644.130766484</v>
      </c>
      <c r="AX542" s="19">
        <f t="shared" si="4086"/>
        <v>5770330.7498290027</v>
      </c>
      <c r="AY542" s="19">
        <f t="shared" si="4087"/>
        <v>4412915.8904981688</v>
      </c>
      <c r="AZ542" s="19">
        <f t="shared" si="4088"/>
        <v>3000237.6743107457</v>
      </c>
      <c r="BA542" s="19">
        <f t="shared" si="4089"/>
        <v>1530046.2079566184</v>
      </c>
      <c r="BB542" s="19">
        <f t="shared" si="4090"/>
        <v>-8.3819031715393066E-9</v>
      </c>
      <c r="BC542" s="19" t="e">
        <f t="shared" si="4091"/>
        <v>#N/A</v>
      </c>
      <c r="BD542" s="19" t="e">
        <f t="shared" si="4092"/>
        <v>#N/A</v>
      </c>
      <c r="BE542" s="19" t="e">
        <f t="shared" si="4093"/>
        <v>#N/A</v>
      </c>
      <c r="BF542" s="19" t="e">
        <f t="shared" si="4094"/>
        <v>#N/A</v>
      </c>
      <c r="BG542" s="19" t="e">
        <f t="shared" si="4095"/>
        <v>#N/A</v>
      </c>
      <c r="BH542" s="19" t="e">
        <f t="shared" si="4096"/>
        <v>#N/A</v>
      </c>
      <c r="BI542" s="19" t="e">
        <f t="shared" si="4097"/>
        <v>#N/A</v>
      </c>
    </row>
    <row r="543" spans="1:61" s="19" customFormat="1" ht="12.75" x14ac:dyDescent="0.2"/>
    <row r="544" spans="1:61" s="19" customFormat="1" ht="12.75" x14ac:dyDescent="0.2">
      <c r="C544" s="19" t="s">
        <v>473</v>
      </c>
      <c r="F544" s="19">
        <f>E538</f>
        <v>33793681.723352201</v>
      </c>
      <c r="G544" s="19">
        <f t="shared" ref="G544:G548" si="4098">F538</f>
        <v>33577159.3734276</v>
      </c>
      <c r="H544" s="19">
        <f t="shared" ref="H544:H548" si="4099">G538</f>
        <v>33351821.920434792</v>
      </c>
      <c r="I544" s="19">
        <f t="shared" ref="I544:I548" si="4100">H538</f>
        <v>33117310.482059184</v>
      </c>
      <c r="J544" s="19">
        <f t="shared" ref="J544:J548" si="4101">I538</f>
        <v>32873251.565094538</v>
      </c>
      <c r="K544" s="19">
        <f t="shared" ref="K544:K548" si="4102">J538</f>
        <v>32619256.470601309</v>
      </c>
      <c r="L544" s="19">
        <f t="shared" ref="L544:L548" si="4103">K538</f>
        <v>32354920.674847655</v>
      </c>
      <c r="M544" s="19">
        <f t="shared" ref="M544:M548" si="4104">L538</f>
        <v>32079823.185047194</v>
      </c>
      <c r="N544" s="19">
        <f t="shared" ref="N544:N548" si="4105">M538</f>
        <v>31793525.868867431</v>
      </c>
      <c r="O544" s="19">
        <f t="shared" ref="O544:O548" si="4106">N538</f>
        <v>31495572.756640963</v>
      </c>
      <c r="P544" s="19">
        <f t="shared" ref="P544:P548" si="4107">O538</f>
        <v>31185489.315168194</v>
      </c>
      <c r="Q544" s="19">
        <f t="shared" ref="Q544:Q548" si="4108">P538</f>
        <v>30862781.691954941</v>
      </c>
      <c r="R544" s="19">
        <f t="shared" ref="R544:R548" si="4109">Q538</f>
        <v>30526935.928681273</v>
      </c>
      <c r="S544" s="19">
        <f t="shared" ref="S544:S548" si="4110">R538</f>
        <v>30177417.14264895</v>
      </c>
      <c r="T544" s="19">
        <f t="shared" ref="T544:T548" si="4111">S538</f>
        <v>29813668.674903765</v>
      </c>
      <c r="U544" s="19">
        <f t="shared" ref="U544:U548" si="4112">T538</f>
        <v>29435111.203676071</v>
      </c>
      <c r="V544" s="19">
        <f t="shared" ref="V544:V548" si="4113">U538</f>
        <v>29041141.821727511</v>
      </c>
      <c r="W544" s="19">
        <f t="shared" ref="W544:W548" si="4114">V538</f>
        <v>28631133.076134495</v>
      </c>
      <c r="X544" s="19">
        <f t="shared" ref="X544:X548" si="4115">W538</f>
        <v>28204431.96897915</v>
      </c>
      <c r="Y544" s="19">
        <f t="shared" ref="Y544:Y548" si="4116">X538</f>
        <v>27760358.917356178</v>
      </c>
      <c r="Z544" s="19">
        <f t="shared" ref="Z544:Z548" si="4117">Y538</f>
        <v>27298206.671039306</v>
      </c>
      <c r="AA544" s="19">
        <f t="shared" ref="AA544:AA548" si="4118">Z538</f>
        <v>26817239.186083544</v>
      </c>
      <c r="AB544" s="19">
        <f t="shared" ref="AB544:AB548" si="4119">AA538</f>
        <v>26316690.452569306</v>
      </c>
      <c r="AC544" s="19">
        <f t="shared" ref="AC544:AC548" si="4120">AB538</f>
        <v>25795763.274621397</v>
      </c>
      <c r="AD544" s="19">
        <f t="shared" ref="AD544:AD548" si="4121">AC538</f>
        <v>25253628.000759892</v>
      </c>
      <c r="AE544" s="19">
        <f t="shared" ref="AE544:AE548" si="4122">AD538</f>
        <v>24689421.202560779</v>
      </c>
      <c r="AF544" s="19">
        <f t="shared" ref="AF544:AF548" si="4123">AE538</f>
        <v>24102244.299521968</v>
      </c>
      <c r="AG544" s="19">
        <f t="shared" ref="AG544:AG548" si="4124">AF538</f>
        <v>23491162.127944563</v>
      </c>
      <c r="AH544" s="19">
        <f t="shared" ref="AH544:AH548" si="4125">AG538</f>
        <v>22855201.451550119</v>
      </c>
      <c r="AI544" s="19">
        <f t="shared" ref="AI544:AI548" si="4126">AH538</f>
        <v>22193349.411461845</v>
      </c>
      <c r="AJ544" s="19">
        <f t="shared" ref="AJ544:AJ548" si="4127">AI538</f>
        <v>21504551.913081117</v>
      </c>
      <c r="AK544" s="19">
        <f t="shared" ref="AK544:AK548" si="4128">AJ538</f>
        <v>20787711.947290163</v>
      </c>
      <c r="AL544" s="19">
        <f t="shared" ref="AL544:AL548" si="4129">AK538</f>
        <v>20041687.843307219</v>
      </c>
      <c r="AM544" s="19">
        <f t="shared" ref="AM544:AM548" si="4130">AL538</f>
        <v>19265291.450411547</v>
      </c>
      <c r="AN544" s="19">
        <f t="shared" ref="AN544:AN548" si="4131">AM538</f>
        <v>18457286.245642465</v>
      </c>
      <c r="AO544" s="19">
        <f t="shared" ref="AO544:AO548" si="4132">AN538</f>
        <v>17616385.364458621</v>
      </c>
      <c r="AP544" s="19">
        <f t="shared" ref="AP544:AP548" si="4133">AO538</f>
        <v>16741249.551221069</v>
      </c>
      <c r="AQ544" s="19">
        <f t="shared" ref="AQ544:AQ548" si="4134">AP538</f>
        <v>15830485.026235975</v>
      </c>
      <c r="AR544" s="19">
        <f t="shared" ref="AR544:AR548" si="4135">AQ538</f>
        <v>14882641.265959922</v>
      </c>
      <c r="AS544" s="19">
        <f t="shared" ref="AS544:AS548" si="4136">AR538</f>
        <v>13896208.69283247</v>
      </c>
      <c r="AT544" s="19">
        <f t="shared" ref="AT544:AT548" si="4137">AS538</f>
        <v>12869616.271056697</v>
      </c>
      <c r="AU544" s="19">
        <f t="shared" ref="AU544:AU548" si="4138">AT538</f>
        <v>11801229.004498664</v>
      </c>
      <c r="AV544" s="19">
        <f t="shared" ref="AV544:AV548" si="4139">AU538</f>
        <v>10689345.332720831</v>
      </c>
      <c r="AW544" s="19">
        <f t="shared" ref="AW544:AW548" si="4140">AV538</f>
        <v>9532194.4210022446</v>
      </c>
      <c r="AX544" s="19">
        <f t="shared" ref="AX544:AX548" si="4141">AW538</f>
        <v>8327933.340029466</v>
      </c>
      <c r="AY544" s="19">
        <f t="shared" ref="AY544:AY548" si="4142">AX538</f>
        <v>7074644.130766484</v>
      </c>
      <c r="AZ544" s="19">
        <f t="shared" ref="AZ544:AZ548" si="4143">AY538</f>
        <v>5770330.7498290027</v>
      </c>
      <c r="BA544" s="19">
        <f t="shared" ref="BA544:BA548" si="4144">AZ538</f>
        <v>4412915.8904981688</v>
      </c>
      <c r="BB544" s="19">
        <f t="shared" ref="BB544:BB548" si="4145">BA538</f>
        <v>3000237.6743107457</v>
      </c>
      <c r="BC544" s="19">
        <f t="shared" ref="BC544:BC548" si="4146">BB538</f>
        <v>1530046.2079566184</v>
      </c>
      <c r="BD544" s="19">
        <f t="shared" ref="BD544:BD548" si="4147">BC538</f>
        <v>-8.3819031715393066E-9</v>
      </c>
      <c r="BE544" s="19" t="e">
        <f t="shared" ref="BE544:BE548" si="4148">BD538</f>
        <v>#N/A</v>
      </c>
      <c r="BF544" s="19" t="e">
        <f t="shared" ref="BF544:BF548" si="4149">BE538</f>
        <v>#N/A</v>
      </c>
      <c r="BG544" s="19" t="e">
        <f t="shared" ref="BG544:BG548" si="4150">BF538</f>
        <v>#N/A</v>
      </c>
      <c r="BH544" s="19" t="e">
        <f t="shared" ref="BH544:BH548" si="4151">BG538</f>
        <v>#N/A</v>
      </c>
      <c r="BI544" s="19" t="e">
        <f t="shared" ref="BI544:BI548" si="4152">BH538</f>
        <v>#N/A</v>
      </c>
    </row>
    <row r="545" spans="3:61" s="19" customFormat="1" ht="12.75" x14ac:dyDescent="0.2">
      <c r="C545" s="19" t="s">
        <v>455</v>
      </c>
      <c r="F545" s="19">
        <f>E539</f>
        <v>216522.34992460455</v>
      </c>
      <c r="G545" s="19">
        <f t="shared" si="4098"/>
        <v>225337.45299280691</v>
      </c>
      <c r="H545" s="19">
        <f t="shared" si="4099"/>
        <v>234511.4383756067</v>
      </c>
      <c r="I545" s="19">
        <f t="shared" si="4100"/>
        <v>244058.91696464457</v>
      </c>
      <c r="J545" s="19">
        <f t="shared" si="4101"/>
        <v>253995.09449322917</v>
      </c>
      <c r="K545" s="19">
        <f t="shared" si="4102"/>
        <v>264335.79575365444</v>
      </c>
      <c r="L545" s="19">
        <f t="shared" si="4103"/>
        <v>275097.48980045907</v>
      </c>
      <c r="M545" s="19">
        <f t="shared" si="4104"/>
        <v>286297.31617976457</v>
      </c>
      <c r="N545" s="19">
        <f t="shared" si="4105"/>
        <v>297953.11222646903</v>
      </c>
      <c r="O545" s="19">
        <f t="shared" si="4106"/>
        <v>310083.44147276873</v>
      </c>
      <c r="P545" s="19">
        <f t="shared" si="4107"/>
        <v>322707.62321325514</v>
      </c>
      <c r="Q545" s="19">
        <f t="shared" si="4108"/>
        <v>335845.76327366935</v>
      </c>
      <c r="R545" s="19">
        <f t="shared" si="4109"/>
        <v>349518.78603232384</v>
      </c>
      <c r="S545" s="19">
        <f t="shared" si="4110"/>
        <v>363748.46774518496</v>
      </c>
      <c r="T545" s="19">
        <f t="shared" si="4111"/>
        <v>378557.47122769395</v>
      </c>
      <c r="U545" s="19">
        <f t="shared" si="4112"/>
        <v>393969.38194856024</v>
      </c>
      <c r="V545" s="19">
        <f t="shared" si="4113"/>
        <v>410008.7455930147</v>
      </c>
      <c r="W545" s="19">
        <f t="shared" si="4114"/>
        <v>426701.10715534462</v>
      </c>
      <c r="X545" s="19">
        <f t="shared" si="4115"/>
        <v>444073.05162297201</v>
      </c>
      <c r="Y545" s="19">
        <f t="shared" si="4116"/>
        <v>462152.2463168719</v>
      </c>
      <c r="Z545" s="19">
        <f t="shared" si="4117"/>
        <v>480967.48495576077</v>
      </c>
      <c r="AA545" s="19">
        <f t="shared" si="4118"/>
        <v>500548.73351423728</v>
      </c>
      <c r="AB545" s="19">
        <f t="shared" si="4119"/>
        <v>520927.17794790701</v>
      </c>
      <c r="AC545" s="19">
        <f t="shared" si="4120"/>
        <v>542135.27386150486</v>
      </c>
      <c r="AD545" s="19">
        <f t="shared" si="4121"/>
        <v>564206.79819911404</v>
      </c>
      <c r="AE545" s="19">
        <f t="shared" si="4122"/>
        <v>587176.90303881059</v>
      </c>
      <c r="AF545" s="19">
        <f t="shared" si="4123"/>
        <v>611082.17157740425</v>
      </c>
      <c r="AG545" s="19">
        <f t="shared" si="4124"/>
        <v>635960.67639444256</v>
      </c>
      <c r="AH545" s="19">
        <f t="shared" si="4125"/>
        <v>661852.04008827265</v>
      </c>
      <c r="AI545" s="19">
        <f t="shared" si="4126"/>
        <v>688797.49838072911</v>
      </c>
      <c r="AJ545" s="19">
        <f t="shared" si="4127"/>
        <v>716839.9657909543</v>
      </c>
      <c r="AK545" s="19">
        <f t="shared" si="4128"/>
        <v>746024.10398294358</v>
      </c>
      <c r="AL545" s="19">
        <f t="shared" si="4129"/>
        <v>776396.39289567189</v>
      </c>
      <c r="AM545" s="19">
        <f t="shared" si="4130"/>
        <v>808005.20476908388</v>
      </c>
      <c r="AN545" s="19">
        <f t="shared" si="4131"/>
        <v>840900.88118384476</v>
      </c>
      <c r="AO545" s="19">
        <f t="shared" si="4132"/>
        <v>875135.8132375516</v>
      </c>
      <c r="AP545" s="19">
        <f t="shared" si="4133"/>
        <v>910764.52498509339</v>
      </c>
      <c r="AQ545" s="19">
        <f t="shared" si="4134"/>
        <v>947843.76027605322</v>
      </c>
      <c r="AR545" s="19">
        <f t="shared" si="4135"/>
        <v>986432.57312745322</v>
      </c>
      <c r="AS545" s="19">
        <f t="shared" si="4136"/>
        <v>1026592.4217757725</v>
      </c>
      <c r="AT545" s="19">
        <f t="shared" si="4137"/>
        <v>1068387.266558032</v>
      </c>
      <c r="AU545" s="19">
        <f t="shared" si="4138"/>
        <v>1111883.6717778326</v>
      </c>
      <c r="AV545" s="19">
        <f t="shared" si="4139"/>
        <v>1157150.9117185858</v>
      </c>
      <c r="AW545" s="19">
        <f t="shared" si="4140"/>
        <v>1204261.0809727788</v>
      </c>
      <c r="AX545" s="19">
        <f t="shared" si="4141"/>
        <v>1253289.2092629822</v>
      </c>
      <c r="AY545" s="19">
        <f t="shared" si="4142"/>
        <v>1304313.3809374813</v>
      </c>
      <c r="AZ545" s="19">
        <f t="shared" si="4143"/>
        <v>1357414.8593308341</v>
      </c>
      <c r="BA545" s="19">
        <f t="shared" si="4144"/>
        <v>1412678.2161874233</v>
      </c>
      <c r="BB545" s="19">
        <f t="shared" si="4145"/>
        <v>1470191.4663541273</v>
      </c>
      <c r="BC545" s="19">
        <f t="shared" si="4146"/>
        <v>1530046.2079566268</v>
      </c>
      <c r="BD545" s="19" t="e">
        <f t="shared" si="4147"/>
        <v>#N/A</v>
      </c>
      <c r="BE545" s="19" t="e">
        <f t="shared" si="4148"/>
        <v>#N/A</v>
      </c>
      <c r="BF545" s="19" t="e">
        <f t="shared" si="4149"/>
        <v>#N/A</v>
      </c>
      <c r="BG545" s="19" t="e">
        <f t="shared" si="4150"/>
        <v>#N/A</v>
      </c>
      <c r="BH545" s="19" t="e">
        <f t="shared" si="4151"/>
        <v>#N/A</v>
      </c>
      <c r="BI545" s="19" t="e">
        <f t="shared" si="4152"/>
        <v>#N/A</v>
      </c>
    </row>
    <row r="546" spans="3:61" s="19" customFormat="1" ht="12.75" x14ac:dyDescent="0.2">
      <c r="C546" s="19" t="s">
        <v>456</v>
      </c>
      <c r="F546" s="19">
        <f>E540</f>
        <v>1344048.279880757</v>
      </c>
      <c r="G546" s="19">
        <f t="shared" si="4098"/>
        <v>1335233.1768125545</v>
      </c>
      <c r="H546" s="19">
        <f t="shared" si="4099"/>
        <v>1326059.191429755</v>
      </c>
      <c r="I546" s="19">
        <f t="shared" si="4100"/>
        <v>1316511.7128407168</v>
      </c>
      <c r="J546" s="19">
        <f t="shared" si="4101"/>
        <v>1306575.5353121324</v>
      </c>
      <c r="K546" s="19">
        <f t="shared" si="4102"/>
        <v>1296234.8340517071</v>
      </c>
      <c r="L546" s="19">
        <f t="shared" si="4103"/>
        <v>1285473.1400049024</v>
      </c>
      <c r="M546" s="19">
        <f t="shared" si="4104"/>
        <v>1274273.3136255969</v>
      </c>
      <c r="N546" s="19">
        <f t="shared" si="4105"/>
        <v>1262617.5175788926</v>
      </c>
      <c r="O546" s="19">
        <f t="shared" si="4106"/>
        <v>1250487.1883325928</v>
      </c>
      <c r="P546" s="19">
        <f t="shared" si="4107"/>
        <v>1237863.0065921063</v>
      </c>
      <c r="Q546" s="19">
        <f t="shared" si="4108"/>
        <v>1224724.8665316922</v>
      </c>
      <c r="R546" s="19">
        <f t="shared" si="4109"/>
        <v>1211051.8437730377</v>
      </c>
      <c r="S546" s="19">
        <f t="shared" si="4110"/>
        <v>1196822.1620601765</v>
      </c>
      <c r="T546" s="19">
        <f t="shared" si="4111"/>
        <v>1182013.1585776675</v>
      </c>
      <c r="U546" s="19">
        <f t="shared" si="4112"/>
        <v>1166601.2478568011</v>
      </c>
      <c r="V546" s="19">
        <f t="shared" si="4113"/>
        <v>1150561.884212347</v>
      </c>
      <c r="W546" s="19">
        <f t="shared" si="4114"/>
        <v>1133869.5226500169</v>
      </c>
      <c r="X546" s="19">
        <f t="shared" si="4115"/>
        <v>1116497.5781823895</v>
      </c>
      <c r="Y546" s="19">
        <f t="shared" si="4116"/>
        <v>1098418.3834884898</v>
      </c>
      <c r="Z546" s="19">
        <f t="shared" si="4117"/>
        <v>1079603.1448496007</v>
      </c>
      <c r="AA546" s="19">
        <f t="shared" si="4118"/>
        <v>1060021.8962911242</v>
      </c>
      <c r="AB546" s="19">
        <f t="shared" si="4119"/>
        <v>1039643.4518574545</v>
      </c>
      <c r="AC546" s="19">
        <f t="shared" si="4120"/>
        <v>1018435.3559438565</v>
      </c>
      <c r="AD546" s="19">
        <f t="shared" si="4121"/>
        <v>996363.83160624735</v>
      </c>
      <c r="AE546" s="19">
        <f t="shared" si="4122"/>
        <v>973393.72676655091</v>
      </c>
      <c r="AF546" s="19">
        <f t="shared" si="4123"/>
        <v>949488.45822795737</v>
      </c>
      <c r="AG546" s="19">
        <f t="shared" si="4124"/>
        <v>924609.95341091906</v>
      </c>
      <c r="AH546" s="19">
        <f t="shared" si="4125"/>
        <v>898718.58971708885</v>
      </c>
      <c r="AI546" s="19">
        <f t="shared" si="4126"/>
        <v>871773.13142463239</v>
      </c>
      <c r="AJ546" s="19">
        <f t="shared" si="4127"/>
        <v>843730.66401440732</v>
      </c>
      <c r="AK546" s="19">
        <f t="shared" si="4128"/>
        <v>814546.52582241793</v>
      </c>
      <c r="AL546" s="19">
        <f t="shared" si="4129"/>
        <v>784174.23690968961</v>
      </c>
      <c r="AM546" s="19">
        <f t="shared" si="4130"/>
        <v>752565.42503627762</v>
      </c>
      <c r="AN546" s="19">
        <f t="shared" si="4131"/>
        <v>719669.74862151686</v>
      </c>
      <c r="AO546" s="19">
        <f t="shared" si="4132"/>
        <v>685434.81656781002</v>
      </c>
      <c r="AP546" s="19">
        <f t="shared" si="4133"/>
        <v>649806.10482026823</v>
      </c>
      <c r="AQ546" s="19">
        <f t="shared" si="4134"/>
        <v>612726.86952930829</v>
      </c>
      <c r="AR546" s="19">
        <f t="shared" si="4135"/>
        <v>574138.05667790829</v>
      </c>
      <c r="AS546" s="19">
        <f t="shared" si="4136"/>
        <v>533978.20802958903</v>
      </c>
      <c r="AT546" s="19">
        <f t="shared" si="4137"/>
        <v>492183.3632473296</v>
      </c>
      <c r="AU546" s="19">
        <f t="shared" si="4138"/>
        <v>448686.95802752901</v>
      </c>
      <c r="AV546" s="19">
        <f t="shared" si="4139"/>
        <v>403419.71808677568</v>
      </c>
      <c r="AW546" s="19">
        <f t="shared" si="4140"/>
        <v>356309.54883258278</v>
      </c>
      <c r="AX546" s="19">
        <f t="shared" si="4141"/>
        <v>307281.42054237926</v>
      </c>
      <c r="AY546" s="19">
        <f t="shared" si="4142"/>
        <v>256257.24886788012</v>
      </c>
      <c r="AZ546" s="19">
        <f t="shared" si="4143"/>
        <v>203155.77047452738</v>
      </c>
      <c r="BA546" s="19">
        <f t="shared" si="4144"/>
        <v>147892.4136179382</v>
      </c>
      <c r="BB546" s="19">
        <f t="shared" si="4145"/>
        <v>90379.163451234257</v>
      </c>
      <c r="BC546" s="19">
        <f t="shared" si="4146"/>
        <v>30524.421848734699</v>
      </c>
      <c r="BD546" s="19" t="e">
        <f t="shared" si="4147"/>
        <v>#N/A</v>
      </c>
      <c r="BE546" s="19" t="e">
        <f t="shared" si="4148"/>
        <v>#N/A</v>
      </c>
      <c r="BF546" s="19" t="e">
        <f t="shared" si="4149"/>
        <v>#N/A</v>
      </c>
      <c r="BG546" s="19" t="e">
        <f t="shared" si="4150"/>
        <v>#N/A</v>
      </c>
      <c r="BH546" s="19" t="e">
        <f t="shared" si="4151"/>
        <v>#N/A</v>
      </c>
      <c r="BI546" s="19" t="e">
        <f t="shared" si="4152"/>
        <v>#N/A</v>
      </c>
    </row>
    <row r="547" spans="3:61" s="19" customFormat="1" ht="12.75" x14ac:dyDescent="0.2">
      <c r="C547" s="19" t="s">
        <v>161</v>
      </c>
      <c r="F547" s="19">
        <f>E541</f>
        <v>1560570.6298053616</v>
      </c>
      <c r="G547" s="19">
        <f t="shared" si="4098"/>
        <v>1560570.6298053616</v>
      </c>
      <c r="H547" s="19">
        <f t="shared" si="4099"/>
        <v>1560570.6298053616</v>
      </c>
      <c r="I547" s="19">
        <f t="shared" si="4100"/>
        <v>1560570.6298053616</v>
      </c>
      <c r="J547" s="19">
        <f t="shared" si="4101"/>
        <v>1560570.6298053616</v>
      </c>
      <c r="K547" s="19">
        <f t="shared" si="4102"/>
        <v>1560570.6298053616</v>
      </c>
      <c r="L547" s="19">
        <f t="shared" si="4103"/>
        <v>1560570.6298053616</v>
      </c>
      <c r="M547" s="19">
        <f t="shared" si="4104"/>
        <v>1560570.6298053616</v>
      </c>
      <c r="N547" s="19">
        <f t="shared" si="4105"/>
        <v>1560570.6298053616</v>
      </c>
      <c r="O547" s="19">
        <f t="shared" si="4106"/>
        <v>1560570.6298053616</v>
      </c>
      <c r="P547" s="19">
        <f t="shared" si="4107"/>
        <v>1560570.6298053616</v>
      </c>
      <c r="Q547" s="19">
        <f t="shared" si="4108"/>
        <v>1560570.6298053616</v>
      </c>
      <c r="R547" s="19">
        <f t="shared" si="4109"/>
        <v>1560570.6298053616</v>
      </c>
      <c r="S547" s="19">
        <f t="shared" si="4110"/>
        <v>1560570.6298053616</v>
      </c>
      <c r="T547" s="19">
        <f t="shared" si="4111"/>
        <v>1560570.6298053616</v>
      </c>
      <c r="U547" s="19">
        <f t="shared" si="4112"/>
        <v>1560570.6298053616</v>
      </c>
      <c r="V547" s="19">
        <f t="shared" si="4113"/>
        <v>1560570.6298053616</v>
      </c>
      <c r="W547" s="19">
        <f t="shared" si="4114"/>
        <v>1560570.6298053616</v>
      </c>
      <c r="X547" s="19">
        <f t="shared" si="4115"/>
        <v>1560570.6298053616</v>
      </c>
      <c r="Y547" s="19">
        <f t="shared" si="4116"/>
        <v>1560570.6298053616</v>
      </c>
      <c r="Z547" s="19">
        <f t="shared" si="4117"/>
        <v>1560570.6298053616</v>
      </c>
      <c r="AA547" s="19">
        <f t="shared" si="4118"/>
        <v>1560570.6298053616</v>
      </c>
      <c r="AB547" s="19">
        <f t="shared" si="4119"/>
        <v>1560570.6298053616</v>
      </c>
      <c r="AC547" s="19">
        <f t="shared" si="4120"/>
        <v>1560570.6298053616</v>
      </c>
      <c r="AD547" s="19">
        <f t="shared" si="4121"/>
        <v>1560570.6298053616</v>
      </c>
      <c r="AE547" s="19">
        <f t="shared" si="4122"/>
        <v>1560570.6298053616</v>
      </c>
      <c r="AF547" s="19">
        <f t="shared" si="4123"/>
        <v>1560570.6298053616</v>
      </c>
      <c r="AG547" s="19">
        <f t="shared" si="4124"/>
        <v>1560570.6298053616</v>
      </c>
      <c r="AH547" s="19">
        <f t="shared" si="4125"/>
        <v>1560570.6298053616</v>
      </c>
      <c r="AI547" s="19">
        <f t="shared" si="4126"/>
        <v>1560570.6298053616</v>
      </c>
      <c r="AJ547" s="19">
        <f t="shared" si="4127"/>
        <v>1560570.6298053616</v>
      </c>
      <c r="AK547" s="19">
        <f t="shared" si="4128"/>
        <v>1560570.6298053616</v>
      </c>
      <c r="AL547" s="19">
        <f t="shared" si="4129"/>
        <v>1560570.6298053616</v>
      </c>
      <c r="AM547" s="19">
        <f t="shared" si="4130"/>
        <v>1560570.6298053616</v>
      </c>
      <c r="AN547" s="19">
        <f t="shared" si="4131"/>
        <v>1560570.6298053616</v>
      </c>
      <c r="AO547" s="19">
        <f t="shared" si="4132"/>
        <v>1560570.6298053616</v>
      </c>
      <c r="AP547" s="19">
        <f t="shared" si="4133"/>
        <v>1560570.6298053616</v>
      </c>
      <c r="AQ547" s="19">
        <f t="shared" si="4134"/>
        <v>1560570.6298053616</v>
      </c>
      <c r="AR547" s="19">
        <f t="shared" si="4135"/>
        <v>1560570.6298053616</v>
      </c>
      <c r="AS547" s="19">
        <f t="shared" si="4136"/>
        <v>1560570.6298053616</v>
      </c>
      <c r="AT547" s="19">
        <f t="shared" si="4137"/>
        <v>1560570.6298053616</v>
      </c>
      <c r="AU547" s="19">
        <f t="shared" si="4138"/>
        <v>1560570.6298053616</v>
      </c>
      <c r="AV547" s="19">
        <f t="shared" si="4139"/>
        <v>1560570.6298053616</v>
      </c>
      <c r="AW547" s="19">
        <f t="shared" si="4140"/>
        <v>1560570.6298053616</v>
      </c>
      <c r="AX547" s="19">
        <f t="shared" si="4141"/>
        <v>1560570.6298053616</v>
      </c>
      <c r="AY547" s="19">
        <f t="shared" si="4142"/>
        <v>1560570.6298053616</v>
      </c>
      <c r="AZ547" s="19">
        <f t="shared" si="4143"/>
        <v>1560570.6298053616</v>
      </c>
      <c r="BA547" s="19">
        <f t="shared" si="4144"/>
        <v>1560570.6298053616</v>
      </c>
      <c r="BB547" s="19">
        <f t="shared" si="4145"/>
        <v>1560570.6298053616</v>
      </c>
      <c r="BC547" s="19">
        <f t="shared" si="4146"/>
        <v>1560570.6298053616</v>
      </c>
      <c r="BD547" s="19" t="e">
        <f t="shared" si="4147"/>
        <v>#N/A</v>
      </c>
      <c r="BE547" s="19" t="e">
        <f t="shared" si="4148"/>
        <v>#N/A</v>
      </c>
      <c r="BF547" s="19" t="e">
        <f t="shared" si="4149"/>
        <v>#N/A</v>
      </c>
      <c r="BG547" s="19" t="e">
        <f t="shared" si="4150"/>
        <v>#N/A</v>
      </c>
      <c r="BH547" s="19" t="e">
        <f t="shared" si="4151"/>
        <v>#N/A</v>
      </c>
      <c r="BI547" s="19" t="e">
        <f t="shared" si="4152"/>
        <v>#N/A</v>
      </c>
    </row>
    <row r="548" spans="3:61" s="19" customFormat="1" ht="12.75" x14ac:dyDescent="0.2">
      <c r="C548" s="19" t="s">
        <v>457</v>
      </c>
      <c r="F548" s="19">
        <f>E542</f>
        <v>33577159.3734276</v>
      </c>
      <c r="G548" s="19">
        <f t="shared" si="4098"/>
        <v>33351821.920434792</v>
      </c>
      <c r="H548" s="19">
        <f t="shared" si="4099"/>
        <v>33117310.482059184</v>
      </c>
      <c r="I548" s="19">
        <f t="shared" si="4100"/>
        <v>32873251.565094538</v>
      </c>
      <c r="J548" s="19">
        <f t="shared" si="4101"/>
        <v>32619256.470601309</v>
      </c>
      <c r="K548" s="19">
        <f t="shared" si="4102"/>
        <v>32354920.674847655</v>
      </c>
      <c r="L548" s="19">
        <f t="shared" si="4103"/>
        <v>32079823.185047194</v>
      </c>
      <c r="M548" s="19">
        <f t="shared" si="4104"/>
        <v>31793525.868867431</v>
      </c>
      <c r="N548" s="19">
        <f t="shared" si="4105"/>
        <v>31495572.756640963</v>
      </c>
      <c r="O548" s="19">
        <f t="shared" si="4106"/>
        <v>31185489.315168194</v>
      </c>
      <c r="P548" s="19">
        <f t="shared" si="4107"/>
        <v>30862781.691954941</v>
      </c>
      <c r="Q548" s="19">
        <f t="shared" si="4108"/>
        <v>30526935.928681273</v>
      </c>
      <c r="R548" s="19">
        <f t="shared" si="4109"/>
        <v>30177417.14264895</v>
      </c>
      <c r="S548" s="19">
        <f t="shared" si="4110"/>
        <v>29813668.674903765</v>
      </c>
      <c r="T548" s="19">
        <f t="shared" si="4111"/>
        <v>29435111.203676071</v>
      </c>
      <c r="U548" s="19">
        <f t="shared" si="4112"/>
        <v>29041141.821727511</v>
      </c>
      <c r="V548" s="19">
        <f t="shared" si="4113"/>
        <v>28631133.076134495</v>
      </c>
      <c r="W548" s="19">
        <f t="shared" si="4114"/>
        <v>28204431.96897915</v>
      </c>
      <c r="X548" s="19">
        <f t="shared" si="4115"/>
        <v>27760358.917356178</v>
      </c>
      <c r="Y548" s="19">
        <f t="shared" si="4116"/>
        <v>27298206.671039306</v>
      </c>
      <c r="Z548" s="19">
        <f t="shared" si="4117"/>
        <v>26817239.186083544</v>
      </c>
      <c r="AA548" s="19">
        <f t="shared" si="4118"/>
        <v>26316690.452569306</v>
      </c>
      <c r="AB548" s="19">
        <f t="shared" si="4119"/>
        <v>25795763.274621397</v>
      </c>
      <c r="AC548" s="19">
        <f t="shared" si="4120"/>
        <v>25253628.000759892</v>
      </c>
      <c r="AD548" s="19">
        <f t="shared" si="4121"/>
        <v>24689421.202560779</v>
      </c>
      <c r="AE548" s="19">
        <f t="shared" si="4122"/>
        <v>24102244.299521968</v>
      </c>
      <c r="AF548" s="19">
        <f t="shared" si="4123"/>
        <v>23491162.127944563</v>
      </c>
      <c r="AG548" s="19">
        <f t="shared" si="4124"/>
        <v>22855201.451550119</v>
      </c>
      <c r="AH548" s="19">
        <f t="shared" si="4125"/>
        <v>22193349.411461845</v>
      </c>
      <c r="AI548" s="19">
        <f t="shared" si="4126"/>
        <v>21504551.913081117</v>
      </c>
      <c r="AJ548" s="19">
        <f t="shared" si="4127"/>
        <v>20787711.947290163</v>
      </c>
      <c r="AK548" s="19">
        <f t="shared" si="4128"/>
        <v>20041687.843307219</v>
      </c>
      <c r="AL548" s="19">
        <f t="shared" si="4129"/>
        <v>19265291.450411547</v>
      </c>
      <c r="AM548" s="19">
        <f t="shared" si="4130"/>
        <v>18457286.245642465</v>
      </c>
      <c r="AN548" s="19">
        <f t="shared" si="4131"/>
        <v>17616385.364458621</v>
      </c>
      <c r="AO548" s="19">
        <f t="shared" si="4132"/>
        <v>16741249.551221069</v>
      </c>
      <c r="AP548" s="19">
        <f t="shared" si="4133"/>
        <v>15830485.026235975</v>
      </c>
      <c r="AQ548" s="19">
        <f t="shared" si="4134"/>
        <v>14882641.265959922</v>
      </c>
      <c r="AR548" s="19">
        <f t="shared" si="4135"/>
        <v>13896208.69283247</v>
      </c>
      <c r="AS548" s="19">
        <f t="shared" si="4136"/>
        <v>12869616.271056697</v>
      </c>
      <c r="AT548" s="19">
        <f t="shared" si="4137"/>
        <v>11801229.004498664</v>
      </c>
      <c r="AU548" s="19">
        <f t="shared" si="4138"/>
        <v>10689345.332720831</v>
      </c>
      <c r="AV548" s="19">
        <f t="shared" si="4139"/>
        <v>9532194.4210022446</v>
      </c>
      <c r="AW548" s="19">
        <f t="shared" si="4140"/>
        <v>8327933.340029466</v>
      </c>
      <c r="AX548" s="19">
        <f t="shared" si="4141"/>
        <v>7074644.130766484</v>
      </c>
      <c r="AY548" s="19">
        <f t="shared" si="4142"/>
        <v>5770330.7498290027</v>
      </c>
      <c r="AZ548" s="19">
        <f t="shared" si="4143"/>
        <v>4412915.8904981688</v>
      </c>
      <c r="BA548" s="19">
        <f t="shared" si="4144"/>
        <v>3000237.6743107457</v>
      </c>
      <c r="BB548" s="19">
        <f t="shared" si="4145"/>
        <v>1530046.2079566184</v>
      </c>
      <c r="BC548" s="19">
        <f t="shared" si="4146"/>
        <v>-8.3819031715393066E-9</v>
      </c>
      <c r="BD548" s="19" t="e">
        <f t="shared" si="4147"/>
        <v>#N/A</v>
      </c>
      <c r="BE548" s="19" t="e">
        <f t="shared" si="4148"/>
        <v>#N/A</v>
      </c>
      <c r="BF548" s="19" t="e">
        <f t="shared" si="4149"/>
        <v>#N/A</v>
      </c>
      <c r="BG548" s="19" t="e">
        <f t="shared" si="4150"/>
        <v>#N/A</v>
      </c>
      <c r="BH548" s="19" t="e">
        <f t="shared" si="4151"/>
        <v>#N/A</v>
      </c>
      <c r="BI548" s="19" t="e">
        <f t="shared" si="4152"/>
        <v>#N/A</v>
      </c>
    </row>
    <row r="549" spans="3:61" s="19" customFormat="1" ht="12.75" x14ac:dyDescent="0.2"/>
    <row r="550" spans="3:61" s="19" customFormat="1" ht="12.75" x14ac:dyDescent="0.2">
      <c r="C550" s="19" t="s">
        <v>473</v>
      </c>
      <c r="G550" s="19">
        <f>F544</f>
        <v>33793681.723352201</v>
      </c>
      <c r="H550" s="19">
        <f t="shared" ref="H550:H554" si="4153">G544</f>
        <v>33577159.3734276</v>
      </c>
      <c r="I550" s="19">
        <f t="shared" ref="I550:I554" si="4154">H544</f>
        <v>33351821.920434792</v>
      </c>
      <c r="J550" s="19">
        <f t="shared" ref="J550:J554" si="4155">I544</f>
        <v>33117310.482059184</v>
      </c>
      <c r="K550" s="19">
        <f t="shared" ref="K550:K554" si="4156">J544</f>
        <v>32873251.565094538</v>
      </c>
      <c r="L550" s="19">
        <f t="shared" ref="L550:L554" si="4157">K544</f>
        <v>32619256.470601309</v>
      </c>
      <c r="M550" s="19">
        <f t="shared" ref="M550:M554" si="4158">L544</f>
        <v>32354920.674847655</v>
      </c>
      <c r="N550" s="19">
        <f t="shared" ref="N550:N554" si="4159">M544</f>
        <v>32079823.185047194</v>
      </c>
      <c r="O550" s="19">
        <f t="shared" ref="O550:O554" si="4160">N544</f>
        <v>31793525.868867431</v>
      </c>
      <c r="P550" s="19">
        <f t="shared" ref="P550:P554" si="4161">O544</f>
        <v>31495572.756640963</v>
      </c>
      <c r="Q550" s="19">
        <f t="shared" ref="Q550:Q554" si="4162">P544</f>
        <v>31185489.315168194</v>
      </c>
      <c r="R550" s="19">
        <f t="shared" ref="R550:R554" si="4163">Q544</f>
        <v>30862781.691954941</v>
      </c>
      <c r="S550" s="19">
        <f t="shared" ref="S550:S554" si="4164">R544</f>
        <v>30526935.928681273</v>
      </c>
      <c r="T550" s="19">
        <f t="shared" ref="T550:T554" si="4165">S544</f>
        <v>30177417.14264895</v>
      </c>
      <c r="U550" s="19">
        <f t="shared" ref="U550:U554" si="4166">T544</f>
        <v>29813668.674903765</v>
      </c>
      <c r="V550" s="19">
        <f t="shared" ref="V550:V554" si="4167">U544</f>
        <v>29435111.203676071</v>
      </c>
      <c r="W550" s="19">
        <f t="shared" ref="W550:W554" si="4168">V544</f>
        <v>29041141.821727511</v>
      </c>
      <c r="X550" s="19">
        <f t="shared" ref="X550:X554" si="4169">W544</f>
        <v>28631133.076134495</v>
      </c>
      <c r="Y550" s="19">
        <f t="shared" ref="Y550:Y554" si="4170">X544</f>
        <v>28204431.96897915</v>
      </c>
      <c r="Z550" s="19">
        <f t="shared" ref="Z550:Z554" si="4171">Y544</f>
        <v>27760358.917356178</v>
      </c>
      <c r="AA550" s="19">
        <f t="shared" ref="AA550:AA554" si="4172">Z544</f>
        <v>27298206.671039306</v>
      </c>
      <c r="AB550" s="19">
        <f t="shared" ref="AB550:AB554" si="4173">AA544</f>
        <v>26817239.186083544</v>
      </c>
      <c r="AC550" s="19">
        <f t="shared" ref="AC550:AC554" si="4174">AB544</f>
        <v>26316690.452569306</v>
      </c>
      <c r="AD550" s="19">
        <f t="shared" ref="AD550:AD554" si="4175">AC544</f>
        <v>25795763.274621397</v>
      </c>
      <c r="AE550" s="19">
        <f t="shared" ref="AE550:AE554" si="4176">AD544</f>
        <v>25253628.000759892</v>
      </c>
      <c r="AF550" s="19">
        <f t="shared" ref="AF550:AF554" si="4177">AE544</f>
        <v>24689421.202560779</v>
      </c>
      <c r="AG550" s="19">
        <f t="shared" ref="AG550:AG554" si="4178">AF544</f>
        <v>24102244.299521968</v>
      </c>
      <c r="AH550" s="19">
        <f t="shared" ref="AH550:AH554" si="4179">AG544</f>
        <v>23491162.127944563</v>
      </c>
      <c r="AI550" s="19">
        <f t="shared" ref="AI550:AI554" si="4180">AH544</f>
        <v>22855201.451550119</v>
      </c>
      <c r="AJ550" s="19">
        <f t="shared" ref="AJ550:AJ554" si="4181">AI544</f>
        <v>22193349.411461845</v>
      </c>
      <c r="AK550" s="19">
        <f t="shared" ref="AK550:AK554" si="4182">AJ544</f>
        <v>21504551.913081117</v>
      </c>
      <c r="AL550" s="19">
        <f t="shared" ref="AL550:AL554" si="4183">AK544</f>
        <v>20787711.947290163</v>
      </c>
      <c r="AM550" s="19">
        <f t="shared" ref="AM550:AM554" si="4184">AL544</f>
        <v>20041687.843307219</v>
      </c>
      <c r="AN550" s="19">
        <f t="shared" ref="AN550:AN554" si="4185">AM544</f>
        <v>19265291.450411547</v>
      </c>
      <c r="AO550" s="19">
        <f t="shared" ref="AO550:AO554" si="4186">AN544</f>
        <v>18457286.245642465</v>
      </c>
      <c r="AP550" s="19">
        <f t="shared" ref="AP550:AP554" si="4187">AO544</f>
        <v>17616385.364458621</v>
      </c>
      <c r="AQ550" s="19">
        <f t="shared" ref="AQ550:AQ554" si="4188">AP544</f>
        <v>16741249.551221069</v>
      </c>
      <c r="AR550" s="19">
        <f t="shared" ref="AR550:AR554" si="4189">AQ544</f>
        <v>15830485.026235975</v>
      </c>
      <c r="AS550" s="19">
        <f t="shared" ref="AS550:AS554" si="4190">AR544</f>
        <v>14882641.265959922</v>
      </c>
      <c r="AT550" s="19">
        <f t="shared" ref="AT550:AT554" si="4191">AS544</f>
        <v>13896208.69283247</v>
      </c>
      <c r="AU550" s="19">
        <f t="shared" ref="AU550:AU554" si="4192">AT544</f>
        <v>12869616.271056697</v>
      </c>
      <c r="AV550" s="19">
        <f t="shared" ref="AV550:AV554" si="4193">AU544</f>
        <v>11801229.004498664</v>
      </c>
      <c r="AW550" s="19">
        <f t="shared" ref="AW550:AW554" si="4194">AV544</f>
        <v>10689345.332720831</v>
      </c>
      <c r="AX550" s="19">
        <f t="shared" ref="AX550:AX554" si="4195">AW544</f>
        <v>9532194.4210022446</v>
      </c>
      <c r="AY550" s="19">
        <f t="shared" ref="AY550:AY554" si="4196">AX544</f>
        <v>8327933.340029466</v>
      </c>
      <c r="AZ550" s="19">
        <f t="shared" ref="AZ550:AZ554" si="4197">AY544</f>
        <v>7074644.130766484</v>
      </c>
      <c r="BA550" s="19">
        <f t="shared" ref="BA550:BA554" si="4198">AZ544</f>
        <v>5770330.7498290027</v>
      </c>
      <c r="BB550" s="19">
        <f t="shared" ref="BB550:BB554" si="4199">BA544</f>
        <v>4412915.8904981688</v>
      </c>
      <c r="BC550" s="19">
        <f t="shared" ref="BC550:BC554" si="4200">BB544</f>
        <v>3000237.6743107457</v>
      </c>
      <c r="BD550" s="19">
        <f t="shared" ref="BD550:BD554" si="4201">BC544</f>
        <v>1530046.2079566184</v>
      </c>
      <c r="BE550" s="19">
        <f t="shared" ref="BE550:BE554" si="4202">BD544</f>
        <v>-8.3819031715393066E-9</v>
      </c>
      <c r="BF550" s="19" t="e">
        <f t="shared" ref="BF550:BF554" si="4203">BE544</f>
        <v>#N/A</v>
      </c>
      <c r="BG550" s="19" t="e">
        <f t="shared" ref="BG550:BG554" si="4204">BF544</f>
        <v>#N/A</v>
      </c>
      <c r="BH550" s="19" t="e">
        <f t="shared" ref="BH550:BH554" si="4205">BG544</f>
        <v>#N/A</v>
      </c>
      <c r="BI550" s="19" t="e">
        <f t="shared" ref="BI550:BI554" si="4206">BH544</f>
        <v>#N/A</v>
      </c>
    </row>
    <row r="551" spans="3:61" s="19" customFormat="1" ht="12.75" x14ac:dyDescent="0.2">
      <c r="C551" s="19" t="s">
        <v>455</v>
      </c>
      <c r="G551" s="19">
        <f>F545</f>
        <v>216522.34992460455</v>
      </c>
      <c r="H551" s="19">
        <f t="shared" si="4153"/>
        <v>225337.45299280691</v>
      </c>
      <c r="I551" s="19">
        <f t="shared" si="4154"/>
        <v>234511.4383756067</v>
      </c>
      <c r="J551" s="19">
        <f t="shared" si="4155"/>
        <v>244058.91696464457</v>
      </c>
      <c r="K551" s="19">
        <f t="shared" si="4156"/>
        <v>253995.09449322917</v>
      </c>
      <c r="L551" s="19">
        <f t="shared" si="4157"/>
        <v>264335.79575365444</v>
      </c>
      <c r="M551" s="19">
        <f t="shared" si="4158"/>
        <v>275097.48980045907</v>
      </c>
      <c r="N551" s="19">
        <f t="shared" si="4159"/>
        <v>286297.31617976457</v>
      </c>
      <c r="O551" s="19">
        <f t="shared" si="4160"/>
        <v>297953.11222646903</v>
      </c>
      <c r="P551" s="19">
        <f t="shared" si="4161"/>
        <v>310083.44147276873</v>
      </c>
      <c r="Q551" s="19">
        <f t="shared" si="4162"/>
        <v>322707.62321325514</v>
      </c>
      <c r="R551" s="19">
        <f t="shared" si="4163"/>
        <v>335845.76327366935</v>
      </c>
      <c r="S551" s="19">
        <f t="shared" si="4164"/>
        <v>349518.78603232384</v>
      </c>
      <c r="T551" s="19">
        <f t="shared" si="4165"/>
        <v>363748.46774518496</v>
      </c>
      <c r="U551" s="19">
        <f t="shared" si="4166"/>
        <v>378557.47122769395</v>
      </c>
      <c r="V551" s="19">
        <f t="shared" si="4167"/>
        <v>393969.38194856024</v>
      </c>
      <c r="W551" s="19">
        <f t="shared" si="4168"/>
        <v>410008.7455930147</v>
      </c>
      <c r="X551" s="19">
        <f t="shared" si="4169"/>
        <v>426701.10715534462</v>
      </c>
      <c r="Y551" s="19">
        <f t="shared" si="4170"/>
        <v>444073.05162297201</v>
      </c>
      <c r="Z551" s="19">
        <f t="shared" si="4171"/>
        <v>462152.2463168719</v>
      </c>
      <c r="AA551" s="19">
        <f t="shared" si="4172"/>
        <v>480967.48495576077</v>
      </c>
      <c r="AB551" s="19">
        <f t="shared" si="4173"/>
        <v>500548.73351423728</v>
      </c>
      <c r="AC551" s="19">
        <f t="shared" si="4174"/>
        <v>520927.17794790701</v>
      </c>
      <c r="AD551" s="19">
        <f t="shared" si="4175"/>
        <v>542135.27386150486</v>
      </c>
      <c r="AE551" s="19">
        <f t="shared" si="4176"/>
        <v>564206.79819911404</v>
      </c>
      <c r="AF551" s="19">
        <f t="shared" si="4177"/>
        <v>587176.90303881059</v>
      </c>
      <c r="AG551" s="19">
        <f t="shared" si="4178"/>
        <v>611082.17157740425</v>
      </c>
      <c r="AH551" s="19">
        <f t="shared" si="4179"/>
        <v>635960.67639444256</v>
      </c>
      <c r="AI551" s="19">
        <f t="shared" si="4180"/>
        <v>661852.04008827265</v>
      </c>
      <c r="AJ551" s="19">
        <f t="shared" si="4181"/>
        <v>688797.49838072911</v>
      </c>
      <c r="AK551" s="19">
        <f t="shared" si="4182"/>
        <v>716839.9657909543</v>
      </c>
      <c r="AL551" s="19">
        <f t="shared" si="4183"/>
        <v>746024.10398294358</v>
      </c>
      <c r="AM551" s="19">
        <f t="shared" si="4184"/>
        <v>776396.39289567189</v>
      </c>
      <c r="AN551" s="19">
        <f t="shared" si="4185"/>
        <v>808005.20476908388</v>
      </c>
      <c r="AO551" s="19">
        <f t="shared" si="4186"/>
        <v>840900.88118384476</v>
      </c>
      <c r="AP551" s="19">
        <f t="shared" si="4187"/>
        <v>875135.8132375516</v>
      </c>
      <c r="AQ551" s="19">
        <f t="shared" si="4188"/>
        <v>910764.52498509339</v>
      </c>
      <c r="AR551" s="19">
        <f t="shared" si="4189"/>
        <v>947843.76027605322</v>
      </c>
      <c r="AS551" s="19">
        <f t="shared" si="4190"/>
        <v>986432.57312745322</v>
      </c>
      <c r="AT551" s="19">
        <f t="shared" si="4191"/>
        <v>1026592.4217757725</v>
      </c>
      <c r="AU551" s="19">
        <f t="shared" si="4192"/>
        <v>1068387.266558032</v>
      </c>
      <c r="AV551" s="19">
        <f t="shared" si="4193"/>
        <v>1111883.6717778326</v>
      </c>
      <c r="AW551" s="19">
        <f t="shared" si="4194"/>
        <v>1157150.9117185858</v>
      </c>
      <c r="AX551" s="19">
        <f t="shared" si="4195"/>
        <v>1204261.0809727788</v>
      </c>
      <c r="AY551" s="19">
        <f t="shared" si="4196"/>
        <v>1253289.2092629822</v>
      </c>
      <c r="AZ551" s="19">
        <f t="shared" si="4197"/>
        <v>1304313.3809374813</v>
      </c>
      <c r="BA551" s="19">
        <f t="shared" si="4198"/>
        <v>1357414.8593308341</v>
      </c>
      <c r="BB551" s="19">
        <f t="shared" si="4199"/>
        <v>1412678.2161874233</v>
      </c>
      <c r="BC551" s="19">
        <f t="shared" si="4200"/>
        <v>1470191.4663541273</v>
      </c>
      <c r="BD551" s="19">
        <f t="shared" si="4201"/>
        <v>1530046.2079566268</v>
      </c>
      <c r="BE551" s="19" t="e">
        <f t="shared" si="4202"/>
        <v>#N/A</v>
      </c>
      <c r="BF551" s="19" t="e">
        <f t="shared" si="4203"/>
        <v>#N/A</v>
      </c>
      <c r="BG551" s="19" t="e">
        <f t="shared" si="4204"/>
        <v>#N/A</v>
      </c>
      <c r="BH551" s="19" t="e">
        <f t="shared" si="4205"/>
        <v>#N/A</v>
      </c>
      <c r="BI551" s="19" t="e">
        <f t="shared" si="4206"/>
        <v>#N/A</v>
      </c>
    </row>
    <row r="552" spans="3:61" s="19" customFormat="1" ht="12.75" x14ac:dyDescent="0.2">
      <c r="C552" s="19" t="s">
        <v>456</v>
      </c>
      <c r="G552" s="19">
        <f>F546</f>
        <v>1344048.279880757</v>
      </c>
      <c r="H552" s="19">
        <f t="shared" si="4153"/>
        <v>1335233.1768125545</v>
      </c>
      <c r="I552" s="19">
        <f t="shared" si="4154"/>
        <v>1326059.191429755</v>
      </c>
      <c r="J552" s="19">
        <f t="shared" si="4155"/>
        <v>1316511.7128407168</v>
      </c>
      <c r="K552" s="19">
        <f t="shared" si="4156"/>
        <v>1306575.5353121324</v>
      </c>
      <c r="L552" s="19">
        <f t="shared" si="4157"/>
        <v>1296234.8340517071</v>
      </c>
      <c r="M552" s="19">
        <f t="shared" si="4158"/>
        <v>1285473.1400049024</v>
      </c>
      <c r="N552" s="19">
        <f t="shared" si="4159"/>
        <v>1274273.3136255969</v>
      </c>
      <c r="O552" s="19">
        <f t="shared" si="4160"/>
        <v>1262617.5175788926</v>
      </c>
      <c r="P552" s="19">
        <f t="shared" si="4161"/>
        <v>1250487.1883325928</v>
      </c>
      <c r="Q552" s="19">
        <f t="shared" si="4162"/>
        <v>1237863.0065921063</v>
      </c>
      <c r="R552" s="19">
        <f t="shared" si="4163"/>
        <v>1224724.8665316922</v>
      </c>
      <c r="S552" s="19">
        <f t="shared" si="4164"/>
        <v>1211051.8437730377</v>
      </c>
      <c r="T552" s="19">
        <f t="shared" si="4165"/>
        <v>1196822.1620601765</v>
      </c>
      <c r="U552" s="19">
        <f t="shared" si="4166"/>
        <v>1182013.1585776675</v>
      </c>
      <c r="V552" s="19">
        <f t="shared" si="4167"/>
        <v>1166601.2478568011</v>
      </c>
      <c r="W552" s="19">
        <f t="shared" si="4168"/>
        <v>1150561.884212347</v>
      </c>
      <c r="X552" s="19">
        <f t="shared" si="4169"/>
        <v>1133869.5226500169</v>
      </c>
      <c r="Y552" s="19">
        <f t="shared" si="4170"/>
        <v>1116497.5781823895</v>
      </c>
      <c r="Z552" s="19">
        <f t="shared" si="4171"/>
        <v>1098418.3834884898</v>
      </c>
      <c r="AA552" s="19">
        <f t="shared" si="4172"/>
        <v>1079603.1448496007</v>
      </c>
      <c r="AB552" s="19">
        <f t="shared" si="4173"/>
        <v>1060021.8962911242</v>
      </c>
      <c r="AC552" s="19">
        <f t="shared" si="4174"/>
        <v>1039643.4518574545</v>
      </c>
      <c r="AD552" s="19">
        <f t="shared" si="4175"/>
        <v>1018435.3559438565</v>
      </c>
      <c r="AE552" s="19">
        <f t="shared" si="4176"/>
        <v>996363.83160624735</v>
      </c>
      <c r="AF552" s="19">
        <f t="shared" si="4177"/>
        <v>973393.72676655091</v>
      </c>
      <c r="AG552" s="19">
        <f t="shared" si="4178"/>
        <v>949488.45822795737</v>
      </c>
      <c r="AH552" s="19">
        <f t="shared" si="4179"/>
        <v>924609.95341091906</v>
      </c>
      <c r="AI552" s="19">
        <f t="shared" si="4180"/>
        <v>898718.58971708885</v>
      </c>
      <c r="AJ552" s="19">
        <f t="shared" si="4181"/>
        <v>871773.13142463239</v>
      </c>
      <c r="AK552" s="19">
        <f t="shared" si="4182"/>
        <v>843730.66401440732</v>
      </c>
      <c r="AL552" s="19">
        <f t="shared" si="4183"/>
        <v>814546.52582241793</v>
      </c>
      <c r="AM552" s="19">
        <f t="shared" si="4184"/>
        <v>784174.23690968961</v>
      </c>
      <c r="AN552" s="19">
        <f t="shared" si="4185"/>
        <v>752565.42503627762</v>
      </c>
      <c r="AO552" s="19">
        <f t="shared" si="4186"/>
        <v>719669.74862151686</v>
      </c>
      <c r="AP552" s="19">
        <f t="shared" si="4187"/>
        <v>685434.81656781002</v>
      </c>
      <c r="AQ552" s="19">
        <f t="shared" si="4188"/>
        <v>649806.10482026823</v>
      </c>
      <c r="AR552" s="19">
        <f t="shared" si="4189"/>
        <v>612726.86952930829</v>
      </c>
      <c r="AS552" s="19">
        <f t="shared" si="4190"/>
        <v>574138.05667790829</v>
      </c>
      <c r="AT552" s="19">
        <f t="shared" si="4191"/>
        <v>533978.20802958903</v>
      </c>
      <c r="AU552" s="19">
        <f t="shared" si="4192"/>
        <v>492183.3632473296</v>
      </c>
      <c r="AV552" s="19">
        <f t="shared" si="4193"/>
        <v>448686.95802752901</v>
      </c>
      <c r="AW552" s="19">
        <f t="shared" si="4194"/>
        <v>403419.71808677568</v>
      </c>
      <c r="AX552" s="19">
        <f t="shared" si="4195"/>
        <v>356309.54883258278</v>
      </c>
      <c r="AY552" s="19">
        <f t="shared" si="4196"/>
        <v>307281.42054237926</v>
      </c>
      <c r="AZ552" s="19">
        <f t="shared" si="4197"/>
        <v>256257.24886788012</v>
      </c>
      <c r="BA552" s="19">
        <f t="shared" si="4198"/>
        <v>203155.77047452738</v>
      </c>
      <c r="BB552" s="19">
        <f t="shared" si="4199"/>
        <v>147892.4136179382</v>
      </c>
      <c r="BC552" s="19">
        <f t="shared" si="4200"/>
        <v>90379.163451234257</v>
      </c>
      <c r="BD552" s="19">
        <f t="shared" si="4201"/>
        <v>30524.421848734699</v>
      </c>
      <c r="BE552" s="19" t="e">
        <f t="shared" si="4202"/>
        <v>#N/A</v>
      </c>
      <c r="BF552" s="19" t="e">
        <f t="shared" si="4203"/>
        <v>#N/A</v>
      </c>
      <c r="BG552" s="19" t="e">
        <f t="shared" si="4204"/>
        <v>#N/A</v>
      </c>
      <c r="BH552" s="19" t="e">
        <f t="shared" si="4205"/>
        <v>#N/A</v>
      </c>
      <c r="BI552" s="19" t="e">
        <f t="shared" si="4206"/>
        <v>#N/A</v>
      </c>
    </row>
    <row r="553" spans="3:61" s="19" customFormat="1" ht="12.75" x14ac:dyDescent="0.2">
      <c r="C553" s="19" t="s">
        <v>161</v>
      </c>
      <c r="G553" s="19">
        <f>F547</f>
        <v>1560570.6298053616</v>
      </c>
      <c r="H553" s="19">
        <f t="shared" si="4153"/>
        <v>1560570.6298053616</v>
      </c>
      <c r="I553" s="19">
        <f t="shared" si="4154"/>
        <v>1560570.6298053616</v>
      </c>
      <c r="J553" s="19">
        <f t="shared" si="4155"/>
        <v>1560570.6298053616</v>
      </c>
      <c r="K553" s="19">
        <f t="shared" si="4156"/>
        <v>1560570.6298053616</v>
      </c>
      <c r="L553" s="19">
        <f t="shared" si="4157"/>
        <v>1560570.6298053616</v>
      </c>
      <c r="M553" s="19">
        <f t="shared" si="4158"/>
        <v>1560570.6298053616</v>
      </c>
      <c r="N553" s="19">
        <f t="shared" si="4159"/>
        <v>1560570.6298053616</v>
      </c>
      <c r="O553" s="19">
        <f t="shared" si="4160"/>
        <v>1560570.6298053616</v>
      </c>
      <c r="P553" s="19">
        <f t="shared" si="4161"/>
        <v>1560570.6298053616</v>
      </c>
      <c r="Q553" s="19">
        <f t="shared" si="4162"/>
        <v>1560570.6298053616</v>
      </c>
      <c r="R553" s="19">
        <f t="shared" si="4163"/>
        <v>1560570.6298053616</v>
      </c>
      <c r="S553" s="19">
        <f t="shared" si="4164"/>
        <v>1560570.6298053616</v>
      </c>
      <c r="T553" s="19">
        <f t="shared" si="4165"/>
        <v>1560570.6298053616</v>
      </c>
      <c r="U553" s="19">
        <f t="shared" si="4166"/>
        <v>1560570.6298053616</v>
      </c>
      <c r="V553" s="19">
        <f t="shared" si="4167"/>
        <v>1560570.6298053616</v>
      </c>
      <c r="W553" s="19">
        <f t="shared" si="4168"/>
        <v>1560570.6298053616</v>
      </c>
      <c r="X553" s="19">
        <f t="shared" si="4169"/>
        <v>1560570.6298053616</v>
      </c>
      <c r="Y553" s="19">
        <f t="shared" si="4170"/>
        <v>1560570.6298053616</v>
      </c>
      <c r="Z553" s="19">
        <f t="shared" si="4171"/>
        <v>1560570.6298053616</v>
      </c>
      <c r="AA553" s="19">
        <f t="shared" si="4172"/>
        <v>1560570.6298053616</v>
      </c>
      <c r="AB553" s="19">
        <f t="shared" si="4173"/>
        <v>1560570.6298053616</v>
      </c>
      <c r="AC553" s="19">
        <f t="shared" si="4174"/>
        <v>1560570.6298053616</v>
      </c>
      <c r="AD553" s="19">
        <f t="shared" si="4175"/>
        <v>1560570.6298053616</v>
      </c>
      <c r="AE553" s="19">
        <f t="shared" si="4176"/>
        <v>1560570.6298053616</v>
      </c>
      <c r="AF553" s="19">
        <f t="shared" si="4177"/>
        <v>1560570.6298053616</v>
      </c>
      <c r="AG553" s="19">
        <f t="shared" si="4178"/>
        <v>1560570.6298053616</v>
      </c>
      <c r="AH553" s="19">
        <f t="shared" si="4179"/>
        <v>1560570.6298053616</v>
      </c>
      <c r="AI553" s="19">
        <f t="shared" si="4180"/>
        <v>1560570.6298053616</v>
      </c>
      <c r="AJ553" s="19">
        <f t="shared" si="4181"/>
        <v>1560570.6298053616</v>
      </c>
      <c r="AK553" s="19">
        <f t="shared" si="4182"/>
        <v>1560570.6298053616</v>
      </c>
      <c r="AL553" s="19">
        <f t="shared" si="4183"/>
        <v>1560570.6298053616</v>
      </c>
      <c r="AM553" s="19">
        <f t="shared" si="4184"/>
        <v>1560570.6298053616</v>
      </c>
      <c r="AN553" s="19">
        <f t="shared" si="4185"/>
        <v>1560570.6298053616</v>
      </c>
      <c r="AO553" s="19">
        <f t="shared" si="4186"/>
        <v>1560570.6298053616</v>
      </c>
      <c r="AP553" s="19">
        <f t="shared" si="4187"/>
        <v>1560570.6298053616</v>
      </c>
      <c r="AQ553" s="19">
        <f t="shared" si="4188"/>
        <v>1560570.6298053616</v>
      </c>
      <c r="AR553" s="19">
        <f t="shared" si="4189"/>
        <v>1560570.6298053616</v>
      </c>
      <c r="AS553" s="19">
        <f t="shared" si="4190"/>
        <v>1560570.6298053616</v>
      </c>
      <c r="AT553" s="19">
        <f t="shared" si="4191"/>
        <v>1560570.6298053616</v>
      </c>
      <c r="AU553" s="19">
        <f t="shared" si="4192"/>
        <v>1560570.6298053616</v>
      </c>
      <c r="AV553" s="19">
        <f t="shared" si="4193"/>
        <v>1560570.6298053616</v>
      </c>
      <c r="AW553" s="19">
        <f t="shared" si="4194"/>
        <v>1560570.6298053616</v>
      </c>
      <c r="AX553" s="19">
        <f t="shared" si="4195"/>
        <v>1560570.6298053616</v>
      </c>
      <c r="AY553" s="19">
        <f t="shared" si="4196"/>
        <v>1560570.6298053616</v>
      </c>
      <c r="AZ553" s="19">
        <f t="shared" si="4197"/>
        <v>1560570.6298053616</v>
      </c>
      <c r="BA553" s="19">
        <f t="shared" si="4198"/>
        <v>1560570.6298053616</v>
      </c>
      <c r="BB553" s="19">
        <f t="shared" si="4199"/>
        <v>1560570.6298053616</v>
      </c>
      <c r="BC553" s="19">
        <f t="shared" si="4200"/>
        <v>1560570.6298053616</v>
      </c>
      <c r="BD553" s="19">
        <f t="shared" si="4201"/>
        <v>1560570.6298053616</v>
      </c>
      <c r="BE553" s="19" t="e">
        <f t="shared" si="4202"/>
        <v>#N/A</v>
      </c>
      <c r="BF553" s="19" t="e">
        <f t="shared" si="4203"/>
        <v>#N/A</v>
      </c>
      <c r="BG553" s="19" t="e">
        <f t="shared" si="4204"/>
        <v>#N/A</v>
      </c>
      <c r="BH553" s="19" t="e">
        <f t="shared" si="4205"/>
        <v>#N/A</v>
      </c>
      <c r="BI553" s="19" t="e">
        <f t="shared" si="4206"/>
        <v>#N/A</v>
      </c>
    </row>
    <row r="554" spans="3:61" s="19" customFormat="1" ht="12.75" x14ac:dyDescent="0.2">
      <c r="C554" s="19" t="s">
        <v>457</v>
      </c>
      <c r="G554" s="19">
        <f>F548</f>
        <v>33577159.3734276</v>
      </c>
      <c r="H554" s="19">
        <f t="shared" si="4153"/>
        <v>33351821.920434792</v>
      </c>
      <c r="I554" s="19">
        <f t="shared" si="4154"/>
        <v>33117310.482059184</v>
      </c>
      <c r="J554" s="19">
        <f t="shared" si="4155"/>
        <v>32873251.565094538</v>
      </c>
      <c r="K554" s="19">
        <f t="shared" si="4156"/>
        <v>32619256.470601309</v>
      </c>
      <c r="L554" s="19">
        <f t="shared" si="4157"/>
        <v>32354920.674847655</v>
      </c>
      <c r="M554" s="19">
        <f t="shared" si="4158"/>
        <v>32079823.185047194</v>
      </c>
      <c r="N554" s="19">
        <f t="shared" si="4159"/>
        <v>31793525.868867431</v>
      </c>
      <c r="O554" s="19">
        <f t="shared" si="4160"/>
        <v>31495572.756640963</v>
      </c>
      <c r="P554" s="19">
        <f t="shared" si="4161"/>
        <v>31185489.315168194</v>
      </c>
      <c r="Q554" s="19">
        <f t="shared" si="4162"/>
        <v>30862781.691954941</v>
      </c>
      <c r="R554" s="19">
        <f t="shared" si="4163"/>
        <v>30526935.928681273</v>
      </c>
      <c r="S554" s="19">
        <f t="shared" si="4164"/>
        <v>30177417.14264895</v>
      </c>
      <c r="T554" s="19">
        <f t="shared" si="4165"/>
        <v>29813668.674903765</v>
      </c>
      <c r="U554" s="19">
        <f t="shared" si="4166"/>
        <v>29435111.203676071</v>
      </c>
      <c r="V554" s="19">
        <f t="shared" si="4167"/>
        <v>29041141.821727511</v>
      </c>
      <c r="W554" s="19">
        <f t="shared" si="4168"/>
        <v>28631133.076134495</v>
      </c>
      <c r="X554" s="19">
        <f t="shared" si="4169"/>
        <v>28204431.96897915</v>
      </c>
      <c r="Y554" s="19">
        <f t="shared" si="4170"/>
        <v>27760358.917356178</v>
      </c>
      <c r="Z554" s="19">
        <f t="shared" si="4171"/>
        <v>27298206.671039306</v>
      </c>
      <c r="AA554" s="19">
        <f t="shared" si="4172"/>
        <v>26817239.186083544</v>
      </c>
      <c r="AB554" s="19">
        <f t="shared" si="4173"/>
        <v>26316690.452569306</v>
      </c>
      <c r="AC554" s="19">
        <f t="shared" si="4174"/>
        <v>25795763.274621397</v>
      </c>
      <c r="AD554" s="19">
        <f t="shared" si="4175"/>
        <v>25253628.000759892</v>
      </c>
      <c r="AE554" s="19">
        <f t="shared" si="4176"/>
        <v>24689421.202560779</v>
      </c>
      <c r="AF554" s="19">
        <f t="shared" si="4177"/>
        <v>24102244.299521968</v>
      </c>
      <c r="AG554" s="19">
        <f t="shared" si="4178"/>
        <v>23491162.127944563</v>
      </c>
      <c r="AH554" s="19">
        <f t="shared" si="4179"/>
        <v>22855201.451550119</v>
      </c>
      <c r="AI554" s="19">
        <f t="shared" si="4180"/>
        <v>22193349.411461845</v>
      </c>
      <c r="AJ554" s="19">
        <f t="shared" si="4181"/>
        <v>21504551.913081117</v>
      </c>
      <c r="AK554" s="19">
        <f t="shared" si="4182"/>
        <v>20787711.947290163</v>
      </c>
      <c r="AL554" s="19">
        <f t="shared" si="4183"/>
        <v>20041687.843307219</v>
      </c>
      <c r="AM554" s="19">
        <f t="shared" si="4184"/>
        <v>19265291.450411547</v>
      </c>
      <c r="AN554" s="19">
        <f t="shared" si="4185"/>
        <v>18457286.245642465</v>
      </c>
      <c r="AO554" s="19">
        <f t="shared" si="4186"/>
        <v>17616385.364458621</v>
      </c>
      <c r="AP554" s="19">
        <f t="shared" si="4187"/>
        <v>16741249.551221069</v>
      </c>
      <c r="AQ554" s="19">
        <f t="shared" si="4188"/>
        <v>15830485.026235975</v>
      </c>
      <c r="AR554" s="19">
        <f t="shared" si="4189"/>
        <v>14882641.265959922</v>
      </c>
      <c r="AS554" s="19">
        <f t="shared" si="4190"/>
        <v>13896208.69283247</v>
      </c>
      <c r="AT554" s="19">
        <f t="shared" si="4191"/>
        <v>12869616.271056697</v>
      </c>
      <c r="AU554" s="19">
        <f t="shared" si="4192"/>
        <v>11801229.004498664</v>
      </c>
      <c r="AV554" s="19">
        <f t="shared" si="4193"/>
        <v>10689345.332720831</v>
      </c>
      <c r="AW554" s="19">
        <f t="shared" si="4194"/>
        <v>9532194.4210022446</v>
      </c>
      <c r="AX554" s="19">
        <f t="shared" si="4195"/>
        <v>8327933.340029466</v>
      </c>
      <c r="AY554" s="19">
        <f t="shared" si="4196"/>
        <v>7074644.130766484</v>
      </c>
      <c r="AZ554" s="19">
        <f t="shared" si="4197"/>
        <v>5770330.7498290027</v>
      </c>
      <c r="BA554" s="19">
        <f t="shared" si="4198"/>
        <v>4412915.8904981688</v>
      </c>
      <c r="BB554" s="19">
        <f t="shared" si="4199"/>
        <v>3000237.6743107457</v>
      </c>
      <c r="BC554" s="19">
        <f t="shared" si="4200"/>
        <v>1530046.2079566184</v>
      </c>
      <c r="BD554" s="19">
        <f t="shared" si="4201"/>
        <v>-8.3819031715393066E-9</v>
      </c>
      <c r="BE554" s="19" t="e">
        <f t="shared" si="4202"/>
        <v>#N/A</v>
      </c>
      <c r="BF554" s="19" t="e">
        <f t="shared" si="4203"/>
        <v>#N/A</v>
      </c>
      <c r="BG554" s="19" t="e">
        <f t="shared" si="4204"/>
        <v>#N/A</v>
      </c>
      <c r="BH554" s="19" t="e">
        <f t="shared" si="4205"/>
        <v>#N/A</v>
      </c>
      <c r="BI554" s="19" t="e">
        <f t="shared" si="4206"/>
        <v>#N/A</v>
      </c>
    </row>
    <row r="555" spans="3:61" s="19" customFormat="1" ht="12.75" x14ac:dyDescent="0.2"/>
    <row r="556" spans="3:61" s="19" customFormat="1" ht="12.75" x14ac:dyDescent="0.2">
      <c r="C556" s="19" t="s">
        <v>473</v>
      </c>
      <c r="H556" s="19">
        <f>G550</f>
        <v>33793681.723352201</v>
      </c>
      <c r="I556" s="19">
        <f t="shared" ref="I556:I560" si="4207">H550</f>
        <v>33577159.3734276</v>
      </c>
      <c r="J556" s="19">
        <f t="shared" ref="J556:J560" si="4208">I550</f>
        <v>33351821.920434792</v>
      </c>
      <c r="K556" s="19">
        <f t="shared" ref="K556:K560" si="4209">J550</f>
        <v>33117310.482059184</v>
      </c>
      <c r="L556" s="19">
        <f t="shared" ref="L556:L560" si="4210">K550</f>
        <v>32873251.565094538</v>
      </c>
      <c r="M556" s="19">
        <f t="shared" ref="M556:M560" si="4211">L550</f>
        <v>32619256.470601309</v>
      </c>
      <c r="N556" s="19">
        <f t="shared" ref="N556:N560" si="4212">M550</f>
        <v>32354920.674847655</v>
      </c>
      <c r="O556" s="19">
        <f t="shared" ref="O556:O560" si="4213">N550</f>
        <v>32079823.185047194</v>
      </c>
      <c r="P556" s="19">
        <f t="shared" ref="P556:P560" si="4214">O550</f>
        <v>31793525.868867431</v>
      </c>
      <c r="Q556" s="19">
        <f t="shared" ref="Q556:Q560" si="4215">P550</f>
        <v>31495572.756640963</v>
      </c>
      <c r="R556" s="19">
        <f t="shared" ref="R556:R560" si="4216">Q550</f>
        <v>31185489.315168194</v>
      </c>
      <c r="S556" s="19">
        <f t="shared" ref="S556:S560" si="4217">R550</f>
        <v>30862781.691954941</v>
      </c>
      <c r="T556" s="19">
        <f t="shared" ref="T556:T560" si="4218">S550</f>
        <v>30526935.928681273</v>
      </c>
      <c r="U556" s="19">
        <f t="shared" ref="U556:U560" si="4219">T550</f>
        <v>30177417.14264895</v>
      </c>
      <c r="V556" s="19">
        <f t="shared" ref="V556:V560" si="4220">U550</f>
        <v>29813668.674903765</v>
      </c>
      <c r="W556" s="19">
        <f t="shared" ref="W556:W560" si="4221">V550</f>
        <v>29435111.203676071</v>
      </c>
      <c r="X556" s="19">
        <f t="shared" ref="X556:X560" si="4222">W550</f>
        <v>29041141.821727511</v>
      </c>
      <c r="Y556" s="19">
        <f t="shared" ref="Y556:Y560" si="4223">X550</f>
        <v>28631133.076134495</v>
      </c>
      <c r="Z556" s="19">
        <f t="shared" ref="Z556:Z560" si="4224">Y550</f>
        <v>28204431.96897915</v>
      </c>
      <c r="AA556" s="19">
        <f t="shared" ref="AA556:AA560" si="4225">Z550</f>
        <v>27760358.917356178</v>
      </c>
      <c r="AB556" s="19">
        <f t="shared" ref="AB556:AB560" si="4226">AA550</f>
        <v>27298206.671039306</v>
      </c>
      <c r="AC556" s="19">
        <f t="shared" ref="AC556:AC560" si="4227">AB550</f>
        <v>26817239.186083544</v>
      </c>
      <c r="AD556" s="19">
        <f t="shared" ref="AD556:AD560" si="4228">AC550</f>
        <v>26316690.452569306</v>
      </c>
      <c r="AE556" s="19">
        <f t="shared" ref="AE556:AE560" si="4229">AD550</f>
        <v>25795763.274621397</v>
      </c>
      <c r="AF556" s="19">
        <f t="shared" ref="AF556:AF560" si="4230">AE550</f>
        <v>25253628.000759892</v>
      </c>
      <c r="AG556" s="19">
        <f t="shared" ref="AG556:AG560" si="4231">AF550</f>
        <v>24689421.202560779</v>
      </c>
      <c r="AH556" s="19">
        <f t="shared" ref="AH556:AH560" si="4232">AG550</f>
        <v>24102244.299521968</v>
      </c>
      <c r="AI556" s="19">
        <f t="shared" ref="AI556:AI560" si="4233">AH550</f>
        <v>23491162.127944563</v>
      </c>
      <c r="AJ556" s="19">
        <f t="shared" ref="AJ556:AJ560" si="4234">AI550</f>
        <v>22855201.451550119</v>
      </c>
      <c r="AK556" s="19">
        <f t="shared" ref="AK556:AK560" si="4235">AJ550</f>
        <v>22193349.411461845</v>
      </c>
      <c r="AL556" s="19">
        <f t="shared" ref="AL556:AL560" si="4236">AK550</f>
        <v>21504551.913081117</v>
      </c>
      <c r="AM556" s="19">
        <f t="shared" ref="AM556:AM560" si="4237">AL550</f>
        <v>20787711.947290163</v>
      </c>
      <c r="AN556" s="19">
        <f t="shared" ref="AN556:AN560" si="4238">AM550</f>
        <v>20041687.843307219</v>
      </c>
      <c r="AO556" s="19">
        <f t="shared" ref="AO556:AO560" si="4239">AN550</f>
        <v>19265291.450411547</v>
      </c>
      <c r="AP556" s="19">
        <f t="shared" ref="AP556:AP560" si="4240">AO550</f>
        <v>18457286.245642465</v>
      </c>
      <c r="AQ556" s="19">
        <f t="shared" ref="AQ556:AQ560" si="4241">AP550</f>
        <v>17616385.364458621</v>
      </c>
      <c r="AR556" s="19">
        <f t="shared" ref="AR556:AR560" si="4242">AQ550</f>
        <v>16741249.551221069</v>
      </c>
      <c r="AS556" s="19">
        <f t="shared" ref="AS556:AS560" si="4243">AR550</f>
        <v>15830485.026235975</v>
      </c>
      <c r="AT556" s="19">
        <f t="shared" ref="AT556:AT560" si="4244">AS550</f>
        <v>14882641.265959922</v>
      </c>
      <c r="AU556" s="19">
        <f t="shared" ref="AU556:AU560" si="4245">AT550</f>
        <v>13896208.69283247</v>
      </c>
      <c r="AV556" s="19">
        <f t="shared" ref="AV556:AV560" si="4246">AU550</f>
        <v>12869616.271056697</v>
      </c>
      <c r="AW556" s="19">
        <f t="shared" ref="AW556:AW560" si="4247">AV550</f>
        <v>11801229.004498664</v>
      </c>
      <c r="AX556" s="19">
        <f t="shared" ref="AX556:AX560" si="4248">AW550</f>
        <v>10689345.332720831</v>
      </c>
      <c r="AY556" s="19">
        <f t="shared" ref="AY556:AY560" si="4249">AX550</f>
        <v>9532194.4210022446</v>
      </c>
      <c r="AZ556" s="19">
        <f t="shared" ref="AZ556:AZ560" si="4250">AY550</f>
        <v>8327933.340029466</v>
      </c>
      <c r="BA556" s="19">
        <f t="shared" ref="BA556:BA560" si="4251">AZ550</f>
        <v>7074644.130766484</v>
      </c>
      <c r="BB556" s="19">
        <f t="shared" ref="BB556:BB560" si="4252">BA550</f>
        <v>5770330.7498290027</v>
      </c>
      <c r="BC556" s="19">
        <f t="shared" ref="BC556:BC560" si="4253">BB550</f>
        <v>4412915.8904981688</v>
      </c>
      <c r="BD556" s="19">
        <f t="shared" ref="BD556:BD560" si="4254">BC550</f>
        <v>3000237.6743107457</v>
      </c>
      <c r="BE556" s="19">
        <f t="shared" ref="BE556:BE560" si="4255">BD550</f>
        <v>1530046.2079566184</v>
      </c>
      <c r="BF556" s="19">
        <f t="shared" ref="BF556:BF560" si="4256">BE550</f>
        <v>-8.3819031715393066E-9</v>
      </c>
      <c r="BG556" s="19" t="e">
        <f t="shared" ref="BG556:BG560" si="4257">BF550</f>
        <v>#N/A</v>
      </c>
      <c r="BH556" s="19" t="e">
        <f t="shared" ref="BH556:BH560" si="4258">BG550</f>
        <v>#N/A</v>
      </c>
      <c r="BI556" s="19" t="e">
        <f t="shared" ref="BI556:BI560" si="4259">BH550</f>
        <v>#N/A</v>
      </c>
    </row>
    <row r="557" spans="3:61" s="19" customFormat="1" ht="12.75" x14ac:dyDescent="0.2">
      <c r="C557" s="19" t="s">
        <v>455</v>
      </c>
      <c r="H557" s="19">
        <f>G551</f>
        <v>216522.34992460455</v>
      </c>
      <c r="I557" s="19">
        <f t="shared" si="4207"/>
        <v>225337.45299280691</v>
      </c>
      <c r="J557" s="19">
        <f t="shared" si="4208"/>
        <v>234511.4383756067</v>
      </c>
      <c r="K557" s="19">
        <f t="shared" si="4209"/>
        <v>244058.91696464457</v>
      </c>
      <c r="L557" s="19">
        <f t="shared" si="4210"/>
        <v>253995.09449322917</v>
      </c>
      <c r="M557" s="19">
        <f t="shared" si="4211"/>
        <v>264335.79575365444</v>
      </c>
      <c r="N557" s="19">
        <f t="shared" si="4212"/>
        <v>275097.48980045907</v>
      </c>
      <c r="O557" s="19">
        <f t="shared" si="4213"/>
        <v>286297.31617976457</v>
      </c>
      <c r="P557" s="19">
        <f t="shared" si="4214"/>
        <v>297953.11222646903</v>
      </c>
      <c r="Q557" s="19">
        <f t="shared" si="4215"/>
        <v>310083.44147276873</v>
      </c>
      <c r="R557" s="19">
        <f t="shared" si="4216"/>
        <v>322707.62321325514</v>
      </c>
      <c r="S557" s="19">
        <f t="shared" si="4217"/>
        <v>335845.76327366935</v>
      </c>
      <c r="T557" s="19">
        <f t="shared" si="4218"/>
        <v>349518.78603232384</v>
      </c>
      <c r="U557" s="19">
        <f t="shared" si="4219"/>
        <v>363748.46774518496</v>
      </c>
      <c r="V557" s="19">
        <f t="shared" si="4220"/>
        <v>378557.47122769395</v>
      </c>
      <c r="W557" s="19">
        <f t="shared" si="4221"/>
        <v>393969.38194856024</v>
      </c>
      <c r="X557" s="19">
        <f t="shared" si="4222"/>
        <v>410008.7455930147</v>
      </c>
      <c r="Y557" s="19">
        <f t="shared" si="4223"/>
        <v>426701.10715534462</v>
      </c>
      <c r="Z557" s="19">
        <f t="shared" si="4224"/>
        <v>444073.05162297201</v>
      </c>
      <c r="AA557" s="19">
        <f t="shared" si="4225"/>
        <v>462152.2463168719</v>
      </c>
      <c r="AB557" s="19">
        <f t="shared" si="4226"/>
        <v>480967.48495576077</v>
      </c>
      <c r="AC557" s="19">
        <f t="shared" si="4227"/>
        <v>500548.73351423728</v>
      </c>
      <c r="AD557" s="19">
        <f t="shared" si="4228"/>
        <v>520927.17794790701</v>
      </c>
      <c r="AE557" s="19">
        <f t="shared" si="4229"/>
        <v>542135.27386150486</v>
      </c>
      <c r="AF557" s="19">
        <f t="shared" si="4230"/>
        <v>564206.79819911404</v>
      </c>
      <c r="AG557" s="19">
        <f t="shared" si="4231"/>
        <v>587176.90303881059</v>
      </c>
      <c r="AH557" s="19">
        <f t="shared" si="4232"/>
        <v>611082.17157740425</v>
      </c>
      <c r="AI557" s="19">
        <f t="shared" si="4233"/>
        <v>635960.67639444256</v>
      </c>
      <c r="AJ557" s="19">
        <f t="shared" si="4234"/>
        <v>661852.04008827265</v>
      </c>
      <c r="AK557" s="19">
        <f t="shared" si="4235"/>
        <v>688797.49838072911</v>
      </c>
      <c r="AL557" s="19">
        <f t="shared" si="4236"/>
        <v>716839.9657909543</v>
      </c>
      <c r="AM557" s="19">
        <f t="shared" si="4237"/>
        <v>746024.10398294358</v>
      </c>
      <c r="AN557" s="19">
        <f t="shared" si="4238"/>
        <v>776396.39289567189</v>
      </c>
      <c r="AO557" s="19">
        <f t="shared" si="4239"/>
        <v>808005.20476908388</v>
      </c>
      <c r="AP557" s="19">
        <f t="shared" si="4240"/>
        <v>840900.88118384476</v>
      </c>
      <c r="AQ557" s="19">
        <f t="shared" si="4241"/>
        <v>875135.8132375516</v>
      </c>
      <c r="AR557" s="19">
        <f t="shared" si="4242"/>
        <v>910764.52498509339</v>
      </c>
      <c r="AS557" s="19">
        <f t="shared" si="4243"/>
        <v>947843.76027605322</v>
      </c>
      <c r="AT557" s="19">
        <f t="shared" si="4244"/>
        <v>986432.57312745322</v>
      </c>
      <c r="AU557" s="19">
        <f t="shared" si="4245"/>
        <v>1026592.4217757725</v>
      </c>
      <c r="AV557" s="19">
        <f t="shared" si="4246"/>
        <v>1068387.266558032</v>
      </c>
      <c r="AW557" s="19">
        <f t="shared" si="4247"/>
        <v>1111883.6717778326</v>
      </c>
      <c r="AX557" s="19">
        <f t="shared" si="4248"/>
        <v>1157150.9117185858</v>
      </c>
      <c r="AY557" s="19">
        <f t="shared" si="4249"/>
        <v>1204261.0809727788</v>
      </c>
      <c r="AZ557" s="19">
        <f t="shared" si="4250"/>
        <v>1253289.2092629822</v>
      </c>
      <c r="BA557" s="19">
        <f t="shared" si="4251"/>
        <v>1304313.3809374813</v>
      </c>
      <c r="BB557" s="19">
        <f t="shared" si="4252"/>
        <v>1357414.8593308341</v>
      </c>
      <c r="BC557" s="19">
        <f t="shared" si="4253"/>
        <v>1412678.2161874233</v>
      </c>
      <c r="BD557" s="19">
        <f t="shared" si="4254"/>
        <v>1470191.4663541273</v>
      </c>
      <c r="BE557" s="19">
        <f t="shared" si="4255"/>
        <v>1530046.2079566268</v>
      </c>
      <c r="BF557" s="19" t="e">
        <f t="shared" si="4256"/>
        <v>#N/A</v>
      </c>
      <c r="BG557" s="19" t="e">
        <f t="shared" si="4257"/>
        <v>#N/A</v>
      </c>
      <c r="BH557" s="19" t="e">
        <f t="shared" si="4258"/>
        <v>#N/A</v>
      </c>
      <c r="BI557" s="19" t="e">
        <f t="shared" si="4259"/>
        <v>#N/A</v>
      </c>
    </row>
    <row r="558" spans="3:61" s="19" customFormat="1" ht="12.75" x14ac:dyDescent="0.2">
      <c r="C558" s="19" t="s">
        <v>456</v>
      </c>
      <c r="H558" s="19">
        <f>G552</f>
        <v>1344048.279880757</v>
      </c>
      <c r="I558" s="19">
        <f t="shared" si="4207"/>
        <v>1335233.1768125545</v>
      </c>
      <c r="J558" s="19">
        <f t="shared" si="4208"/>
        <v>1326059.191429755</v>
      </c>
      <c r="K558" s="19">
        <f t="shared" si="4209"/>
        <v>1316511.7128407168</v>
      </c>
      <c r="L558" s="19">
        <f t="shared" si="4210"/>
        <v>1306575.5353121324</v>
      </c>
      <c r="M558" s="19">
        <f t="shared" si="4211"/>
        <v>1296234.8340517071</v>
      </c>
      <c r="N558" s="19">
        <f t="shared" si="4212"/>
        <v>1285473.1400049024</v>
      </c>
      <c r="O558" s="19">
        <f t="shared" si="4213"/>
        <v>1274273.3136255969</v>
      </c>
      <c r="P558" s="19">
        <f t="shared" si="4214"/>
        <v>1262617.5175788926</v>
      </c>
      <c r="Q558" s="19">
        <f t="shared" si="4215"/>
        <v>1250487.1883325928</v>
      </c>
      <c r="R558" s="19">
        <f t="shared" si="4216"/>
        <v>1237863.0065921063</v>
      </c>
      <c r="S558" s="19">
        <f t="shared" si="4217"/>
        <v>1224724.8665316922</v>
      </c>
      <c r="T558" s="19">
        <f t="shared" si="4218"/>
        <v>1211051.8437730377</v>
      </c>
      <c r="U558" s="19">
        <f t="shared" si="4219"/>
        <v>1196822.1620601765</v>
      </c>
      <c r="V558" s="19">
        <f t="shared" si="4220"/>
        <v>1182013.1585776675</v>
      </c>
      <c r="W558" s="19">
        <f t="shared" si="4221"/>
        <v>1166601.2478568011</v>
      </c>
      <c r="X558" s="19">
        <f t="shared" si="4222"/>
        <v>1150561.884212347</v>
      </c>
      <c r="Y558" s="19">
        <f t="shared" si="4223"/>
        <v>1133869.5226500169</v>
      </c>
      <c r="Z558" s="19">
        <f t="shared" si="4224"/>
        <v>1116497.5781823895</v>
      </c>
      <c r="AA558" s="19">
        <f t="shared" si="4225"/>
        <v>1098418.3834884898</v>
      </c>
      <c r="AB558" s="19">
        <f t="shared" si="4226"/>
        <v>1079603.1448496007</v>
      </c>
      <c r="AC558" s="19">
        <f t="shared" si="4227"/>
        <v>1060021.8962911242</v>
      </c>
      <c r="AD558" s="19">
        <f t="shared" si="4228"/>
        <v>1039643.4518574545</v>
      </c>
      <c r="AE558" s="19">
        <f t="shared" si="4229"/>
        <v>1018435.3559438565</v>
      </c>
      <c r="AF558" s="19">
        <f t="shared" si="4230"/>
        <v>996363.83160624735</v>
      </c>
      <c r="AG558" s="19">
        <f t="shared" si="4231"/>
        <v>973393.72676655091</v>
      </c>
      <c r="AH558" s="19">
        <f t="shared" si="4232"/>
        <v>949488.45822795737</v>
      </c>
      <c r="AI558" s="19">
        <f t="shared" si="4233"/>
        <v>924609.95341091906</v>
      </c>
      <c r="AJ558" s="19">
        <f t="shared" si="4234"/>
        <v>898718.58971708885</v>
      </c>
      <c r="AK558" s="19">
        <f t="shared" si="4235"/>
        <v>871773.13142463239</v>
      </c>
      <c r="AL558" s="19">
        <f t="shared" si="4236"/>
        <v>843730.66401440732</v>
      </c>
      <c r="AM558" s="19">
        <f t="shared" si="4237"/>
        <v>814546.52582241793</v>
      </c>
      <c r="AN558" s="19">
        <f t="shared" si="4238"/>
        <v>784174.23690968961</v>
      </c>
      <c r="AO558" s="19">
        <f t="shared" si="4239"/>
        <v>752565.42503627762</v>
      </c>
      <c r="AP558" s="19">
        <f t="shared" si="4240"/>
        <v>719669.74862151686</v>
      </c>
      <c r="AQ558" s="19">
        <f t="shared" si="4241"/>
        <v>685434.81656781002</v>
      </c>
      <c r="AR558" s="19">
        <f t="shared" si="4242"/>
        <v>649806.10482026823</v>
      </c>
      <c r="AS558" s="19">
        <f t="shared" si="4243"/>
        <v>612726.86952930829</v>
      </c>
      <c r="AT558" s="19">
        <f t="shared" si="4244"/>
        <v>574138.05667790829</v>
      </c>
      <c r="AU558" s="19">
        <f t="shared" si="4245"/>
        <v>533978.20802958903</v>
      </c>
      <c r="AV558" s="19">
        <f t="shared" si="4246"/>
        <v>492183.3632473296</v>
      </c>
      <c r="AW558" s="19">
        <f t="shared" si="4247"/>
        <v>448686.95802752901</v>
      </c>
      <c r="AX558" s="19">
        <f t="shared" si="4248"/>
        <v>403419.71808677568</v>
      </c>
      <c r="AY558" s="19">
        <f t="shared" si="4249"/>
        <v>356309.54883258278</v>
      </c>
      <c r="AZ558" s="19">
        <f t="shared" si="4250"/>
        <v>307281.42054237926</v>
      </c>
      <c r="BA558" s="19">
        <f t="shared" si="4251"/>
        <v>256257.24886788012</v>
      </c>
      <c r="BB558" s="19">
        <f t="shared" si="4252"/>
        <v>203155.77047452738</v>
      </c>
      <c r="BC558" s="19">
        <f t="shared" si="4253"/>
        <v>147892.4136179382</v>
      </c>
      <c r="BD558" s="19">
        <f t="shared" si="4254"/>
        <v>90379.163451234257</v>
      </c>
      <c r="BE558" s="19">
        <f t="shared" si="4255"/>
        <v>30524.421848734699</v>
      </c>
      <c r="BF558" s="19" t="e">
        <f t="shared" si="4256"/>
        <v>#N/A</v>
      </c>
      <c r="BG558" s="19" t="e">
        <f t="shared" si="4257"/>
        <v>#N/A</v>
      </c>
      <c r="BH558" s="19" t="e">
        <f t="shared" si="4258"/>
        <v>#N/A</v>
      </c>
      <c r="BI558" s="19" t="e">
        <f t="shared" si="4259"/>
        <v>#N/A</v>
      </c>
    </row>
    <row r="559" spans="3:61" s="19" customFormat="1" ht="12.75" x14ac:dyDescent="0.2">
      <c r="C559" s="19" t="s">
        <v>161</v>
      </c>
      <c r="H559" s="19">
        <f>G553</f>
        <v>1560570.6298053616</v>
      </c>
      <c r="I559" s="19">
        <f t="shared" si="4207"/>
        <v>1560570.6298053616</v>
      </c>
      <c r="J559" s="19">
        <f t="shared" si="4208"/>
        <v>1560570.6298053616</v>
      </c>
      <c r="K559" s="19">
        <f t="shared" si="4209"/>
        <v>1560570.6298053616</v>
      </c>
      <c r="L559" s="19">
        <f t="shared" si="4210"/>
        <v>1560570.6298053616</v>
      </c>
      <c r="M559" s="19">
        <f t="shared" si="4211"/>
        <v>1560570.6298053616</v>
      </c>
      <c r="N559" s="19">
        <f t="shared" si="4212"/>
        <v>1560570.6298053616</v>
      </c>
      <c r="O559" s="19">
        <f t="shared" si="4213"/>
        <v>1560570.6298053616</v>
      </c>
      <c r="P559" s="19">
        <f t="shared" si="4214"/>
        <v>1560570.6298053616</v>
      </c>
      <c r="Q559" s="19">
        <f t="shared" si="4215"/>
        <v>1560570.6298053616</v>
      </c>
      <c r="R559" s="19">
        <f t="shared" si="4216"/>
        <v>1560570.6298053616</v>
      </c>
      <c r="S559" s="19">
        <f t="shared" si="4217"/>
        <v>1560570.6298053616</v>
      </c>
      <c r="T559" s="19">
        <f t="shared" si="4218"/>
        <v>1560570.6298053616</v>
      </c>
      <c r="U559" s="19">
        <f t="shared" si="4219"/>
        <v>1560570.6298053616</v>
      </c>
      <c r="V559" s="19">
        <f t="shared" si="4220"/>
        <v>1560570.6298053616</v>
      </c>
      <c r="W559" s="19">
        <f t="shared" si="4221"/>
        <v>1560570.6298053616</v>
      </c>
      <c r="X559" s="19">
        <f t="shared" si="4222"/>
        <v>1560570.6298053616</v>
      </c>
      <c r="Y559" s="19">
        <f t="shared" si="4223"/>
        <v>1560570.6298053616</v>
      </c>
      <c r="Z559" s="19">
        <f t="shared" si="4224"/>
        <v>1560570.6298053616</v>
      </c>
      <c r="AA559" s="19">
        <f t="shared" si="4225"/>
        <v>1560570.6298053616</v>
      </c>
      <c r="AB559" s="19">
        <f t="shared" si="4226"/>
        <v>1560570.6298053616</v>
      </c>
      <c r="AC559" s="19">
        <f t="shared" si="4227"/>
        <v>1560570.6298053616</v>
      </c>
      <c r="AD559" s="19">
        <f t="shared" si="4228"/>
        <v>1560570.6298053616</v>
      </c>
      <c r="AE559" s="19">
        <f t="shared" si="4229"/>
        <v>1560570.6298053616</v>
      </c>
      <c r="AF559" s="19">
        <f t="shared" si="4230"/>
        <v>1560570.6298053616</v>
      </c>
      <c r="AG559" s="19">
        <f t="shared" si="4231"/>
        <v>1560570.6298053616</v>
      </c>
      <c r="AH559" s="19">
        <f t="shared" si="4232"/>
        <v>1560570.6298053616</v>
      </c>
      <c r="AI559" s="19">
        <f t="shared" si="4233"/>
        <v>1560570.6298053616</v>
      </c>
      <c r="AJ559" s="19">
        <f t="shared" si="4234"/>
        <v>1560570.6298053616</v>
      </c>
      <c r="AK559" s="19">
        <f t="shared" si="4235"/>
        <v>1560570.6298053616</v>
      </c>
      <c r="AL559" s="19">
        <f t="shared" si="4236"/>
        <v>1560570.6298053616</v>
      </c>
      <c r="AM559" s="19">
        <f t="shared" si="4237"/>
        <v>1560570.6298053616</v>
      </c>
      <c r="AN559" s="19">
        <f t="shared" si="4238"/>
        <v>1560570.6298053616</v>
      </c>
      <c r="AO559" s="19">
        <f t="shared" si="4239"/>
        <v>1560570.6298053616</v>
      </c>
      <c r="AP559" s="19">
        <f t="shared" si="4240"/>
        <v>1560570.6298053616</v>
      </c>
      <c r="AQ559" s="19">
        <f t="shared" si="4241"/>
        <v>1560570.6298053616</v>
      </c>
      <c r="AR559" s="19">
        <f t="shared" si="4242"/>
        <v>1560570.6298053616</v>
      </c>
      <c r="AS559" s="19">
        <f t="shared" si="4243"/>
        <v>1560570.6298053616</v>
      </c>
      <c r="AT559" s="19">
        <f t="shared" si="4244"/>
        <v>1560570.6298053616</v>
      </c>
      <c r="AU559" s="19">
        <f t="shared" si="4245"/>
        <v>1560570.6298053616</v>
      </c>
      <c r="AV559" s="19">
        <f t="shared" si="4246"/>
        <v>1560570.6298053616</v>
      </c>
      <c r="AW559" s="19">
        <f t="shared" si="4247"/>
        <v>1560570.6298053616</v>
      </c>
      <c r="AX559" s="19">
        <f t="shared" si="4248"/>
        <v>1560570.6298053616</v>
      </c>
      <c r="AY559" s="19">
        <f t="shared" si="4249"/>
        <v>1560570.6298053616</v>
      </c>
      <c r="AZ559" s="19">
        <f t="shared" si="4250"/>
        <v>1560570.6298053616</v>
      </c>
      <c r="BA559" s="19">
        <f t="shared" si="4251"/>
        <v>1560570.6298053616</v>
      </c>
      <c r="BB559" s="19">
        <f t="shared" si="4252"/>
        <v>1560570.6298053616</v>
      </c>
      <c r="BC559" s="19">
        <f t="shared" si="4253"/>
        <v>1560570.6298053616</v>
      </c>
      <c r="BD559" s="19">
        <f t="shared" si="4254"/>
        <v>1560570.6298053616</v>
      </c>
      <c r="BE559" s="19">
        <f t="shared" si="4255"/>
        <v>1560570.6298053616</v>
      </c>
      <c r="BF559" s="19" t="e">
        <f t="shared" si="4256"/>
        <v>#N/A</v>
      </c>
      <c r="BG559" s="19" t="e">
        <f t="shared" si="4257"/>
        <v>#N/A</v>
      </c>
      <c r="BH559" s="19" t="e">
        <f t="shared" si="4258"/>
        <v>#N/A</v>
      </c>
      <c r="BI559" s="19" t="e">
        <f t="shared" si="4259"/>
        <v>#N/A</v>
      </c>
    </row>
    <row r="560" spans="3:61" s="19" customFormat="1" ht="12.75" x14ac:dyDescent="0.2">
      <c r="C560" s="19" t="s">
        <v>457</v>
      </c>
      <c r="H560" s="19">
        <f>G554</f>
        <v>33577159.3734276</v>
      </c>
      <c r="I560" s="19">
        <f t="shared" si="4207"/>
        <v>33351821.920434792</v>
      </c>
      <c r="J560" s="19">
        <f t="shared" si="4208"/>
        <v>33117310.482059184</v>
      </c>
      <c r="K560" s="19">
        <f t="shared" si="4209"/>
        <v>32873251.565094538</v>
      </c>
      <c r="L560" s="19">
        <f t="shared" si="4210"/>
        <v>32619256.470601309</v>
      </c>
      <c r="M560" s="19">
        <f t="shared" si="4211"/>
        <v>32354920.674847655</v>
      </c>
      <c r="N560" s="19">
        <f t="shared" si="4212"/>
        <v>32079823.185047194</v>
      </c>
      <c r="O560" s="19">
        <f t="shared" si="4213"/>
        <v>31793525.868867431</v>
      </c>
      <c r="P560" s="19">
        <f t="shared" si="4214"/>
        <v>31495572.756640963</v>
      </c>
      <c r="Q560" s="19">
        <f t="shared" si="4215"/>
        <v>31185489.315168194</v>
      </c>
      <c r="R560" s="19">
        <f t="shared" si="4216"/>
        <v>30862781.691954941</v>
      </c>
      <c r="S560" s="19">
        <f t="shared" si="4217"/>
        <v>30526935.928681273</v>
      </c>
      <c r="T560" s="19">
        <f t="shared" si="4218"/>
        <v>30177417.14264895</v>
      </c>
      <c r="U560" s="19">
        <f t="shared" si="4219"/>
        <v>29813668.674903765</v>
      </c>
      <c r="V560" s="19">
        <f t="shared" si="4220"/>
        <v>29435111.203676071</v>
      </c>
      <c r="W560" s="19">
        <f t="shared" si="4221"/>
        <v>29041141.821727511</v>
      </c>
      <c r="X560" s="19">
        <f t="shared" si="4222"/>
        <v>28631133.076134495</v>
      </c>
      <c r="Y560" s="19">
        <f t="shared" si="4223"/>
        <v>28204431.96897915</v>
      </c>
      <c r="Z560" s="19">
        <f t="shared" si="4224"/>
        <v>27760358.917356178</v>
      </c>
      <c r="AA560" s="19">
        <f t="shared" si="4225"/>
        <v>27298206.671039306</v>
      </c>
      <c r="AB560" s="19">
        <f t="shared" si="4226"/>
        <v>26817239.186083544</v>
      </c>
      <c r="AC560" s="19">
        <f t="shared" si="4227"/>
        <v>26316690.452569306</v>
      </c>
      <c r="AD560" s="19">
        <f t="shared" si="4228"/>
        <v>25795763.274621397</v>
      </c>
      <c r="AE560" s="19">
        <f t="shared" si="4229"/>
        <v>25253628.000759892</v>
      </c>
      <c r="AF560" s="19">
        <f t="shared" si="4230"/>
        <v>24689421.202560779</v>
      </c>
      <c r="AG560" s="19">
        <f t="shared" si="4231"/>
        <v>24102244.299521968</v>
      </c>
      <c r="AH560" s="19">
        <f t="shared" si="4232"/>
        <v>23491162.127944563</v>
      </c>
      <c r="AI560" s="19">
        <f t="shared" si="4233"/>
        <v>22855201.451550119</v>
      </c>
      <c r="AJ560" s="19">
        <f t="shared" si="4234"/>
        <v>22193349.411461845</v>
      </c>
      <c r="AK560" s="19">
        <f t="shared" si="4235"/>
        <v>21504551.913081117</v>
      </c>
      <c r="AL560" s="19">
        <f t="shared" si="4236"/>
        <v>20787711.947290163</v>
      </c>
      <c r="AM560" s="19">
        <f t="shared" si="4237"/>
        <v>20041687.843307219</v>
      </c>
      <c r="AN560" s="19">
        <f t="shared" si="4238"/>
        <v>19265291.450411547</v>
      </c>
      <c r="AO560" s="19">
        <f t="shared" si="4239"/>
        <v>18457286.245642465</v>
      </c>
      <c r="AP560" s="19">
        <f t="shared" si="4240"/>
        <v>17616385.364458621</v>
      </c>
      <c r="AQ560" s="19">
        <f t="shared" si="4241"/>
        <v>16741249.551221069</v>
      </c>
      <c r="AR560" s="19">
        <f t="shared" si="4242"/>
        <v>15830485.026235975</v>
      </c>
      <c r="AS560" s="19">
        <f t="shared" si="4243"/>
        <v>14882641.265959922</v>
      </c>
      <c r="AT560" s="19">
        <f t="shared" si="4244"/>
        <v>13896208.69283247</v>
      </c>
      <c r="AU560" s="19">
        <f t="shared" si="4245"/>
        <v>12869616.271056697</v>
      </c>
      <c r="AV560" s="19">
        <f t="shared" si="4246"/>
        <v>11801229.004498664</v>
      </c>
      <c r="AW560" s="19">
        <f t="shared" si="4247"/>
        <v>10689345.332720831</v>
      </c>
      <c r="AX560" s="19">
        <f t="shared" si="4248"/>
        <v>9532194.4210022446</v>
      </c>
      <c r="AY560" s="19">
        <f t="shared" si="4249"/>
        <v>8327933.340029466</v>
      </c>
      <c r="AZ560" s="19">
        <f t="shared" si="4250"/>
        <v>7074644.130766484</v>
      </c>
      <c r="BA560" s="19">
        <f t="shared" si="4251"/>
        <v>5770330.7498290027</v>
      </c>
      <c r="BB560" s="19">
        <f t="shared" si="4252"/>
        <v>4412915.8904981688</v>
      </c>
      <c r="BC560" s="19">
        <f t="shared" si="4253"/>
        <v>3000237.6743107457</v>
      </c>
      <c r="BD560" s="19">
        <f t="shared" si="4254"/>
        <v>1530046.2079566184</v>
      </c>
      <c r="BE560" s="19">
        <f t="shared" si="4255"/>
        <v>-8.3819031715393066E-9</v>
      </c>
      <c r="BF560" s="19" t="e">
        <f t="shared" si="4256"/>
        <v>#N/A</v>
      </c>
      <c r="BG560" s="19" t="e">
        <f t="shared" si="4257"/>
        <v>#N/A</v>
      </c>
      <c r="BH560" s="19" t="e">
        <f t="shared" si="4258"/>
        <v>#N/A</v>
      </c>
      <c r="BI560" s="19" t="e">
        <f t="shared" si="4259"/>
        <v>#N/A</v>
      </c>
    </row>
    <row r="564" spans="2:2" s="47" customFormat="1" x14ac:dyDescent="0.25">
      <c r="B564" s="47" t="s">
        <v>907</v>
      </c>
    </row>
    <row r="714" spans="1:2" x14ac:dyDescent="0.25">
      <c r="A714" s="15"/>
    </row>
    <row r="716" spans="1:2" s="19" customFormat="1" ht="12.75" x14ac:dyDescent="0.2">
      <c r="A716" s="48"/>
    </row>
    <row r="717" spans="1:2" s="19" customFormat="1" ht="12.75" x14ac:dyDescent="0.2"/>
    <row r="718" spans="1:2" s="19" customFormat="1" x14ac:dyDescent="0.25">
      <c r="A718" s="15"/>
      <c r="B718" s="48"/>
    </row>
    <row r="719" spans="1:2" s="19" customFormat="1" ht="12.75" x14ac:dyDescent="0.2"/>
    <row r="720" spans="1:2" s="19" customFormat="1" ht="12.75" x14ac:dyDescent="0.2"/>
    <row r="721" s="19" customFormat="1" ht="12.75" x14ac:dyDescent="0.2"/>
    <row r="722" s="19" customFormat="1" ht="12.75" x14ac:dyDescent="0.2"/>
    <row r="723" s="19" customFormat="1" ht="12.75" x14ac:dyDescent="0.2"/>
    <row r="724" s="19" customFormat="1" ht="12.75" x14ac:dyDescent="0.2"/>
    <row r="725" s="19" customFormat="1" ht="12.75" x14ac:dyDescent="0.2"/>
    <row r="726" s="19" customFormat="1" ht="12.75" x14ac:dyDescent="0.2"/>
    <row r="727" s="19" customFormat="1" ht="12.75" x14ac:dyDescent="0.2"/>
    <row r="728" s="19" customFormat="1" ht="12.75" x14ac:dyDescent="0.2"/>
    <row r="729" s="19" customFormat="1" ht="12.75" x14ac:dyDescent="0.2"/>
    <row r="730" s="19" customFormat="1" ht="12.75" x14ac:dyDescent="0.2"/>
    <row r="731" s="19" customFormat="1" ht="12.75" x14ac:dyDescent="0.2"/>
    <row r="732" s="19" customFormat="1" ht="12.75" x14ac:dyDescent="0.2"/>
    <row r="733" s="19" customFormat="1" ht="12.75" x14ac:dyDescent="0.2"/>
    <row r="734" s="19" customFormat="1" ht="12.75" x14ac:dyDescent="0.2"/>
    <row r="735" s="19" customFormat="1" ht="12.75" x14ac:dyDescent="0.2"/>
    <row r="736" s="19" customFormat="1" ht="12.75" x14ac:dyDescent="0.2"/>
    <row r="737" s="19" customFormat="1" ht="12.75" x14ac:dyDescent="0.2"/>
    <row r="738" s="19" customFormat="1" ht="12.75" x14ac:dyDescent="0.2"/>
    <row r="739" s="19" customFormat="1" ht="12.75" x14ac:dyDescent="0.2"/>
    <row r="740" s="19" customFormat="1" ht="12.75" x14ac:dyDescent="0.2"/>
    <row r="741" s="19" customFormat="1" ht="12.75" x14ac:dyDescent="0.2"/>
    <row r="742" s="19" customFormat="1" ht="12.75" x14ac:dyDescent="0.2"/>
    <row r="743" s="19" customFormat="1" ht="12.75" x14ac:dyDescent="0.2"/>
    <row r="744" s="19" customFormat="1" ht="12.75" x14ac:dyDescent="0.2"/>
    <row r="745" s="19" customFormat="1" ht="12.75" x14ac:dyDescent="0.2"/>
    <row r="746" s="19" customFormat="1" ht="12.75" x14ac:dyDescent="0.2"/>
    <row r="747" s="19" customFormat="1" ht="12.75" x14ac:dyDescent="0.2"/>
    <row r="748" s="19" customFormat="1" ht="12.75" x14ac:dyDescent="0.2"/>
    <row r="749" s="19" customFormat="1" ht="12.75" x14ac:dyDescent="0.2"/>
    <row r="750" s="19" customFormat="1" ht="12.75" x14ac:dyDescent="0.2"/>
    <row r="751" s="19" customFormat="1" ht="12.75" x14ac:dyDescent="0.2"/>
    <row r="752" s="19" customFormat="1" ht="12.75" x14ac:dyDescent="0.2"/>
    <row r="753" s="19" customFormat="1" ht="12.75" x14ac:dyDescent="0.2"/>
    <row r="754" s="19" customFormat="1" ht="12.75" x14ac:dyDescent="0.2"/>
    <row r="755" s="19" customFormat="1" ht="12.75" x14ac:dyDescent="0.2"/>
    <row r="756" s="19" customFormat="1" ht="12.75" x14ac:dyDescent="0.2"/>
    <row r="757" s="19" customFormat="1" ht="12.75" x14ac:dyDescent="0.2"/>
    <row r="758" s="19" customFormat="1" ht="12.75" x14ac:dyDescent="0.2"/>
  </sheetData>
  <mergeCells count="1">
    <mergeCell ref="A2:XFD2"/>
  </mergeCells>
  <conditionalFormatting sqref="J12">
    <cfRule type="containsText" dxfId="25" priority="3" operator="containsText" text="FALSE">
      <formula>NOT(ISERROR(SEARCH("FALSE",J12)))</formula>
    </cfRule>
    <cfRule type="containsText" dxfId="24" priority="4" operator="containsText" text="true">
      <formula>NOT(ISERROR(SEARCH("true",J12)))</formula>
    </cfRule>
  </conditionalFormatting>
  <conditionalFormatting sqref="E13">
    <cfRule type="containsText" dxfId="23" priority="1" operator="containsText" text="FALSE">
      <formula>NOT(ISERROR(SEARCH("FALSE",E13)))</formula>
    </cfRule>
    <cfRule type="containsText" dxfId="22" priority="2" operator="containsText" text="true">
      <formula>NOT(ISERROR(SEARCH("true",E13)))</formula>
    </cfRule>
  </conditionalFormatting>
  <pageMargins left="0.7" right="0.7" top="0.75" bottom="0.75" header="0.3" footer="0.3"/>
  <ignoredErrors>
    <ignoredError sqref="BC75:BI75 J75:BB75 J76:BI77 I78:BI79 I76:I77 BI103 BI81:BI102 J81:BH103 J121:BI149 K167:BI195 P211:BI239 N257:BI285 U302:BI330 S302:T312 V348:BI376 AC394:BI422 AD440:BI468 AP486:BI514 AZ532:BI560 G30:BI59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CDB7-9F11-4043-B82F-A7E9C7716378}">
  <dimension ref="A1:BO65"/>
  <sheetViews>
    <sheetView topLeftCell="A27" workbookViewId="0">
      <selection activeCell="I46" sqref="I46"/>
    </sheetView>
  </sheetViews>
  <sheetFormatPr defaultRowHeight="15" x14ac:dyDescent="0.25"/>
  <cols>
    <col min="1" max="1" width="28.85546875" customWidth="1"/>
    <col min="2" max="2" width="10" bestFit="1" customWidth="1"/>
    <col min="4" max="4" width="13" customWidth="1"/>
    <col min="5" max="5" width="17.85546875" customWidth="1"/>
  </cols>
  <sheetData>
    <row r="1" spans="1:67" s="8" customFormat="1" ht="18.75" customHeight="1" x14ac:dyDescent="0.3">
      <c r="A1" s="93" t="s">
        <v>771</v>
      </c>
    </row>
    <row r="2" spans="1:67" x14ac:dyDescent="0.25">
      <c r="A2" t="s">
        <v>772</v>
      </c>
    </row>
    <row r="4" spans="1:67" x14ac:dyDescent="0.25">
      <c r="A4" s="13" t="s">
        <v>773</v>
      </c>
    </row>
    <row r="5" spans="1:67" x14ac:dyDescent="0.25">
      <c r="A5" s="12" t="s">
        <v>774</v>
      </c>
    </row>
    <row r="6" spans="1:67" x14ac:dyDescent="0.25">
      <c r="A6" t="s">
        <v>775</v>
      </c>
      <c r="B6">
        <f>Inputs!F212</f>
        <v>24700000</v>
      </c>
      <c r="E6" s="15">
        <v>2019</v>
      </c>
      <c r="F6" s="15">
        <v>2020</v>
      </c>
      <c r="G6" s="15">
        <v>2021</v>
      </c>
      <c r="H6" s="15">
        <v>2022</v>
      </c>
      <c r="I6" s="15">
        <v>2023</v>
      </c>
      <c r="J6" s="15">
        <v>2024</v>
      </c>
      <c r="K6" s="15">
        <v>2025</v>
      </c>
      <c r="L6" s="15">
        <v>2026</v>
      </c>
      <c r="M6" s="15">
        <v>2027</v>
      </c>
      <c r="N6" s="15">
        <v>2028</v>
      </c>
      <c r="O6" s="15">
        <v>2029</v>
      </c>
      <c r="P6" s="15">
        <v>2030</v>
      </c>
      <c r="Q6" s="15">
        <v>2031</v>
      </c>
      <c r="R6" s="15">
        <v>2032</v>
      </c>
      <c r="S6" s="15">
        <v>2033</v>
      </c>
      <c r="T6" s="15">
        <v>2034</v>
      </c>
      <c r="U6" s="15">
        <v>2035</v>
      </c>
      <c r="V6" s="15">
        <v>2036</v>
      </c>
      <c r="W6" s="15">
        <v>2037</v>
      </c>
      <c r="X6" s="15">
        <v>2038</v>
      </c>
      <c r="Y6" s="15">
        <v>2039</v>
      </c>
      <c r="Z6" s="15">
        <v>2040</v>
      </c>
      <c r="AA6" s="15">
        <v>2041</v>
      </c>
      <c r="AB6" s="15">
        <v>2042</v>
      </c>
      <c r="AC6" s="15">
        <v>2043</v>
      </c>
      <c r="AD6" s="15">
        <v>2044</v>
      </c>
      <c r="AE6" s="15">
        <v>2045</v>
      </c>
      <c r="AF6" s="15">
        <v>2046</v>
      </c>
      <c r="AG6" s="15">
        <v>2047</v>
      </c>
      <c r="AH6" s="15">
        <v>2048</v>
      </c>
      <c r="AI6" s="15">
        <v>2049</v>
      </c>
      <c r="AJ6" s="15">
        <v>2050</v>
      </c>
      <c r="AK6" s="15">
        <v>2051</v>
      </c>
      <c r="AL6" s="15">
        <v>2052</v>
      </c>
      <c r="AM6" s="15">
        <v>2053</v>
      </c>
      <c r="AN6" s="15">
        <v>2054</v>
      </c>
      <c r="AO6" s="15">
        <v>2055</v>
      </c>
      <c r="AP6" s="15">
        <v>2056</v>
      </c>
      <c r="AQ6" s="15">
        <v>2057</v>
      </c>
      <c r="AR6" s="15">
        <v>2058</v>
      </c>
      <c r="AS6" s="15">
        <v>2059</v>
      </c>
      <c r="AT6" s="15">
        <v>2060</v>
      </c>
      <c r="AU6" s="15">
        <v>2061</v>
      </c>
      <c r="AV6" s="15">
        <v>2062</v>
      </c>
      <c r="AW6" s="15">
        <v>2063</v>
      </c>
      <c r="AX6" s="15">
        <v>2064</v>
      </c>
      <c r="AY6" s="15">
        <v>2065</v>
      </c>
      <c r="AZ6" s="15">
        <v>2066</v>
      </c>
      <c r="BA6" s="15">
        <v>2067</v>
      </c>
      <c r="BB6" s="15">
        <v>2068</v>
      </c>
      <c r="BC6" s="15">
        <v>2069</v>
      </c>
      <c r="BD6" s="15">
        <v>2070</v>
      </c>
      <c r="BE6" s="15">
        <v>2071</v>
      </c>
      <c r="BF6" s="15">
        <v>2072</v>
      </c>
      <c r="BG6" s="15">
        <v>2073</v>
      </c>
      <c r="BH6" s="15">
        <v>2074</v>
      </c>
      <c r="BI6" s="15">
        <v>2075</v>
      </c>
      <c r="BJ6" s="15">
        <v>2076</v>
      </c>
      <c r="BK6" s="15">
        <v>2077</v>
      </c>
      <c r="BL6" s="15">
        <v>2078</v>
      </c>
      <c r="BM6" s="15">
        <v>2079</v>
      </c>
      <c r="BN6" s="15">
        <v>2080</v>
      </c>
      <c r="BO6" s="15">
        <v>2081</v>
      </c>
    </row>
    <row r="7" spans="1:67" x14ac:dyDescent="0.25">
      <c r="A7" t="s">
        <v>72</v>
      </c>
      <c r="B7">
        <f>Inputs!D212</f>
        <v>50</v>
      </c>
      <c r="E7">
        <f>B7</f>
        <v>50</v>
      </c>
      <c r="F7">
        <f>E7</f>
        <v>50</v>
      </c>
      <c r="G7">
        <f>F7</f>
        <v>50</v>
      </c>
      <c r="H7">
        <f>G7</f>
        <v>50</v>
      </c>
      <c r="I7">
        <f t="shared" ref="I7:BO7" si="0">IF(H7&gt;0,H7-1,0)</f>
        <v>49</v>
      </c>
      <c r="J7">
        <f t="shared" si="0"/>
        <v>48</v>
      </c>
      <c r="K7">
        <f t="shared" si="0"/>
        <v>47</v>
      </c>
      <c r="L7">
        <f t="shared" si="0"/>
        <v>46</v>
      </c>
      <c r="M7">
        <f t="shared" si="0"/>
        <v>45</v>
      </c>
      <c r="N7">
        <f t="shared" si="0"/>
        <v>44</v>
      </c>
      <c r="O7">
        <f t="shared" si="0"/>
        <v>43</v>
      </c>
      <c r="P7">
        <f t="shared" si="0"/>
        <v>42</v>
      </c>
      <c r="Q7">
        <f t="shared" si="0"/>
        <v>41</v>
      </c>
      <c r="R7">
        <f t="shared" si="0"/>
        <v>40</v>
      </c>
      <c r="S7">
        <f t="shared" si="0"/>
        <v>39</v>
      </c>
      <c r="T7">
        <f t="shared" si="0"/>
        <v>38</v>
      </c>
      <c r="U7">
        <f t="shared" si="0"/>
        <v>37</v>
      </c>
      <c r="V7">
        <f t="shared" si="0"/>
        <v>36</v>
      </c>
      <c r="W7">
        <f t="shared" si="0"/>
        <v>35</v>
      </c>
      <c r="X7">
        <f t="shared" si="0"/>
        <v>34</v>
      </c>
      <c r="Y7">
        <f t="shared" si="0"/>
        <v>33</v>
      </c>
      <c r="Z7">
        <f t="shared" si="0"/>
        <v>32</v>
      </c>
      <c r="AA7">
        <f t="shared" si="0"/>
        <v>31</v>
      </c>
      <c r="AB7">
        <f t="shared" si="0"/>
        <v>30</v>
      </c>
      <c r="AC7">
        <f t="shared" si="0"/>
        <v>29</v>
      </c>
      <c r="AD7">
        <f t="shared" si="0"/>
        <v>28</v>
      </c>
      <c r="AE7">
        <f t="shared" si="0"/>
        <v>27</v>
      </c>
      <c r="AF7">
        <f t="shared" si="0"/>
        <v>26</v>
      </c>
      <c r="AG7">
        <f t="shared" si="0"/>
        <v>25</v>
      </c>
      <c r="AH7">
        <f t="shared" si="0"/>
        <v>24</v>
      </c>
      <c r="AI7">
        <f t="shared" si="0"/>
        <v>23</v>
      </c>
      <c r="AJ7">
        <f t="shared" si="0"/>
        <v>22</v>
      </c>
      <c r="AK7">
        <f t="shared" si="0"/>
        <v>21</v>
      </c>
      <c r="AL7">
        <f t="shared" si="0"/>
        <v>20</v>
      </c>
      <c r="AM7">
        <f t="shared" si="0"/>
        <v>19</v>
      </c>
      <c r="AN7">
        <f t="shared" si="0"/>
        <v>18</v>
      </c>
      <c r="AO7">
        <f t="shared" si="0"/>
        <v>17</v>
      </c>
      <c r="AP7">
        <f t="shared" si="0"/>
        <v>16</v>
      </c>
      <c r="AQ7">
        <f t="shared" si="0"/>
        <v>15</v>
      </c>
      <c r="AR7">
        <f t="shared" si="0"/>
        <v>14</v>
      </c>
      <c r="AS7">
        <f t="shared" si="0"/>
        <v>13</v>
      </c>
      <c r="AT7">
        <f t="shared" si="0"/>
        <v>12</v>
      </c>
      <c r="AU7">
        <f t="shared" si="0"/>
        <v>11</v>
      </c>
      <c r="AV7">
        <f t="shared" si="0"/>
        <v>10</v>
      </c>
      <c r="AW7">
        <f t="shared" si="0"/>
        <v>9</v>
      </c>
      <c r="AX7">
        <f t="shared" si="0"/>
        <v>8</v>
      </c>
      <c r="AY7">
        <f t="shared" si="0"/>
        <v>7</v>
      </c>
      <c r="AZ7">
        <f t="shared" si="0"/>
        <v>6</v>
      </c>
      <c r="BA7">
        <f t="shared" si="0"/>
        <v>5</v>
      </c>
      <c r="BB7">
        <f t="shared" si="0"/>
        <v>4</v>
      </c>
      <c r="BC7">
        <f t="shared" si="0"/>
        <v>3</v>
      </c>
      <c r="BD7">
        <f t="shared" si="0"/>
        <v>2</v>
      </c>
      <c r="BE7">
        <f t="shared" si="0"/>
        <v>1</v>
      </c>
      <c r="BF7">
        <f t="shared" si="0"/>
        <v>0</v>
      </c>
      <c r="BG7">
        <f t="shared" si="0"/>
        <v>0</v>
      </c>
      <c r="BH7">
        <f t="shared" si="0"/>
        <v>0</v>
      </c>
      <c r="BI7">
        <f t="shared" si="0"/>
        <v>0</v>
      </c>
      <c r="BJ7">
        <f t="shared" si="0"/>
        <v>0</v>
      </c>
      <c r="BK7">
        <f t="shared" si="0"/>
        <v>0</v>
      </c>
      <c r="BL7">
        <f t="shared" si="0"/>
        <v>0</v>
      </c>
      <c r="BM7">
        <f t="shared" si="0"/>
        <v>0</v>
      </c>
      <c r="BN7">
        <f t="shared" si="0"/>
        <v>0</v>
      </c>
      <c r="BO7">
        <f t="shared" si="0"/>
        <v>0</v>
      </c>
    </row>
    <row r="8" spans="1:67" x14ac:dyDescent="0.25">
      <c r="E8">
        <f>B6</f>
        <v>24700000</v>
      </c>
      <c r="F8">
        <f>E12</f>
        <v>24541742.545635622</v>
      </c>
      <c r="G8">
        <f t="shared" ref="G8:BO8" si="1">F12</f>
        <v>24383485.091271244</v>
      </c>
      <c r="H8">
        <f t="shared" si="1"/>
        <v>24225227.636906866</v>
      </c>
      <c r="I8">
        <f t="shared" si="1"/>
        <v>24066970.182542488</v>
      </c>
      <c r="J8">
        <f t="shared" si="1"/>
        <v>23902269.717689727</v>
      </c>
      <c r="K8">
        <f t="shared" si="1"/>
        <v>23730863.933161821</v>
      </c>
      <c r="L8">
        <f t="shared" si="1"/>
        <v>23552479.84058569</v>
      </c>
      <c r="M8">
        <f t="shared" si="1"/>
        <v>23366833.337628674</v>
      </c>
      <c r="N8">
        <f t="shared" si="1"/>
        <v>23173628.755524691</v>
      </c>
      <c r="O8">
        <f t="shared" si="1"/>
        <v>22972558.38817919</v>
      </c>
      <c r="P8">
        <f t="shared" si="1"/>
        <v>22763302.002102926</v>
      </c>
      <c r="Q8">
        <f t="shared" si="1"/>
        <v>22545526.326394048</v>
      </c>
      <c r="R8">
        <f t="shared" si="1"/>
        <v>22318884.521956243</v>
      </c>
      <c r="S8">
        <f t="shared" si="1"/>
        <v>22083015.629107572</v>
      </c>
      <c r="T8">
        <f t="shared" si="1"/>
        <v>21837543.992700245</v>
      </c>
      <c r="U8">
        <f t="shared" si="1"/>
        <v>21582078.663835745</v>
      </c>
      <c r="V8">
        <f t="shared" si="1"/>
        <v>21316212.777222466</v>
      </c>
      <c r="W8">
        <f t="shared" si="1"/>
        <v>21039522.903184187</v>
      </c>
      <c r="X8">
        <f t="shared" si="1"/>
        <v>20751568.373287402</v>
      </c>
      <c r="Y8">
        <f t="shared" si="1"/>
        <v>20451890.578513436</v>
      </c>
      <c r="Z8">
        <f t="shared" si="1"/>
        <v>20140012.238857597</v>
      </c>
      <c r="AA8">
        <f t="shared" si="1"/>
        <v>19815436.643192098</v>
      </c>
      <c r="AB8">
        <f t="shared" si="1"/>
        <v>19477646.858182121</v>
      </c>
      <c r="AC8">
        <f t="shared" si="1"/>
        <v>19126104.904995114</v>
      </c>
      <c r="AD8">
        <f t="shared" si="1"/>
        <v>18760250.902492091</v>
      </c>
      <c r="AE8">
        <f t="shared" si="1"/>
        <v>18379502.175536364</v>
      </c>
      <c r="AF8">
        <f t="shared" si="1"/>
        <v>17983252.326999564</v>
      </c>
      <c r="AG8">
        <f t="shared" si="1"/>
        <v>17570870.271986954</v>
      </c>
      <c r="AH8">
        <f t="shared" si="1"/>
        <v>17141699.232743941</v>
      </c>
      <c r="AI8">
        <f t="shared" si="1"/>
        <v>16695055.692643018</v>
      </c>
      <c r="AJ8">
        <f t="shared" si="1"/>
        <v>16230228.307585178</v>
      </c>
      <c r="AK8">
        <f t="shared" si="1"/>
        <v>15746476.773082098</v>
      </c>
      <c r="AL8">
        <f t="shared" si="1"/>
        <v>15243030.645214727</v>
      </c>
      <c r="AM8">
        <f t="shared" si="1"/>
        <v>14719088.113590499</v>
      </c>
      <c r="AN8">
        <f t="shared" si="1"/>
        <v>14173814.724344919</v>
      </c>
      <c r="AO8">
        <f t="shared" si="1"/>
        <v>13606342.051153723</v>
      </c>
      <c r="AP8">
        <f t="shared" si="1"/>
        <v>13015766.312139021</v>
      </c>
      <c r="AQ8">
        <f t="shared" si="1"/>
        <v>12401146.930466611</v>
      </c>
      <c r="AR8">
        <f t="shared" si="1"/>
        <v>11761505.036342051</v>
      </c>
      <c r="AS8">
        <f t="shared" si="1"/>
        <v>11095821.908019675</v>
      </c>
      <c r="AT8">
        <f t="shared" si="1"/>
        <v>10403037.34934164</v>
      </c>
      <c r="AU8">
        <f t="shared" si="1"/>
        <v>9682048.0012230128</v>
      </c>
      <c r="AV8">
        <f t="shared" si="1"/>
        <v>8931705.5843936726</v>
      </c>
      <c r="AW8">
        <f t="shared" si="1"/>
        <v>8150815.0705983713</v>
      </c>
      <c r="AX8">
        <f t="shared" si="1"/>
        <v>7338132.7793422947</v>
      </c>
      <c r="AY8">
        <f t="shared" si="1"/>
        <v>6492364.3971509421</v>
      </c>
      <c r="AZ8">
        <f t="shared" si="1"/>
        <v>5612162.9161896948</v>
      </c>
      <c r="BA8">
        <f t="shared" si="1"/>
        <v>4696126.4889600389</v>
      </c>
      <c r="BB8">
        <f t="shared" si="1"/>
        <v>3742796.1956557306</v>
      </c>
      <c r="BC8">
        <f t="shared" si="1"/>
        <v>2750653.7206231006</v>
      </c>
      <c r="BD8">
        <f t="shared" si="1"/>
        <v>1718118.9342249264</v>
      </c>
      <c r="BE8">
        <f t="shared" si="1"/>
        <v>643547.37625664123</v>
      </c>
      <c r="BF8">
        <f t="shared" si="1"/>
        <v>-474772.36309313937</v>
      </c>
      <c r="BG8" t="e">
        <f t="shared" si="1"/>
        <v>#N/A</v>
      </c>
      <c r="BH8" t="e">
        <f t="shared" si="1"/>
        <v>#N/A</v>
      </c>
      <c r="BI8" t="e">
        <f t="shared" si="1"/>
        <v>#N/A</v>
      </c>
      <c r="BJ8" t="e">
        <f t="shared" si="1"/>
        <v>#N/A</v>
      </c>
      <c r="BK8" t="e">
        <f t="shared" si="1"/>
        <v>#N/A</v>
      </c>
      <c r="BL8" t="e">
        <f t="shared" si="1"/>
        <v>#N/A</v>
      </c>
      <c r="BM8" t="e">
        <f t="shared" si="1"/>
        <v>#N/A</v>
      </c>
      <c r="BN8" t="e">
        <f t="shared" si="1"/>
        <v>#N/A</v>
      </c>
      <c r="BO8" t="e">
        <f t="shared" si="1"/>
        <v>#N/A</v>
      </c>
    </row>
    <row r="9" spans="1:67" x14ac:dyDescent="0.25">
      <c r="D9" t="s">
        <v>471</v>
      </c>
      <c r="E9">
        <f>IF($E7&gt;=1,($B6/HLOOKUP($E7,'Annuity Calc'!$H$7:$BE$11,2,FALSE))*HLOOKUP(E7,'Annuity Calc'!$H$7:$BE$11,3,FALSE),(IF(E7&lt;=(-1),E7,0)))</f>
        <v>158257.45436437818</v>
      </c>
      <c r="F9">
        <f>IF($E7&gt;=1,($B6/HLOOKUP($E7,'Annuity Calc'!$H$7:$BE$11,2,FALSE))*HLOOKUP(F7,'Annuity Calc'!$H$7:$BE$11,3,FALSE),(IF(F7&lt;=(-1),F7,0)))</f>
        <v>158257.45436437818</v>
      </c>
      <c r="G9">
        <f>IF($E7&gt;=1,($B6/HLOOKUP($E7,'Annuity Calc'!$H$7:$BE$11,2,FALSE))*HLOOKUP(G7,'Annuity Calc'!$H$7:$BE$11,3,FALSE),(IF(G7&lt;=(-1),G7,0)))</f>
        <v>158257.45436437818</v>
      </c>
      <c r="H9">
        <f>IF($E7&gt;=1,($B6/HLOOKUP($E7,'Annuity Calc'!$H$7:$BE$11,2,FALSE))*HLOOKUP(H7,'Annuity Calc'!$H$7:$BE$11,3,FALSE),(IF(H7&lt;=(-1),H7,0)))</f>
        <v>158257.45436437818</v>
      </c>
      <c r="I9">
        <f>IF($E7&gt;=1,($B6/HLOOKUP($E7,'Annuity Calc'!$H$7:$BE$11,2,FALSE))*HLOOKUP(I7,'Annuity Calc'!$H$7:$BE$11,3,FALSE),(IF(I7&lt;=(-1),I7,0)))</f>
        <v>164700.46485276011</v>
      </c>
      <c r="J9">
        <f>IF($E7&gt;=1,($B6/HLOOKUP($E7,'Annuity Calc'!$H$7:$BE$11,2,FALSE))*HLOOKUP(J7,'Annuity Calc'!$H$7:$BE$11,3,FALSE),(IF(J7&lt;=(-1),J7,0)))</f>
        <v>171405.78452790432</v>
      </c>
      <c r="K9">
        <f>IF($E7&gt;=1,($B6/HLOOKUP($E7,'Annuity Calc'!$H$7:$BE$11,2,FALSE))*HLOOKUP(K7,'Annuity Calc'!$H$7:$BE$11,3,FALSE),(IF(K7&lt;=(-1),K7,0)))</f>
        <v>178384.09257612968</v>
      </c>
      <c r="L9">
        <f>IF($E7&gt;=1,($B6/HLOOKUP($E7,'Annuity Calc'!$H$7:$BE$11,2,FALSE))*HLOOKUP(L7,'Annuity Calc'!$H$7:$BE$11,3,FALSE),(IF(L7&lt;=(-1),L7,0)))</f>
        <v>185646.50295701597</v>
      </c>
      <c r="M9">
        <f>IF($E7&gt;=1,($B6/HLOOKUP($E7,'Annuity Calc'!$H$7:$BE$11,2,FALSE))*HLOOKUP(M7,'Annuity Calc'!$H$7:$BE$11,3,FALSE),(IF(M7&lt;=(-1),M7,0)))</f>
        <v>193204.58210398283</v>
      </c>
      <c r="N9">
        <f>IF($E7&gt;=1,($B6/HLOOKUP($E7,'Annuity Calc'!$H$7:$BE$11,2,FALSE))*HLOOKUP(N7,'Annuity Calc'!$H$7:$BE$11,3,FALSE),(IF(N7&lt;=(-1),N7,0)))</f>
        <v>201070.36734550007</v>
      </c>
      <c r="O9">
        <f>IF($E7&gt;=1,($B6/HLOOKUP($E7,'Annuity Calc'!$H$7:$BE$11,2,FALSE))*HLOOKUP(O7,'Annuity Calc'!$H$7:$BE$11,3,FALSE),(IF(O7&lt;=(-1),O7,0)))</f>
        <v>209256.38607626432</v>
      </c>
      <c r="P9">
        <f>IF($E7&gt;=1,($B6/HLOOKUP($E7,'Annuity Calc'!$H$7:$BE$11,2,FALSE))*HLOOKUP(P7,'Annuity Calc'!$H$7:$BE$11,3,FALSE),(IF(P7&lt;=(-1),P7,0)))</f>
        <v>217775.67570887794</v>
      </c>
      <c r="Q9">
        <f>IF($E7&gt;=1,($B6/HLOOKUP($E7,'Annuity Calc'!$H$7:$BE$11,2,FALSE))*HLOOKUP(Q7,'Annuity Calc'!$H$7:$BE$11,3,FALSE),(IF(Q7&lt;=(-1),Q7,0)))</f>
        <v>226641.80443780421</v>
      </c>
      <c r="R9">
        <f>IF($E7&gt;=1,($B6/HLOOKUP($E7,'Annuity Calc'!$H$7:$BE$11,2,FALSE))*HLOOKUP(R7,'Annuity Calc'!$H$7:$BE$11,3,FALSE),(IF(R7&lt;=(-1),R7,0)))</f>
        <v>235868.89284866952</v>
      </c>
      <c r="S9">
        <f>IF($E7&gt;=1,($B6/HLOOKUP($E7,'Annuity Calc'!$H$7:$BE$11,2,FALSE))*HLOOKUP(S7,'Annuity Calc'!$H$7:$BE$11,3,FALSE),(IF(S7&lt;=(-1),S7,0)))</f>
        <v>245471.63640732667</v>
      </c>
      <c r="T9">
        <f>IF($E7&gt;=1,($B6/HLOOKUP($E7,'Annuity Calc'!$H$7:$BE$11,2,FALSE))*HLOOKUP(T7,'Annuity Calc'!$H$7:$BE$11,3,FALSE),(IF(T7&lt;=(-1),T7,0)))</f>
        <v>255465.32886449955</v>
      </c>
      <c r="U9">
        <f>IF($E7&gt;=1,($B6/HLOOKUP($E7,'Annuity Calc'!$H$7:$BE$11,2,FALSE))*HLOOKUP(U7,'Annuity Calc'!$H$7:$BE$11,3,FALSE),(IF(U7&lt;=(-1),U7,0)))</f>
        <v>265865.88661328115</v>
      </c>
      <c r="V9">
        <f>IF($E7&gt;=1,($B6/HLOOKUP($E7,'Annuity Calc'!$H$7:$BE$11,2,FALSE))*HLOOKUP(V7,'Annuity Calc'!$H$7:$BE$11,3,FALSE),(IF(V7&lt;=(-1),V7,0)))</f>
        <v>276689.87403827981</v>
      </c>
      <c r="W9">
        <f>IF($E7&gt;=1,($B6/HLOOKUP($E7,'Annuity Calc'!$H$7:$BE$11,2,FALSE))*HLOOKUP(W7,'Annuity Calc'!$H$7:$BE$11,3,FALSE),(IF(W7&lt;=(-1),W7,0)))</f>
        <v>287954.5298967844</v>
      </c>
      <c r="X9">
        <f>IF($E7&gt;=1,($B6/HLOOKUP($E7,'Annuity Calc'!$H$7:$BE$11,2,FALSE))*HLOOKUP(X7,'Annuity Calc'!$H$7:$BE$11,3,FALSE),(IF(X7&lt;=(-1),X7,0)))</f>
        <v>299677.7947739659</v>
      </c>
      <c r="Y9">
        <f>IF($E7&gt;=1,($B6/HLOOKUP($E7,'Annuity Calc'!$H$7:$BE$11,2,FALSE))*HLOOKUP(Y7,'Annuity Calc'!$H$7:$BE$11,3,FALSE),(IF(Y7&lt;=(-1),Y7,0)))</f>
        <v>311878.33965584059</v>
      </c>
      <c r="Z9">
        <f>IF($E7&gt;=1,($B6/HLOOKUP($E7,'Annuity Calc'!$H$7:$BE$11,2,FALSE))*HLOOKUP(Z7,'Annuity Calc'!$H$7:$BE$11,3,FALSE),(IF(Z7&lt;=(-1),Z7,0)))</f>
        <v>324575.59566550137</v>
      </c>
      <c r="AA9">
        <f>IF($E7&gt;=1,($B6/HLOOKUP($E7,'Annuity Calc'!$H$7:$BE$11,2,FALSE))*HLOOKUP(AA7,'Annuity Calc'!$H$7:$BE$11,3,FALSE),(IF(AA7&lt;=(-1),AA7,0)))</f>
        <v>337789.78500997717</v>
      </c>
      <c r="AB9">
        <f>IF($E7&gt;=1,($B6/HLOOKUP($E7,'Annuity Calc'!$H$7:$BE$11,2,FALSE))*HLOOKUP(AB7,'Annuity Calc'!$H$7:$BE$11,3,FALSE),(IF(AB7&lt;=(-1),AB7,0)))</f>
        <v>351541.95318700687</v>
      </c>
      <c r="AC9">
        <f>IF($E7&gt;=1,($B6/HLOOKUP($E7,'Annuity Calc'!$H$7:$BE$11,2,FALSE))*HLOOKUP(AC7,'Annuity Calc'!$H$7:$BE$11,3,FALSE),(IF(AC7&lt;=(-1),AC7,0)))</f>
        <v>365854.00250302308</v>
      </c>
      <c r="AD9">
        <f>IF($E7&gt;=1,($B6/HLOOKUP($E7,'Annuity Calc'!$H$7:$BE$11,2,FALSE))*HLOOKUP(AD7,'Annuity Calc'!$H$7:$BE$11,3,FALSE),(IF(AD7&lt;=(-1),AD7,0)))</f>
        <v>380748.726955725</v>
      </c>
      <c r="AE9">
        <f>IF($E7&gt;=1,($B6/HLOOKUP($E7,'Annuity Calc'!$H$7:$BE$11,2,FALSE))*HLOOKUP(AE7,'Annuity Calc'!$H$7:$BE$11,3,FALSE),(IF(AE7&lt;=(-1),AE7,0)))</f>
        <v>396249.848536801</v>
      </c>
      <c r="AF9">
        <f>IF($E7&gt;=1,($B6/HLOOKUP($E7,'Annuity Calc'!$H$7:$BE$11,2,FALSE))*HLOOKUP(AF7,'Annuity Calc'!$H$7:$BE$11,3,FALSE),(IF(AF7&lt;=(-1),AF7,0)))</f>
        <v>412382.05501261167</v>
      </c>
      <c r="AG9">
        <f>IF($E7&gt;=1,($B6/HLOOKUP($E7,'Annuity Calc'!$H$7:$BE$11,2,FALSE))*HLOOKUP(AG7,'Annuity Calc'!$H$7:$BE$11,3,FALSE),(IF(AG7&lt;=(-1),AG7,0)))</f>
        <v>429171.03924301127</v>
      </c>
      <c r="AH9">
        <f>IF($E7&gt;=1,($B6/HLOOKUP($E7,'Annuity Calc'!$H$7:$BE$11,2,FALSE))*HLOOKUP(AH7,'Annuity Calc'!$H$7:$BE$11,3,FALSE),(IF(AH7&lt;=(-1),AH7,0)))</f>
        <v>446643.54010092287</v>
      </c>
      <c r="AI9">
        <f>IF($E7&gt;=1,($B6/HLOOKUP($E7,'Annuity Calc'!$H$7:$BE$11,2,FALSE))*HLOOKUP(AI7,'Annuity Calc'!$H$7:$BE$11,3,FALSE),(IF(AI7&lt;=(-1),AI7,0)))</f>
        <v>464827.38505784021</v>
      </c>
      <c r="AJ9">
        <f>IF($E7&gt;=1,($B6/HLOOKUP($E7,'Annuity Calc'!$H$7:$BE$11,2,FALSE))*HLOOKUP(AJ7,'Annuity Calc'!$H$7:$BE$11,3,FALSE),(IF(AJ7&lt;=(-1),AJ7,0)))</f>
        <v>483751.53450308053</v>
      </c>
      <c r="AK9">
        <f>IF($E7&gt;=1,($B6/HLOOKUP($E7,'Annuity Calc'!$H$7:$BE$11,2,FALSE))*HLOOKUP(AK7,'Annuity Calc'!$H$7:$BE$11,3,FALSE),(IF(AK7&lt;=(-1),AK7,0)))</f>
        <v>503446.1278673709</v>
      </c>
      <c r="AL9">
        <f>IF($E7&gt;=1,($B6/HLOOKUP($E7,'Annuity Calc'!$H$7:$BE$11,2,FALSE))*HLOOKUP(AL7,'Annuity Calc'!$H$7:$BE$11,3,FALSE),(IF(AL7&lt;=(-1),AL7,0)))</f>
        <v>523942.5316242284</v>
      </c>
      <c r="AM9">
        <f>IF($E7&gt;=1,($B6/HLOOKUP($E7,'Annuity Calc'!$H$7:$BE$11,2,FALSE))*HLOOKUP(AM7,'Annuity Calc'!$H$7:$BE$11,3,FALSE),(IF(AM7&lt;=(-1),AM7,0)))</f>
        <v>545273.38924558111</v>
      </c>
      <c r="AN9">
        <f>IF($E7&gt;=1,($B6/HLOOKUP($E7,'Annuity Calc'!$H$7:$BE$11,2,FALSE))*HLOOKUP(AN7,'Annuity Calc'!$H$7:$BE$11,3,FALSE),(IF(AN7&lt;=(-1),AN7,0)))</f>
        <v>567472.67319119477</v>
      </c>
      <c r="AO9">
        <f>IF($E7&gt;=1,($B6/HLOOKUP($E7,'Annuity Calc'!$H$7:$BE$11,2,FALSE))*HLOOKUP(AO7,'Annuity Calc'!$H$7:$BE$11,3,FALSE),(IF(AO7&lt;=(-1),AO7,0)))</f>
        <v>590575.7390147025</v>
      </c>
      <c r="AP9">
        <f>IF($E7&gt;=1,($B6/HLOOKUP($E7,'Annuity Calc'!$H$7:$BE$11,2,FALSE))*HLOOKUP(AP7,'Annuity Calc'!$H$7:$BE$11,3,FALSE),(IF(AP7&lt;=(-1),AP7,0)))</f>
        <v>614619.38167241029</v>
      </c>
      <c r="AQ9">
        <f>IF($E7&gt;=1,($B6/HLOOKUP($E7,'Annuity Calc'!$H$7:$BE$11,2,FALSE))*HLOOKUP(AQ7,'Annuity Calc'!$H$7:$BE$11,3,FALSE),(IF(AQ7&lt;=(-1),AQ7,0)))</f>
        <v>639641.89412455983</v>
      </c>
      <c r="AR9">
        <f>IF($E7&gt;=1,($B6/HLOOKUP($E7,'Annuity Calc'!$H$7:$BE$11,2,FALSE))*HLOOKUP(AR7,'Annuity Calc'!$H$7:$BE$11,3,FALSE),(IF(AR7&lt;=(-1),AR7,0)))</f>
        <v>665683.12832237629</v>
      </c>
      <c r="AS9">
        <f>IF($E7&gt;=1,($B6/HLOOKUP($E7,'Annuity Calc'!$H$7:$BE$11,2,FALSE))*HLOOKUP(AS7,'Annuity Calc'!$H$7:$BE$11,3,FALSE),(IF(AS7&lt;=(-1),AS7,0)))</f>
        <v>692784.55867803446</v>
      </c>
      <c r="AT9">
        <f>IF($E7&gt;=1,($B6/HLOOKUP($E7,'Annuity Calc'!$H$7:$BE$11,2,FALSE))*HLOOKUP(AT7,'Annuity Calc'!$H$7:$BE$11,3,FALSE),(IF(AT7&lt;=(-1),AT7,0)))</f>
        <v>720989.34811862791</v>
      </c>
      <c r="AU9">
        <f>IF($E7&gt;=1,($B6/HLOOKUP($E7,'Annuity Calc'!$H$7:$BE$11,2,FALSE))*HLOOKUP(AU7,'Annuity Calc'!$H$7:$BE$11,3,FALSE),(IF(AU7&lt;=(-1),AU7,0)))</f>
        <v>750342.41682933981</v>
      </c>
      <c r="AV9">
        <f>IF($E7&gt;=1,($B6/HLOOKUP($E7,'Annuity Calc'!$H$7:$BE$11,2,FALSE))*HLOOKUP(AV7,'Annuity Calc'!$H$7:$BE$11,3,FALSE),(IF(AV7&lt;=(-1),AV7,0)))</f>
        <v>780890.51379530143</v>
      </c>
      <c r="AW9">
        <f>IF($E7&gt;=1,($B6/HLOOKUP($E7,'Annuity Calc'!$H$7:$BE$11,2,FALSE))*HLOOKUP(AW7,'Annuity Calc'!$H$7:$BE$11,3,FALSE),(IF(AW7&lt;=(-1),AW7,0)))</f>
        <v>812682.29125607654</v>
      </c>
      <c r="AX9">
        <f>IF($E7&gt;=1,($B6/HLOOKUP($E7,'Annuity Calc'!$H$7:$BE$11,2,FALSE))*HLOOKUP(AX7,'Annuity Calc'!$H$7:$BE$11,3,FALSE),(IF(AX7&lt;=(-1),AX7,0)))</f>
        <v>845768.38219135255</v>
      </c>
      <c r="AY9">
        <f>IF($E7&gt;=1,($B6/HLOOKUP($E7,'Annuity Calc'!$H$7:$BE$11,2,FALSE))*HLOOKUP(AY7,'Annuity Calc'!$H$7:$BE$11,3,FALSE),(IF(AY7&lt;=(-1),AY7,0)))</f>
        <v>880201.480961247</v>
      </c>
      <c r="AZ9">
        <f>IF($E7&gt;=1,($B6/HLOOKUP($E7,'Annuity Calc'!$H$7:$BE$11,2,FALSE))*HLOOKUP(AZ7,'Annuity Calc'!$H$7:$BE$11,3,FALSE),(IF(AZ7&lt;=(-1),AZ7,0)))</f>
        <v>916036.42722965556</v>
      </c>
      <c r="BA9">
        <f>IF($E7&gt;=1,($B6/HLOOKUP($E7,'Annuity Calc'!$H$7:$BE$11,2,FALSE))*HLOOKUP(BA7,'Annuity Calc'!$H$7:$BE$11,3,FALSE),(IF(BA7&lt;=(-1),BA7,0)))</f>
        <v>953330.29330430808</v>
      </c>
      <c r="BB9">
        <f>IF($E7&gt;=1,($B6/HLOOKUP($E7,'Annuity Calc'!$H$7:$BE$11,2,FALSE))*HLOOKUP(BB7,'Annuity Calc'!$H$7:$BE$11,3,FALSE),(IF(BB7&lt;=(-1),BB7,0)))</f>
        <v>992142.47503262991</v>
      </c>
      <c r="BC9">
        <f>IF($E7&gt;=1,($B6/HLOOKUP($E7,'Annuity Calc'!$H$7:$BE$11,2,FALSE))*HLOOKUP(BC7,'Annuity Calc'!$H$7:$BE$11,3,FALSE),(IF(BC7&lt;=(-1),BC7,0)))</f>
        <v>1032534.7863981744</v>
      </c>
      <c r="BD9">
        <f>IF($E7&gt;=1,($B6/HLOOKUP($E7,'Annuity Calc'!$H$7:$BE$11,2,FALSE))*HLOOKUP(BD7,'Annuity Calc'!$H$7:$BE$11,3,FALSE),(IF(BD7&lt;=(-1),BD7,0)))</f>
        <v>1074571.5579682852</v>
      </c>
      <c r="BE9">
        <f>IF($E7&gt;=1,($B6/HLOOKUP($E7,'Annuity Calc'!$H$7:$BE$11,2,FALSE))*HLOOKUP(BE7,'Annuity Calc'!$H$7:$BE$11,3,FALSE),(IF(BE7&lt;=(-1),BE7,0)))</f>
        <v>1118319.7393497806</v>
      </c>
      <c r="BF9" t="e">
        <f>IF($E7&gt;=1,($B6/HLOOKUP($E7,'Annuity Calc'!$H$7:$BE$11,2,FALSE))*HLOOKUP(BF7,'Annuity Calc'!$H$7:$BE$11,3,FALSE),(IF(BF7&lt;=(-1),BF7,0)))</f>
        <v>#N/A</v>
      </c>
      <c r="BG9" t="e">
        <f>IF($E7&gt;=1,($B6/HLOOKUP($E7,'Annuity Calc'!$H$7:$BE$11,2,FALSE))*HLOOKUP(BG7,'Annuity Calc'!$H$7:$BE$11,3,FALSE),(IF(BG7&lt;=(-1),BG7,0)))</f>
        <v>#N/A</v>
      </c>
      <c r="BH9" t="e">
        <f>IF($E7&gt;=1,($B6/HLOOKUP($E7,'Annuity Calc'!$H$7:$BE$11,2,FALSE))*HLOOKUP(BH7,'Annuity Calc'!$H$7:$BE$11,3,FALSE),(IF(BH7&lt;=(-1),BH7,0)))</f>
        <v>#N/A</v>
      </c>
      <c r="BI9" t="e">
        <f>IF($E7&gt;=1,($B6/HLOOKUP($E7,'Annuity Calc'!$H$7:$BE$11,2,FALSE))*HLOOKUP(BI7,'Annuity Calc'!$H$7:$BE$11,3,FALSE),(IF(BI7&lt;=(-1),BI7,0)))</f>
        <v>#N/A</v>
      </c>
      <c r="BJ9" t="e">
        <f>IF($E7&gt;=1,($B6/HLOOKUP($E7,'Annuity Calc'!$H$7:$BE$11,2,FALSE))*HLOOKUP(BJ7,'Annuity Calc'!$H$7:$BE$11,3,FALSE),(IF(BJ7&lt;=(-1),BJ7,0)))</f>
        <v>#N/A</v>
      </c>
      <c r="BK9" t="e">
        <f>IF($E7&gt;=1,($B6/HLOOKUP($E7,'Annuity Calc'!$H$7:$BE$11,2,FALSE))*HLOOKUP(BK7,'Annuity Calc'!$H$7:$BE$11,3,FALSE),(IF(BK7&lt;=(-1),BK7,0)))</f>
        <v>#N/A</v>
      </c>
      <c r="BL9" t="e">
        <f>IF($E7&gt;=1,($B6/HLOOKUP($E7,'Annuity Calc'!$H$7:$BE$11,2,FALSE))*HLOOKUP(BL7,'Annuity Calc'!$H$7:$BE$11,3,FALSE),(IF(BL7&lt;=(-1),BL7,0)))</f>
        <v>#N/A</v>
      </c>
      <c r="BM9" t="e">
        <f>IF($E7&gt;=1,($B6/HLOOKUP($E7,'Annuity Calc'!$H$7:$BE$11,2,FALSE))*HLOOKUP(BM7,'Annuity Calc'!$H$7:$BE$11,3,FALSE),(IF(BM7&lt;=(-1),BM7,0)))</f>
        <v>#N/A</v>
      </c>
      <c r="BN9" t="e">
        <f>IF($E7&gt;=1,($B6/HLOOKUP($E7,'Annuity Calc'!$H$7:$BE$11,2,FALSE))*HLOOKUP(BN7,'Annuity Calc'!$H$7:$BE$11,3,FALSE),(IF(BN7&lt;=(-1),BN7,0)))</f>
        <v>#N/A</v>
      </c>
      <c r="BO9" t="e">
        <f>IF($E7&gt;=1,($B6/HLOOKUP($E7,'Annuity Calc'!$H$7:$BE$11,2,FALSE))*HLOOKUP(BO7,'Annuity Calc'!$H$7:$BE$11,3,FALSE),(IF(BO7&lt;=(-1),BO7,0)))</f>
        <v>#N/A</v>
      </c>
    </row>
    <row r="10" spans="1:67" x14ac:dyDescent="0.25">
      <c r="D10" t="s">
        <v>480</v>
      </c>
      <c r="E10">
        <f>IF($E7&gt;=1,($B6/HLOOKUP($E7,'Annuity Calc'!$H$7:$BE$11,2,FALSE))*HLOOKUP(E7,'Annuity Calc'!$H$7:$BE$11,4,FALSE),(IF(E7&lt;=(-1),E7,0)))</f>
        <v>982372.7637854307</v>
      </c>
      <c r="F10">
        <f>IF($E7&gt;=1,($B6/HLOOKUP($E7,'Annuity Calc'!$H$7:$BE$11,2,FALSE))*HLOOKUP(F7,'Annuity Calc'!$H$7:$BE$11,4,FALSE),(IF(F7&lt;=(-1),F7,0)))</f>
        <v>982372.7637854307</v>
      </c>
      <c r="G10">
        <f>IF($E7&gt;=1,($B6/HLOOKUP($E7,'Annuity Calc'!$H$7:$BE$11,2,FALSE))*HLOOKUP(G7,'Annuity Calc'!$H$7:$BE$11,4,FALSE),(IF(G7&lt;=(-1),G7,0)))</f>
        <v>982372.7637854307</v>
      </c>
      <c r="H10">
        <f>IF($E7&gt;=1,($B6/HLOOKUP($E7,'Annuity Calc'!$H$7:$BE$11,2,FALSE))*HLOOKUP(H7,'Annuity Calc'!$H$7:$BE$11,4,FALSE),(IF(H7&lt;=(-1),H7,0)))</f>
        <v>982372.7637854307</v>
      </c>
      <c r="I10">
        <f>IF($E7&gt;=1,($B6/HLOOKUP($E7,'Annuity Calc'!$H$7:$BE$11,2,FALSE))*HLOOKUP(I7,'Annuity Calc'!$H$7:$BE$11,4,FALSE),(IF(I7&lt;=(-1),I7,0)))</f>
        <v>975929.75329704862</v>
      </c>
      <c r="J10">
        <f>IF($E7&gt;=1,($B6/HLOOKUP($E7,'Annuity Calc'!$H$7:$BE$11,2,FALSE))*HLOOKUP(J7,'Annuity Calc'!$H$7:$BE$11,4,FALSE),(IF(J7&lt;=(-1),J7,0)))</f>
        <v>969224.43362190458</v>
      </c>
      <c r="K10">
        <f>IF($E7&gt;=1,($B6/HLOOKUP($E7,'Annuity Calc'!$H$7:$BE$11,2,FALSE))*HLOOKUP(K7,'Annuity Calc'!$H$7:$BE$11,4,FALSE),(IF(K7&lt;=(-1),K7,0)))</f>
        <v>962246.12557367911</v>
      </c>
      <c r="L10">
        <f>IF($E7&gt;=1,($B6/HLOOKUP($E7,'Annuity Calc'!$H$7:$BE$11,2,FALSE))*HLOOKUP(L7,'Annuity Calc'!$H$7:$BE$11,4,FALSE),(IF(L7&lt;=(-1),L7,0)))</f>
        <v>954983.71519279294</v>
      </c>
      <c r="M10">
        <f>IF($E7&gt;=1,($B6/HLOOKUP($E7,'Annuity Calc'!$H$7:$BE$11,2,FALSE))*HLOOKUP(M7,'Annuity Calc'!$H$7:$BE$11,4,FALSE),(IF(M7&lt;=(-1),M7,0)))</f>
        <v>947425.6360458259</v>
      </c>
      <c r="N10">
        <f>IF($E7&gt;=1,($B6/HLOOKUP($E7,'Annuity Calc'!$H$7:$BE$11,2,FALSE))*HLOOKUP(N7,'Annuity Calc'!$H$7:$BE$11,4,FALSE),(IF(N7&lt;=(-1),N7,0)))</f>
        <v>939559.85080430866</v>
      </c>
      <c r="O10">
        <f>IF($E7&gt;=1,($B6/HLOOKUP($E7,'Annuity Calc'!$H$7:$BE$11,2,FALSE))*HLOOKUP(O7,'Annuity Calc'!$H$7:$BE$11,4,FALSE),(IF(O7&lt;=(-1),O7,0)))</f>
        <v>931373.8320735445</v>
      </c>
      <c r="P10">
        <f>IF($E7&gt;=1,($B6/HLOOKUP($E7,'Annuity Calc'!$H$7:$BE$11,2,FALSE))*HLOOKUP(P7,'Annuity Calc'!$H$7:$BE$11,4,FALSE),(IF(P7&lt;=(-1),P7,0)))</f>
        <v>922854.54244093085</v>
      </c>
      <c r="Q10">
        <f>IF($E7&gt;=1,($B6/HLOOKUP($E7,'Annuity Calc'!$H$7:$BE$11,2,FALSE))*HLOOKUP(Q7,'Annuity Calc'!$H$7:$BE$11,4,FALSE),(IF(Q7&lt;=(-1),Q7,0)))</f>
        <v>913988.41371200455</v>
      </c>
      <c r="R10">
        <f>IF($E7&gt;=1,($B6/HLOOKUP($E7,'Annuity Calc'!$H$7:$BE$11,2,FALSE))*HLOOKUP(R7,'Annuity Calc'!$H$7:$BE$11,4,FALSE),(IF(R7&lt;=(-1),R7,0)))</f>
        <v>904761.32530113927</v>
      </c>
      <c r="S10">
        <f>IF($E7&gt;=1,($B6/HLOOKUP($E7,'Annuity Calc'!$H$7:$BE$11,2,FALSE))*HLOOKUP(S7,'Annuity Calc'!$H$7:$BE$11,4,FALSE),(IF(S7&lt;=(-1),S7,0)))</f>
        <v>895158.58174248214</v>
      </c>
      <c r="T10">
        <f>IF($E7&gt;=1,($B6/HLOOKUP($E7,'Annuity Calc'!$H$7:$BE$11,2,FALSE))*HLOOKUP(T7,'Annuity Calc'!$H$7:$BE$11,4,FALSE),(IF(T7&lt;=(-1),T7,0)))</f>
        <v>885164.88928530912</v>
      </c>
      <c r="U10">
        <f>IF($E7&gt;=1,($B6/HLOOKUP($E7,'Annuity Calc'!$H$7:$BE$11,2,FALSE))*HLOOKUP(U7,'Annuity Calc'!$H$7:$BE$11,4,FALSE),(IF(U7&lt;=(-1),U7,0)))</f>
        <v>874764.33153652761</v>
      </c>
      <c r="V10">
        <f>IF($E7&gt;=1,($B6/HLOOKUP($E7,'Annuity Calc'!$H$7:$BE$11,2,FALSE))*HLOOKUP(V7,'Annuity Calc'!$H$7:$BE$11,4,FALSE),(IF(V7&lt;=(-1),V7,0)))</f>
        <v>863940.34411152895</v>
      </c>
      <c r="W10">
        <f>IF($E7&gt;=1,($B6/HLOOKUP($E7,'Annuity Calc'!$H$7:$BE$11,2,FALSE))*HLOOKUP(W7,'Annuity Calc'!$H$7:$BE$11,4,FALSE),(IF(W7&lt;=(-1),W7,0)))</f>
        <v>852675.68825302436</v>
      </c>
      <c r="X10">
        <f>IF($E7&gt;=1,($B6/HLOOKUP($E7,'Annuity Calc'!$H$7:$BE$11,2,FALSE))*HLOOKUP(X7,'Annuity Calc'!$H$7:$BE$11,4,FALSE),(IF(X7&lt;=(-1),X7,0)))</f>
        <v>840952.42337584298</v>
      </c>
      <c r="Y10">
        <f>IF($E7&gt;=1,($B6/HLOOKUP($E7,'Annuity Calc'!$H$7:$BE$11,2,FALSE))*HLOOKUP(Y7,'Annuity Calc'!$H$7:$BE$11,4,FALSE),(IF(Y7&lt;=(-1),Y7,0)))</f>
        <v>828751.87849396816</v>
      </c>
      <c r="Z10">
        <f>IF($E7&gt;=1,($B6/HLOOKUP($E7,'Annuity Calc'!$H$7:$BE$11,2,FALSE))*HLOOKUP(Z7,'Annuity Calc'!$H$7:$BE$11,4,FALSE),(IF(Z7&lt;=(-1),Z7,0)))</f>
        <v>816054.62248430739</v>
      </c>
      <c r="AA10">
        <f>IF($E7&gt;=1,($B6/HLOOKUP($E7,'Annuity Calc'!$H$7:$BE$11,2,FALSE))*HLOOKUP(AA7,'Annuity Calc'!$H$7:$BE$11,4,FALSE),(IF(AA7&lt;=(-1),AA7,0)))</f>
        <v>802840.43313983164</v>
      </c>
      <c r="AB10">
        <f>IF($E7&gt;=1,($B6/HLOOKUP($E7,'Annuity Calc'!$H$7:$BE$11,2,FALSE))*HLOOKUP(AB7,'Annuity Calc'!$H$7:$BE$11,4,FALSE),(IF(AB7&lt;=(-1),AB7,0)))</f>
        <v>789088.26496280194</v>
      </c>
      <c r="AC10">
        <f>IF($E7&gt;=1,($B6/HLOOKUP($E7,'Annuity Calc'!$H$7:$BE$11,2,FALSE))*HLOOKUP(AC7,'Annuity Calc'!$H$7:$BE$11,4,FALSE),(IF(AC7&lt;=(-1),AC7,0)))</f>
        <v>774776.21564678568</v>
      </c>
      <c r="AD10">
        <f>IF($E7&gt;=1,($B6/HLOOKUP($E7,'Annuity Calc'!$H$7:$BE$11,2,FALSE))*HLOOKUP(AD7,'Annuity Calc'!$H$7:$BE$11,4,FALSE),(IF(AD7&lt;=(-1),AD7,0)))</f>
        <v>759881.49119408382</v>
      </c>
      <c r="AE10">
        <f>IF($E7&gt;=1,($B6/HLOOKUP($E7,'Annuity Calc'!$H$7:$BE$11,2,FALSE))*HLOOKUP(AE7,'Annuity Calc'!$H$7:$BE$11,4,FALSE),(IF(AE7&lt;=(-1),AE7,0)))</f>
        <v>744380.36961300776</v>
      </c>
      <c r="AF10">
        <f>IF($E7&gt;=1,($B6/HLOOKUP($E7,'Annuity Calc'!$H$7:$BE$11,2,FALSE))*HLOOKUP(AF7,'Annuity Calc'!$H$7:$BE$11,4,FALSE),(IF(AF7&lt;=(-1),AF7,0)))</f>
        <v>728248.16313719703</v>
      </c>
      <c r="AG10">
        <f>IF($E7&gt;=1,($B6/HLOOKUP($E7,'Annuity Calc'!$H$7:$BE$11,2,FALSE))*HLOOKUP(AG7,'Annuity Calc'!$H$7:$BE$11,4,FALSE),(IF(AG7&lt;=(-1),AG7,0)))</f>
        <v>711459.17890679743</v>
      </c>
      <c r="AH10">
        <f>IF($E7&gt;=1,($B6/HLOOKUP($E7,'Annuity Calc'!$H$7:$BE$11,2,FALSE))*HLOOKUP(AH7,'Annuity Calc'!$H$7:$BE$11,4,FALSE),(IF(AH7&lt;=(-1),AH7,0)))</f>
        <v>693986.67804888589</v>
      </c>
      <c r="AI10">
        <f>IF($E7&gt;=1,($B6/HLOOKUP($E7,'Annuity Calc'!$H$7:$BE$11,2,FALSE))*HLOOKUP(AI7,'Annuity Calc'!$H$7:$BE$11,4,FALSE),(IF(AI7&lt;=(-1),AI7,0)))</f>
        <v>675802.83309196867</v>
      </c>
      <c r="AJ10">
        <f>IF($E7&gt;=1,($B6/HLOOKUP($E7,'Annuity Calc'!$H$7:$BE$11,2,FALSE))*HLOOKUP(AJ7,'Annuity Calc'!$H$7:$BE$11,4,FALSE),(IF(AJ7&lt;=(-1),AJ7,0)))</f>
        <v>656878.68364672828</v>
      </c>
      <c r="AK10">
        <f>IF($E7&gt;=1,($B6/HLOOKUP($E7,'Annuity Calc'!$H$7:$BE$11,2,FALSE))*HLOOKUP(AK7,'Annuity Calc'!$H$7:$BE$11,4,FALSE),(IF(AK7&lt;=(-1),AK7,0)))</f>
        <v>637184.09028243786</v>
      </c>
      <c r="AL10">
        <f>IF($E7&gt;=1,($B6/HLOOKUP($E7,'Annuity Calc'!$H$7:$BE$11,2,FALSE))*HLOOKUP(AL7,'Annuity Calc'!$H$7:$BE$11,4,FALSE),(IF(AL7&lt;=(-1),AL7,0)))</f>
        <v>616687.68652558047</v>
      </c>
      <c r="AM10">
        <f>IF($E7&gt;=1,($B6/HLOOKUP($E7,'Annuity Calc'!$H$7:$BE$11,2,FALSE))*HLOOKUP(AM7,'Annuity Calc'!$H$7:$BE$11,4,FALSE),(IF(AM7&lt;=(-1),AM7,0)))</f>
        <v>595356.8289042277</v>
      </c>
      <c r="AN10">
        <f>IF($E7&gt;=1,($B6/HLOOKUP($E7,'Annuity Calc'!$H$7:$BE$11,2,FALSE))*HLOOKUP(AN7,'Annuity Calc'!$H$7:$BE$11,4,FALSE),(IF(AN7&lt;=(-1),AN7,0)))</f>
        <v>573157.54495861405</v>
      </c>
      <c r="AO10">
        <f>IF($E7&gt;=1,($B6/HLOOKUP($E7,'Annuity Calc'!$H$7:$BE$11,2,FALSE))*HLOOKUP(AO7,'Annuity Calc'!$H$7:$BE$11,4,FALSE),(IF(AO7&lt;=(-1),AO7,0)))</f>
        <v>550054.47913510632</v>
      </c>
      <c r="AP10">
        <f>IF($E7&gt;=1,($B6/HLOOKUP($E7,'Annuity Calc'!$H$7:$BE$11,2,FALSE))*HLOOKUP(AP7,'Annuity Calc'!$H$7:$BE$11,4,FALSE),(IF(AP7&lt;=(-1),AP7,0)))</f>
        <v>526010.83647739852</v>
      </c>
      <c r="AQ10">
        <f>IF($E7&gt;=1,($B6/HLOOKUP($E7,'Annuity Calc'!$H$7:$BE$11,2,FALSE))*HLOOKUP(AQ7,'Annuity Calc'!$H$7:$BE$11,4,FALSE),(IF(AQ7&lt;=(-1),AQ7,0)))</f>
        <v>500988.32402524893</v>
      </c>
      <c r="AR10">
        <f>IF($E7&gt;=1,($B6/HLOOKUP($E7,'Annuity Calc'!$H$7:$BE$11,2,FALSE))*HLOOKUP(AR7,'Annuity Calc'!$H$7:$BE$11,4,FALSE),(IF(AR7&lt;=(-1),AR7,0)))</f>
        <v>474947.08982743253</v>
      </c>
      <c r="AS10">
        <f>IF($E7&gt;=1,($B6/HLOOKUP($E7,'Annuity Calc'!$H$7:$BE$11,2,FALSE))*HLOOKUP(AS7,'Annuity Calc'!$H$7:$BE$11,4,FALSE),(IF(AS7&lt;=(-1),AS7,0)))</f>
        <v>447845.65947177436</v>
      </c>
      <c r="AT10">
        <f>IF($E7&gt;=1,($B6/HLOOKUP($E7,'Annuity Calc'!$H$7:$BE$11,2,FALSE))*HLOOKUP(AT7,'Annuity Calc'!$H$7:$BE$11,4,FALSE),(IF(AT7&lt;=(-1),AT7,0)))</f>
        <v>419640.87003118091</v>
      </c>
      <c r="AU10">
        <f>IF($E7&gt;=1,($B6/HLOOKUP($E7,'Annuity Calc'!$H$7:$BE$11,2,FALSE))*HLOOKUP(AU7,'Annuity Calc'!$H$7:$BE$11,4,FALSE),(IF(AU7&lt;=(-1),AU7,0)))</f>
        <v>390287.80132046901</v>
      </c>
      <c r="AV10">
        <f>IF($E7&gt;=1,($B6/HLOOKUP($E7,'Annuity Calc'!$H$7:$BE$11,2,FALSE))*HLOOKUP(AV7,'Annuity Calc'!$H$7:$BE$11,4,FALSE),(IF(AV7&lt;=(-1),AV7,0)))</f>
        <v>359739.70435450738</v>
      </c>
      <c r="AW10">
        <f>IF($E7&gt;=1,($B6/HLOOKUP($E7,'Annuity Calc'!$H$7:$BE$11,2,FALSE))*HLOOKUP(AW7,'Annuity Calc'!$H$7:$BE$11,4,FALSE),(IF(AW7&lt;=(-1),AW7,0)))</f>
        <v>327947.92689373234</v>
      </c>
      <c r="AX10">
        <f>IF($E7&gt;=1,($B6/HLOOKUP($E7,'Annuity Calc'!$H$7:$BE$11,2,FALSE))*HLOOKUP(AX7,'Annuity Calc'!$H$7:$BE$11,4,FALSE),(IF(AX7&lt;=(-1),AX7,0)))</f>
        <v>294861.83595845627</v>
      </c>
      <c r="AY10">
        <f>IF($E7&gt;=1,($B6/HLOOKUP($E7,'Annuity Calc'!$H$7:$BE$11,2,FALSE))*HLOOKUP(AY7,'Annuity Calc'!$H$7:$BE$11,4,FALSE),(IF(AY7&lt;=(-1),AY7,0)))</f>
        <v>260428.73718856176</v>
      </c>
      <c r="AZ10">
        <f>IF($E7&gt;=1,($B6/HLOOKUP($E7,'Annuity Calc'!$H$7:$BE$11,2,FALSE))*HLOOKUP(AZ7,'Annuity Calc'!$H$7:$BE$11,4,FALSE),(IF(AZ7&lt;=(-1),AZ7,0)))</f>
        <v>224593.79092015323</v>
      </c>
      <c r="BA10">
        <f>IF($E7&gt;=1,($B6/HLOOKUP($E7,'Annuity Calc'!$H$7:$BE$11,2,FALSE))*HLOOKUP(BA7,'Annuity Calc'!$H$7:$BE$11,4,FALSE),(IF(BA7&lt;=(-1),BA7,0)))</f>
        <v>187299.92484550073</v>
      </c>
      <c r="BB10">
        <f>IF($E7&gt;=1,($B6/HLOOKUP($E7,'Annuity Calc'!$H$7:$BE$11,2,FALSE))*HLOOKUP(BB7,'Annuity Calc'!$H$7:$BE$11,4,FALSE),(IF(BB7&lt;=(-1),BB7,0)))</f>
        <v>148487.74311717894</v>
      </c>
      <c r="BC10">
        <f>IF($E7&gt;=1,($B6/HLOOKUP($E7,'Annuity Calc'!$H$7:$BE$11,2,FALSE))*HLOOKUP(BC7,'Annuity Calc'!$H$7:$BE$11,4,FALSE),(IF(BC7&lt;=(-1),BC7,0)))</f>
        <v>108095.43175163443</v>
      </c>
      <c r="BD10">
        <f>IF($E7&gt;=1,($B6/HLOOKUP($E7,'Annuity Calc'!$H$7:$BE$11,2,FALSE))*HLOOKUP(BD7,'Annuity Calc'!$H$7:$BE$11,4,FALSE),(IF(BD7&lt;=(-1),BD7,0)))</f>
        <v>66058.660181523548</v>
      </c>
      <c r="BE10">
        <f>IF($E7&gt;=1,($B6/HLOOKUP($E7,'Annuity Calc'!$H$7:$BE$11,2,FALSE))*HLOOKUP(BE7,'Annuity Calc'!$H$7:$BE$11,4,FALSE),(IF(BE7&lt;=(-1),BE7,0)))</f>
        <v>22310.478800028122</v>
      </c>
      <c r="BF10" t="e">
        <f>IF($E7&gt;=1,($B6/HLOOKUP($E7,'Annuity Calc'!$H$7:$BE$11,2,FALSE))*HLOOKUP(BF7,'Annuity Calc'!$H$7:$BE$11,4,FALSE),(IF(BF7&lt;=(-1),BF7,0)))</f>
        <v>#N/A</v>
      </c>
      <c r="BG10" t="e">
        <f>IF($E7&gt;=1,($B6/HLOOKUP($E7,'Annuity Calc'!$H$7:$BE$11,2,FALSE))*HLOOKUP(BG7,'Annuity Calc'!$H$7:$BE$11,4,FALSE),(IF(BG7&lt;=(-1),BG7,0)))</f>
        <v>#N/A</v>
      </c>
      <c r="BH10" t="e">
        <f>IF($E7&gt;=1,($B6/HLOOKUP($E7,'Annuity Calc'!$H$7:$BE$11,2,FALSE))*HLOOKUP(BH7,'Annuity Calc'!$H$7:$BE$11,4,FALSE),(IF(BH7&lt;=(-1),BH7,0)))</f>
        <v>#N/A</v>
      </c>
      <c r="BI10" t="e">
        <f>IF($E7&gt;=1,($B6/HLOOKUP($E7,'Annuity Calc'!$H$7:$BE$11,2,FALSE))*HLOOKUP(BI7,'Annuity Calc'!$H$7:$BE$11,4,FALSE),(IF(BI7&lt;=(-1),BI7,0)))</f>
        <v>#N/A</v>
      </c>
      <c r="BJ10" t="e">
        <f>IF($E7&gt;=1,($B6/HLOOKUP($E7,'Annuity Calc'!$H$7:$BE$11,2,FALSE))*HLOOKUP(BJ7,'Annuity Calc'!$H$7:$BE$11,4,FALSE),(IF(BJ7&lt;=(-1),BJ7,0)))</f>
        <v>#N/A</v>
      </c>
      <c r="BK10" t="e">
        <f>IF($E7&gt;=1,($B6/HLOOKUP($E7,'Annuity Calc'!$H$7:$BE$11,2,FALSE))*HLOOKUP(BK7,'Annuity Calc'!$H$7:$BE$11,4,FALSE),(IF(BK7&lt;=(-1),BK7,0)))</f>
        <v>#N/A</v>
      </c>
      <c r="BL10" t="e">
        <f>IF($E7&gt;=1,($B6/HLOOKUP($E7,'Annuity Calc'!$H$7:$BE$11,2,FALSE))*HLOOKUP(BL7,'Annuity Calc'!$H$7:$BE$11,4,FALSE),(IF(BL7&lt;=(-1),BL7,0)))</f>
        <v>#N/A</v>
      </c>
      <c r="BM10" t="e">
        <f>IF($E7&gt;=1,($B6/HLOOKUP($E7,'Annuity Calc'!$H$7:$BE$11,2,FALSE))*HLOOKUP(BM7,'Annuity Calc'!$H$7:$BE$11,4,FALSE),(IF(BM7&lt;=(-1),BM7,0)))</f>
        <v>#N/A</v>
      </c>
      <c r="BN10" t="e">
        <f>IF($E7&gt;=1,($B6/HLOOKUP($E7,'Annuity Calc'!$H$7:$BE$11,2,FALSE))*HLOOKUP(BN7,'Annuity Calc'!$H$7:$BE$11,4,FALSE),(IF(BN7&lt;=(-1),BN7,0)))</f>
        <v>#N/A</v>
      </c>
      <c r="BO10" t="e">
        <f>IF($E7&gt;=1,($B6/HLOOKUP($E7,'Annuity Calc'!$H$7:$BE$11,2,FALSE))*HLOOKUP(BO7,'Annuity Calc'!$H$7:$BE$11,4,FALSE),(IF(BO7&lt;=(-1),BO7,0)))</f>
        <v>#N/A</v>
      </c>
    </row>
    <row r="11" spans="1:67" x14ac:dyDescent="0.25">
      <c r="D11" t="s">
        <v>472</v>
      </c>
      <c r="E11">
        <f>IF($E7&gt;=1,($B6/HLOOKUP($E7,'Annuity Calc'!$H$7:$BE$11,2,FALSE))*HLOOKUP(E7,'Annuity Calc'!$H$7:$BE$11,5,FALSE),(IF(E7&lt;=(-1),E7,0)))</f>
        <v>1140630.2181498087</v>
      </c>
      <c r="F11">
        <f>IF($E7&gt;=1,($B6/HLOOKUP($E7,'Annuity Calc'!$H$7:$BE$11,2,FALSE))*HLOOKUP(F7,'Annuity Calc'!$H$7:$BE$11,5,FALSE),(IF(F7&lt;=(-1),F7,0)))</f>
        <v>1140630.2181498087</v>
      </c>
      <c r="G11">
        <f>IF($E7&gt;=1,($B6/HLOOKUP($E7,'Annuity Calc'!$H$7:$BE$11,2,FALSE))*HLOOKUP(G7,'Annuity Calc'!$H$7:$BE$11,5,FALSE),(IF(G7&lt;=(-1),G7,0)))</f>
        <v>1140630.2181498087</v>
      </c>
      <c r="H11">
        <f>IF($E7&gt;=1,($B6/HLOOKUP($E7,'Annuity Calc'!$H$7:$BE$11,2,FALSE))*HLOOKUP(H7,'Annuity Calc'!$H$7:$BE$11,5,FALSE),(IF(H7&lt;=(-1),H7,0)))</f>
        <v>1140630.2181498087</v>
      </c>
      <c r="I11">
        <f>IF($E7&gt;=1,($B6/HLOOKUP($E7,'Annuity Calc'!$H$7:$BE$11,2,FALSE))*HLOOKUP(I7,'Annuity Calc'!$H$7:$BE$11,5,FALSE),(IF(I7&lt;=(-1),I7,0)))</f>
        <v>1140630.2181498087</v>
      </c>
      <c r="J11">
        <f>IF($E7&gt;=1,($B6/HLOOKUP($E7,'Annuity Calc'!$H$7:$BE$11,2,FALSE))*HLOOKUP(J7,'Annuity Calc'!$H$7:$BE$11,5,FALSE),(IF(J7&lt;=(-1),J7,0)))</f>
        <v>1140630.2181498087</v>
      </c>
      <c r="K11">
        <f>IF($E7&gt;=1,($B6/HLOOKUP($E7,'Annuity Calc'!$H$7:$BE$11,2,FALSE))*HLOOKUP(K7,'Annuity Calc'!$H$7:$BE$11,5,FALSE),(IF(K7&lt;=(-1),K7,0)))</f>
        <v>1140630.2181498087</v>
      </c>
      <c r="L11">
        <f>IF($E7&gt;=1,($B6/HLOOKUP($E7,'Annuity Calc'!$H$7:$BE$11,2,FALSE))*HLOOKUP(L7,'Annuity Calc'!$H$7:$BE$11,5,FALSE),(IF(L7&lt;=(-1),L7,0)))</f>
        <v>1140630.2181498087</v>
      </c>
      <c r="M11">
        <f>IF($E7&gt;=1,($B6/HLOOKUP($E7,'Annuity Calc'!$H$7:$BE$11,2,FALSE))*HLOOKUP(M7,'Annuity Calc'!$H$7:$BE$11,5,FALSE),(IF(M7&lt;=(-1),M7,0)))</f>
        <v>1140630.2181498087</v>
      </c>
      <c r="N11">
        <f>IF($E7&gt;=1,($B6/HLOOKUP($E7,'Annuity Calc'!$H$7:$BE$11,2,FALSE))*HLOOKUP(N7,'Annuity Calc'!$H$7:$BE$11,5,FALSE),(IF(N7&lt;=(-1),N7,0)))</f>
        <v>1140630.2181498087</v>
      </c>
      <c r="O11">
        <f>IF($E7&gt;=1,($B6/HLOOKUP($E7,'Annuity Calc'!$H$7:$BE$11,2,FALSE))*HLOOKUP(O7,'Annuity Calc'!$H$7:$BE$11,5,FALSE),(IF(O7&lt;=(-1),O7,0)))</f>
        <v>1140630.2181498087</v>
      </c>
      <c r="P11">
        <f>IF($E7&gt;=1,($B6/HLOOKUP($E7,'Annuity Calc'!$H$7:$BE$11,2,FALSE))*HLOOKUP(P7,'Annuity Calc'!$H$7:$BE$11,5,FALSE),(IF(P7&lt;=(-1),P7,0)))</f>
        <v>1140630.2181498087</v>
      </c>
      <c r="Q11">
        <f>IF($E7&gt;=1,($B6/HLOOKUP($E7,'Annuity Calc'!$H$7:$BE$11,2,FALSE))*HLOOKUP(Q7,'Annuity Calc'!$H$7:$BE$11,5,FALSE),(IF(Q7&lt;=(-1),Q7,0)))</f>
        <v>1140630.2181498087</v>
      </c>
      <c r="R11">
        <f>IF($E7&gt;=1,($B6/HLOOKUP($E7,'Annuity Calc'!$H$7:$BE$11,2,FALSE))*HLOOKUP(R7,'Annuity Calc'!$H$7:$BE$11,5,FALSE),(IF(R7&lt;=(-1),R7,0)))</f>
        <v>1140630.2181498087</v>
      </c>
      <c r="S11">
        <f>IF($E7&gt;=1,($B6/HLOOKUP($E7,'Annuity Calc'!$H$7:$BE$11,2,FALSE))*HLOOKUP(S7,'Annuity Calc'!$H$7:$BE$11,5,FALSE),(IF(S7&lt;=(-1),S7,0)))</f>
        <v>1140630.2181498087</v>
      </c>
      <c r="T11">
        <f>IF($E7&gt;=1,($B6/HLOOKUP($E7,'Annuity Calc'!$H$7:$BE$11,2,FALSE))*HLOOKUP(T7,'Annuity Calc'!$H$7:$BE$11,5,FALSE),(IF(T7&lt;=(-1),T7,0)))</f>
        <v>1140630.2181498087</v>
      </c>
      <c r="U11">
        <f>IF($E7&gt;=1,($B6/HLOOKUP($E7,'Annuity Calc'!$H$7:$BE$11,2,FALSE))*HLOOKUP(U7,'Annuity Calc'!$H$7:$BE$11,5,FALSE),(IF(U7&lt;=(-1),U7,0)))</f>
        <v>1140630.2181498087</v>
      </c>
      <c r="V11">
        <f>IF($E7&gt;=1,($B6/HLOOKUP($E7,'Annuity Calc'!$H$7:$BE$11,2,FALSE))*HLOOKUP(V7,'Annuity Calc'!$H$7:$BE$11,5,FALSE),(IF(V7&lt;=(-1),V7,0)))</f>
        <v>1140630.2181498087</v>
      </c>
      <c r="W11">
        <f>IF($E7&gt;=1,($B6/HLOOKUP($E7,'Annuity Calc'!$H$7:$BE$11,2,FALSE))*HLOOKUP(W7,'Annuity Calc'!$H$7:$BE$11,5,FALSE),(IF(W7&lt;=(-1),W7,0)))</f>
        <v>1140630.2181498087</v>
      </c>
      <c r="X11">
        <f>IF($E7&gt;=1,($B6/HLOOKUP($E7,'Annuity Calc'!$H$7:$BE$11,2,FALSE))*HLOOKUP(X7,'Annuity Calc'!$H$7:$BE$11,5,FALSE),(IF(X7&lt;=(-1),X7,0)))</f>
        <v>1140630.2181498087</v>
      </c>
      <c r="Y11">
        <f>IF($E7&gt;=1,($B6/HLOOKUP($E7,'Annuity Calc'!$H$7:$BE$11,2,FALSE))*HLOOKUP(Y7,'Annuity Calc'!$H$7:$BE$11,5,FALSE),(IF(Y7&lt;=(-1),Y7,0)))</f>
        <v>1140630.2181498087</v>
      </c>
      <c r="Z11">
        <f>IF($E7&gt;=1,($B6/HLOOKUP($E7,'Annuity Calc'!$H$7:$BE$11,2,FALSE))*HLOOKUP(Z7,'Annuity Calc'!$H$7:$BE$11,5,FALSE),(IF(Z7&lt;=(-1),Z7,0)))</f>
        <v>1140630.2181498087</v>
      </c>
      <c r="AA11">
        <f>IF($E7&gt;=1,($B6/HLOOKUP($E7,'Annuity Calc'!$H$7:$BE$11,2,FALSE))*HLOOKUP(AA7,'Annuity Calc'!$H$7:$BE$11,5,FALSE),(IF(AA7&lt;=(-1),AA7,0)))</f>
        <v>1140630.2181498087</v>
      </c>
      <c r="AB11">
        <f>IF($E7&gt;=1,($B6/HLOOKUP($E7,'Annuity Calc'!$H$7:$BE$11,2,FALSE))*HLOOKUP(AB7,'Annuity Calc'!$H$7:$BE$11,5,FALSE),(IF(AB7&lt;=(-1),AB7,0)))</f>
        <v>1140630.2181498087</v>
      </c>
      <c r="AC11">
        <f>IF($E7&gt;=1,($B6/HLOOKUP($E7,'Annuity Calc'!$H$7:$BE$11,2,FALSE))*HLOOKUP(AC7,'Annuity Calc'!$H$7:$BE$11,5,FALSE),(IF(AC7&lt;=(-1),AC7,0)))</f>
        <v>1140630.2181498087</v>
      </c>
      <c r="AD11">
        <f>IF($E7&gt;=1,($B6/HLOOKUP($E7,'Annuity Calc'!$H$7:$BE$11,2,FALSE))*HLOOKUP(AD7,'Annuity Calc'!$H$7:$BE$11,5,FALSE),(IF(AD7&lt;=(-1),AD7,0)))</f>
        <v>1140630.2181498087</v>
      </c>
      <c r="AE11">
        <f>IF($E7&gt;=1,($B6/HLOOKUP($E7,'Annuity Calc'!$H$7:$BE$11,2,FALSE))*HLOOKUP(AE7,'Annuity Calc'!$H$7:$BE$11,5,FALSE),(IF(AE7&lt;=(-1),AE7,0)))</f>
        <v>1140630.2181498087</v>
      </c>
      <c r="AF11">
        <f>IF($E7&gt;=1,($B6/HLOOKUP($E7,'Annuity Calc'!$H$7:$BE$11,2,FALSE))*HLOOKUP(AF7,'Annuity Calc'!$H$7:$BE$11,5,FALSE),(IF(AF7&lt;=(-1),AF7,0)))</f>
        <v>1140630.2181498087</v>
      </c>
      <c r="AG11">
        <f>IF($E7&gt;=1,($B6/HLOOKUP($E7,'Annuity Calc'!$H$7:$BE$11,2,FALSE))*HLOOKUP(AG7,'Annuity Calc'!$H$7:$BE$11,5,FALSE),(IF(AG7&lt;=(-1),AG7,0)))</f>
        <v>1140630.2181498087</v>
      </c>
      <c r="AH11">
        <f>IF($E7&gt;=1,($B6/HLOOKUP($E7,'Annuity Calc'!$H$7:$BE$11,2,FALSE))*HLOOKUP(AH7,'Annuity Calc'!$H$7:$BE$11,5,FALSE),(IF(AH7&lt;=(-1),AH7,0)))</f>
        <v>1140630.2181498087</v>
      </c>
      <c r="AI11">
        <f>IF($E7&gt;=1,($B6/HLOOKUP($E7,'Annuity Calc'!$H$7:$BE$11,2,FALSE))*HLOOKUP(AI7,'Annuity Calc'!$H$7:$BE$11,5,FALSE),(IF(AI7&lt;=(-1),AI7,0)))</f>
        <v>1140630.2181498087</v>
      </c>
      <c r="AJ11">
        <f>IF($E7&gt;=1,($B6/HLOOKUP($E7,'Annuity Calc'!$H$7:$BE$11,2,FALSE))*HLOOKUP(AJ7,'Annuity Calc'!$H$7:$BE$11,5,FALSE),(IF(AJ7&lt;=(-1),AJ7,0)))</f>
        <v>1140630.2181498087</v>
      </c>
      <c r="AK11">
        <f>IF($E7&gt;=1,($B6/HLOOKUP($E7,'Annuity Calc'!$H$7:$BE$11,2,FALSE))*HLOOKUP(AK7,'Annuity Calc'!$H$7:$BE$11,5,FALSE),(IF(AK7&lt;=(-1),AK7,0)))</f>
        <v>1140630.2181498087</v>
      </c>
      <c r="AL11">
        <f>IF($E7&gt;=1,($B6/HLOOKUP($E7,'Annuity Calc'!$H$7:$BE$11,2,FALSE))*HLOOKUP(AL7,'Annuity Calc'!$H$7:$BE$11,5,FALSE),(IF(AL7&lt;=(-1),AL7,0)))</f>
        <v>1140630.2181498087</v>
      </c>
      <c r="AM11">
        <f>IF($E7&gt;=1,($B6/HLOOKUP($E7,'Annuity Calc'!$H$7:$BE$11,2,FALSE))*HLOOKUP(AM7,'Annuity Calc'!$H$7:$BE$11,5,FALSE),(IF(AM7&lt;=(-1),AM7,0)))</f>
        <v>1140630.2181498087</v>
      </c>
      <c r="AN11">
        <f>IF($E7&gt;=1,($B6/HLOOKUP($E7,'Annuity Calc'!$H$7:$BE$11,2,FALSE))*HLOOKUP(AN7,'Annuity Calc'!$H$7:$BE$11,5,FALSE),(IF(AN7&lt;=(-1),AN7,0)))</f>
        <v>1140630.2181498087</v>
      </c>
      <c r="AO11">
        <f>IF($E7&gt;=1,($B6/HLOOKUP($E7,'Annuity Calc'!$H$7:$BE$11,2,FALSE))*HLOOKUP(AO7,'Annuity Calc'!$H$7:$BE$11,5,FALSE),(IF(AO7&lt;=(-1),AO7,0)))</f>
        <v>1140630.2181498087</v>
      </c>
      <c r="AP11">
        <f>IF($E7&gt;=1,($B6/HLOOKUP($E7,'Annuity Calc'!$H$7:$BE$11,2,FALSE))*HLOOKUP(AP7,'Annuity Calc'!$H$7:$BE$11,5,FALSE),(IF(AP7&lt;=(-1),AP7,0)))</f>
        <v>1140630.2181498087</v>
      </c>
      <c r="AQ11">
        <f>IF($E7&gt;=1,($B6/HLOOKUP($E7,'Annuity Calc'!$H$7:$BE$11,2,FALSE))*HLOOKUP(AQ7,'Annuity Calc'!$H$7:$BE$11,5,FALSE),(IF(AQ7&lt;=(-1),AQ7,0)))</f>
        <v>1140630.2181498087</v>
      </c>
      <c r="AR11">
        <f>IF($E7&gt;=1,($B6/HLOOKUP($E7,'Annuity Calc'!$H$7:$BE$11,2,FALSE))*HLOOKUP(AR7,'Annuity Calc'!$H$7:$BE$11,5,FALSE),(IF(AR7&lt;=(-1),AR7,0)))</f>
        <v>1140630.2181498087</v>
      </c>
      <c r="AS11">
        <f>IF($E7&gt;=1,($B6/HLOOKUP($E7,'Annuity Calc'!$H$7:$BE$11,2,FALSE))*HLOOKUP(AS7,'Annuity Calc'!$H$7:$BE$11,5,FALSE),(IF(AS7&lt;=(-1),AS7,0)))</f>
        <v>1140630.2181498087</v>
      </c>
      <c r="AT11">
        <f>IF($E7&gt;=1,($B6/HLOOKUP($E7,'Annuity Calc'!$H$7:$BE$11,2,FALSE))*HLOOKUP(AT7,'Annuity Calc'!$H$7:$BE$11,5,FALSE),(IF(AT7&lt;=(-1),AT7,0)))</f>
        <v>1140630.2181498087</v>
      </c>
      <c r="AU11">
        <f>IF($E7&gt;=1,($B6/HLOOKUP($E7,'Annuity Calc'!$H$7:$BE$11,2,FALSE))*HLOOKUP(AU7,'Annuity Calc'!$H$7:$BE$11,5,FALSE),(IF(AU7&lt;=(-1),AU7,0)))</f>
        <v>1140630.2181498087</v>
      </c>
      <c r="AV11">
        <f>IF($E7&gt;=1,($B6/HLOOKUP($E7,'Annuity Calc'!$H$7:$BE$11,2,FALSE))*HLOOKUP(AV7,'Annuity Calc'!$H$7:$BE$11,5,FALSE),(IF(AV7&lt;=(-1),AV7,0)))</f>
        <v>1140630.2181498087</v>
      </c>
      <c r="AW11">
        <f>IF($E7&gt;=1,($B6/HLOOKUP($E7,'Annuity Calc'!$H$7:$BE$11,2,FALSE))*HLOOKUP(AW7,'Annuity Calc'!$H$7:$BE$11,5,FALSE),(IF(AW7&lt;=(-1),AW7,0)))</f>
        <v>1140630.2181498087</v>
      </c>
      <c r="AX11">
        <f>IF($E7&gt;=1,($B6/HLOOKUP($E7,'Annuity Calc'!$H$7:$BE$11,2,FALSE))*HLOOKUP(AX7,'Annuity Calc'!$H$7:$BE$11,5,FALSE),(IF(AX7&lt;=(-1),AX7,0)))</f>
        <v>1140630.2181498087</v>
      </c>
      <c r="AY11">
        <f>IF($E7&gt;=1,($B6/HLOOKUP($E7,'Annuity Calc'!$H$7:$BE$11,2,FALSE))*HLOOKUP(AY7,'Annuity Calc'!$H$7:$BE$11,5,FALSE),(IF(AY7&lt;=(-1),AY7,0)))</f>
        <v>1140630.2181498087</v>
      </c>
      <c r="AZ11">
        <f>IF($E7&gt;=1,($B6/HLOOKUP($E7,'Annuity Calc'!$H$7:$BE$11,2,FALSE))*HLOOKUP(AZ7,'Annuity Calc'!$H$7:$BE$11,5,FALSE),(IF(AZ7&lt;=(-1),AZ7,0)))</f>
        <v>1140630.2181498087</v>
      </c>
      <c r="BA11">
        <f>IF($E7&gt;=1,($B6/HLOOKUP($E7,'Annuity Calc'!$H$7:$BE$11,2,FALSE))*HLOOKUP(BA7,'Annuity Calc'!$H$7:$BE$11,5,FALSE),(IF(BA7&lt;=(-1),BA7,0)))</f>
        <v>1140630.2181498087</v>
      </c>
      <c r="BB11">
        <f>IF($E7&gt;=1,($B6/HLOOKUP($E7,'Annuity Calc'!$H$7:$BE$11,2,FALSE))*HLOOKUP(BB7,'Annuity Calc'!$H$7:$BE$11,5,FALSE),(IF(BB7&lt;=(-1),BB7,0)))</f>
        <v>1140630.2181498087</v>
      </c>
      <c r="BC11">
        <f>IF($E7&gt;=1,($B6/HLOOKUP($E7,'Annuity Calc'!$H$7:$BE$11,2,FALSE))*HLOOKUP(BC7,'Annuity Calc'!$H$7:$BE$11,5,FALSE),(IF(BC7&lt;=(-1),BC7,0)))</f>
        <v>1140630.2181498087</v>
      </c>
      <c r="BD11">
        <f>IF($E7&gt;=1,($B6/HLOOKUP($E7,'Annuity Calc'!$H$7:$BE$11,2,FALSE))*HLOOKUP(BD7,'Annuity Calc'!$H$7:$BE$11,5,FALSE),(IF(BD7&lt;=(-1),BD7,0)))</f>
        <v>1140630.2181498087</v>
      </c>
      <c r="BE11">
        <f>IF($E7&gt;=1,($B6/HLOOKUP($E7,'Annuity Calc'!$H$7:$BE$11,2,FALSE))*HLOOKUP(BE7,'Annuity Calc'!$H$7:$BE$11,5,FALSE),(IF(BE7&lt;=(-1),BE7,0)))</f>
        <v>1140630.2181498087</v>
      </c>
      <c r="BF11" t="e">
        <f>IF($E7&gt;=1,($B6/HLOOKUP($E7,'Annuity Calc'!$H$7:$BE$11,2,FALSE))*HLOOKUP(BF7,'Annuity Calc'!$H$7:$BE$11,5,FALSE),(IF(BF7&lt;=(-1),BF7,0)))</f>
        <v>#N/A</v>
      </c>
      <c r="BG11" t="e">
        <f>IF($E7&gt;=1,($B6/HLOOKUP($E7,'Annuity Calc'!$H$7:$BE$11,2,FALSE))*HLOOKUP(BG7,'Annuity Calc'!$H$7:$BE$11,5,FALSE),(IF(BG7&lt;=(-1),BG7,0)))</f>
        <v>#N/A</v>
      </c>
      <c r="BH11" t="e">
        <f>IF($E7&gt;=1,($B6/HLOOKUP($E7,'Annuity Calc'!$H$7:$BE$11,2,FALSE))*HLOOKUP(BH7,'Annuity Calc'!$H$7:$BE$11,5,FALSE),(IF(BH7&lt;=(-1),BH7,0)))</f>
        <v>#N/A</v>
      </c>
      <c r="BI11" t="e">
        <f>IF($E7&gt;=1,($B6/HLOOKUP($E7,'Annuity Calc'!$H$7:$BE$11,2,FALSE))*HLOOKUP(BI7,'Annuity Calc'!$H$7:$BE$11,5,FALSE),(IF(BI7&lt;=(-1),BI7,0)))</f>
        <v>#N/A</v>
      </c>
      <c r="BJ11" t="e">
        <f>IF($E7&gt;=1,($B6/HLOOKUP($E7,'Annuity Calc'!$H$7:$BE$11,2,FALSE))*HLOOKUP(BJ7,'Annuity Calc'!$H$7:$BE$11,5,FALSE),(IF(BJ7&lt;=(-1),BJ7,0)))</f>
        <v>#N/A</v>
      </c>
      <c r="BK11" t="e">
        <f>IF($E7&gt;=1,($B6/HLOOKUP($E7,'Annuity Calc'!$H$7:$BE$11,2,FALSE))*HLOOKUP(BK7,'Annuity Calc'!$H$7:$BE$11,5,FALSE),(IF(BK7&lt;=(-1),BK7,0)))</f>
        <v>#N/A</v>
      </c>
      <c r="BL11" t="e">
        <f>IF($E7&gt;=1,($B6/HLOOKUP($E7,'Annuity Calc'!$H$7:$BE$11,2,FALSE))*HLOOKUP(BL7,'Annuity Calc'!$H$7:$BE$11,5,FALSE),(IF(BL7&lt;=(-1),BL7,0)))</f>
        <v>#N/A</v>
      </c>
      <c r="BM11" t="e">
        <f>IF($E7&gt;=1,($B6/HLOOKUP($E7,'Annuity Calc'!$H$7:$BE$11,2,FALSE))*HLOOKUP(BM7,'Annuity Calc'!$H$7:$BE$11,5,FALSE),(IF(BM7&lt;=(-1),BM7,0)))</f>
        <v>#N/A</v>
      </c>
      <c r="BN11" t="e">
        <f>IF($E7&gt;=1,($B6/HLOOKUP($E7,'Annuity Calc'!$H$7:$BE$11,2,FALSE))*HLOOKUP(BN7,'Annuity Calc'!$H$7:$BE$11,5,FALSE),(IF(BN7&lt;=(-1),BN7,0)))</f>
        <v>#N/A</v>
      </c>
      <c r="BO11" t="e">
        <f>IF($E7&gt;=1,($B6/HLOOKUP($E7,'Annuity Calc'!$H$7:$BE$11,2,FALSE))*HLOOKUP(BO7,'Annuity Calc'!$H$7:$BE$11,5,FALSE),(IF(BO7&lt;=(-1),BO7,0)))</f>
        <v>#N/A</v>
      </c>
    </row>
    <row r="12" spans="1:67" x14ac:dyDescent="0.25">
      <c r="E12">
        <f>E8-E9</f>
        <v>24541742.545635622</v>
      </c>
      <c r="F12">
        <f>F8-F9</f>
        <v>24383485.091271244</v>
      </c>
      <c r="G12">
        <f t="shared" ref="G12:BO12" si="2">G8-G9</f>
        <v>24225227.636906866</v>
      </c>
      <c r="H12">
        <f t="shared" si="2"/>
        <v>24066970.182542488</v>
      </c>
      <c r="I12">
        <f t="shared" si="2"/>
        <v>23902269.717689727</v>
      </c>
      <c r="J12">
        <f t="shared" si="2"/>
        <v>23730863.933161821</v>
      </c>
      <c r="K12">
        <f t="shared" si="2"/>
        <v>23552479.84058569</v>
      </c>
      <c r="L12">
        <f t="shared" si="2"/>
        <v>23366833.337628674</v>
      </c>
      <c r="M12">
        <f t="shared" si="2"/>
        <v>23173628.755524691</v>
      </c>
      <c r="N12">
        <f t="shared" si="2"/>
        <v>22972558.38817919</v>
      </c>
      <c r="O12">
        <f t="shared" si="2"/>
        <v>22763302.002102926</v>
      </c>
      <c r="P12">
        <f t="shared" si="2"/>
        <v>22545526.326394048</v>
      </c>
      <c r="Q12">
        <f t="shared" si="2"/>
        <v>22318884.521956243</v>
      </c>
      <c r="R12">
        <f t="shared" si="2"/>
        <v>22083015.629107572</v>
      </c>
      <c r="S12">
        <f t="shared" si="2"/>
        <v>21837543.992700245</v>
      </c>
      <c r="T12">
        <f t="shared" si="2"/>
        <v>21582078.663835745</v>
      </c>
      <c r="U12">
        <f t="shared" si="2"/>
        <v>21316212.777222466</v>
      </c>
      <c r="V12">
        <f t="shared" si="2"/>
        <v>21039522.903184187</v>
      </c>
      <c r="W12">
        <f t="shared" si="2"/>
        <v>20751568.373287402</v>
      </c>
      <c r="X12">
        <f t="shared" si="2"/>
        <v>20451890.578513436</v>
      </c>
      <c r="Y12">
        <f t="shared" si="2"/>
        <v>20140012.238857597</v>
      </c>
      <c r="Z12">
        <f t="shared" si="2"/>
        <v>19815436.643192098</v>
      </c>
      <c r="AA12">
        <f t="shared" si="2"/>
        <v>19477646.858182121</v>
      </c>
      <c r="AB12">
        <f t="shared" si="2"/>
        <v>19126104.904995114</v>
      </c>
      <c r="AC12">
        <f t="shared" si="2"/>
        <v>18760250.902492091</v>
      </c>
      <c r="AD12">
        <f t="shared" si="2"/>
        <v>18379502.175536364</v>
      </c>
      <c r="AE12">
        <f t="shared" si="2"/>
        <v>17983252.326999564</v>
      </c>
      <c r="AF12">
        <f t="shared" si="2"/>
        <v>17570870.271986954</v>
      </c>
      <c r="AG12">
        <f t="shared" si="2"/>
        <v>17141699.232743941</v>
      </c>
      <c r="AH12">
        <f t="shared" si="2"/>
        <v>16695055.692643018</v>
      </c>
      <c r="AI12">
        <f t="shared" si="2"/>
        <v>16230228.307585178</v>
      </c>
      <c r="AJ12">
        <f t="shared" si="2"/>
        <v>15746476.773082098</v>
      </c>
      <c r="AK12">
        <f t="shared" si="2"/>
        <v>15243030.645214727</v>
      </c>
      <c r="AL12">
        <f t="shared" si="2"/>
        <v>14719088.113590499</v>
      </c>
      <c r="AM12">
        <f t="shared" si="2"/>
        <v>14173814.724344919</v>
      </c>
      <c r="AN12">
        <f t="shared" si="2"/>
        <v>13606342.051153723</v>
      </c>
      <c r="AO12">
        <f t="shared" si="2"/>
        <v>13015766.312139021</v>
      </c>
      <c r="AP12">
        <f t="shared" si="2"/>
        <v>12401146.930466611</v>
      </c>
      <c r="AQ12">
        <f t="shared" si="2"/>
        <v>11761505.036342051</v>
      </c>
      <c r="AR12">
        <f t="shared" si="2"/>
        <v>11095821.908019675</v>
      </c>
      <c r="AS12">
        <f t="shared" si="2"/>
        <v>10403037.34934164</v>
      </c>
      <c r="AT12">
        <f t="shared" si="2"/>
        <v>9682048.0012230128</v>
      </c>
      <c r="AU12">
        <f t="shared" si="2"/>
        <v>8931705.5843936726</v>
      </c>
      <c r="AV12">
        <f t="shared" si="2"/>
        <v>8150815.0705983713</v>
      </c>
      <c r="AW12">
        <f t="shared" si="2"/>
        <v>7338132.7793422947</v>
      </c>
      <c r="AX12">
        <f t="shared" si="2"/>
        <v>6492364.3971509421</v>
      </c>
      <c r="AY12">
        <f t="shared" si="2"/>
        <v>5612162.9161896948</v>
      </c>
      <c r="AZ12">
        <f t="shared" si="2"/>
        <v>4696126.4889600389</v>
      </c>
      <c r="BA12">
        <f t="shared" si="2"/>
        <v>3742796.1956557306</v>
      </c>
      <c r="BB12">
        <f t="shared" si="2"/>
        <v>2750653.7206231006</v>
      </c>
      <c r="BC12">
        <f t="shared" si="2"/>
        <v>1718118.9342249264</v>
      </c>
      <c r="BD12">
        <f t="shared" si="2"/>
        <v>643547.37625664123</v>
      </c>
      <c r="BE12">
        <f t="shared" si="2"/>
        <v>-474772.36309313937</v>
      </c>
      <c r="BF12" t="e">
        <f t="shared" si="2"/>
        <v>#N/A</v>
      </c>
      <c r="BG12" t="e">
        <f t="shared" si="2"/>
        <v>#N/A</v>
      </c>
      <c r="BH12" t="e">
        <f t="shared" si="2"/>
        <v>#N/A</v>
      </c>
      <c r="BI12" t="e">
        <f t="shared" si="2"/>
        <v>#N/A</v>
      </c>
      <c r="BJ12" t="e">
        <f t="shared" si="2"/>
        <v>#N/A</v>
      </c>
      <c r="BK12" t="e">
        <f t="shared" si="2"/>
        <v>#N/A</v>
      </c>
      <c r="BL12" t="e">
        <f t="shared" si="2"/>
        <v>#N/A</v>
      </c>
      <c r="BM12" t="e">
        <f t="shared" si="2"/>
        <v>#N/A</v>
      </c>
      <c r="BN12" t="e">
        <f t="shared" si="2"/>
        <v>#N/A</v>
      </c>
      <c r="BO12" t="e">
        <f t="shared" si="2"/>
        <v>#N/A</v>
      </c>
    </row>
    <row r="14" spans="1:67" x14ac:dyDescent="0.25">
      <c r="E14" t="s">
        <v>776</v>
      </c>
      <c r="F14">
        <f>AVERAGE(Inputs!C80:'Inputs'!G80)</f>
        <v>35676571.667965844</v>
      </c>
    </row>
    <row r="15" spans="1:67" x14ac:dyDescent="0.25">
      <c r="E15" s="13" t="s">
        <v>777</v>
      </c>
      <c r="F15" s="13">
        <f>E11/F14</f>
        <v>3.1971407700420548E-2</v>
      </c>
    </row>
    <row r="18" spans="1:67" x14ac:dyDescent="0.25">
      <c r="A18" s="13" t="s">
        <v>778</v>
      </c>
    </row>
    <row r="19" spans="1:67" x14ac:dyDescent="0.25">
      <c r="A19" s="12" t="s">
        <v>774</v>
      </c>
    </row>
    <row r="20" spans="1:67" x14ac:dyDescent="0.25">
      <c r="A20" t="s">
        <v>779</v>
      </c>
      <c r="B20">
        <f>Inputs!F213</f>
        <v>209700000</v>
      </c>
      <c r="E20" s="15">
        <v>2019</v>
      </c>
      <c r="F20" s="15">
        <v>2020</v>
      </c>
      <c r="G20" s="15">
        <v>2021</v>
      </c>
      <c r="H20" s="15">
        <v>2022</v>
      </c>
      <c r="I20" s="15">
        <v>2023</v>
      </c>
      <c r="J20" s="15">
        <v>2024</v>
      </c>
      <c r="K20" s="15">
        <v>2025</v>
      </c>
      <c r="L20" s="15">
        <v>2026</v>
      </c>
      <c r="M20" s="15">
        <v>2027</v>
      </c>
      <c r="N20" s="15">
        <v>2028</v>
      </c>
      <c r="O20" s="15">
        <v>2029</v>
      </c>
      <c r="P20" s="15">
        <v>2030</v>
      </c>
      <c r="Q20" s="15">
        <v>2031</v>
      </c>
      <c r="R20" s="15">
        <v>2032</v>
      </c>
      <c r="S20" s="15">
        <v>2033</v>
      </c>
      <c r="T20" s="15">
        <v>2034</v>
      </c>
      <c r="U20" s="15">
        <v>2035</v>
      </c>
      <c r="V20" s="15">
        <v>2036</v>
      </c>
      <c r="W20" s="15">
        <v>2037</v>
      </c>
      <c r="X20" s="15">
        <v>2038</v>
      </c>
      <c r="Y20" s="15">
        <v>2039</v>
      </c>
      <c r="Z20" s="15">
        <v>2040</v>
      </c>
      <c r="AA20" s="15">
        <v>2041</v>
      </c>
      <c r="AB20" s="15">
        <v>2042</v>
      </c>
      <c r="AC20" s="15">
        <v>2043</v>
      </c>
      <c r="AD20" s="15">
        <v>2044</v>
      </c>
      <c r="AE20" s="15">
        <v>2045</v>
      </c>
      <c r="AF20" s="15">
        <v>2046</v>
      </c>
      <c r="AG20" s="15">
        <v>2047</v>
      </c>
      <c r="AH20" s="15">
        <v>2048</v>
      </c>
      <c r="AI20" s="15">
        <v>2049</v>
      </c>
      <c r="AJ20" s="15">
        <v>2050</v>
      </c>
      <c r="AK20" s="15">
        <v>2051</v>
      </c>
      <c r="AL20" s="15">
        <v>2052</v>
      </c>
      <c r="AM20" s="15">
        <v>2053</v>
      </c>
      <c r="AN20" s="15">
        <v>2054</v>
      </c>
      <c r="AO20" s="15">
        <v>2055</v>
      </c>
      <c r="AP20" s="15">
        <v>2056</v>
      </c>
      <c r="AQ20" s="15">
        <v>2057</v>
      </c>
      <c r="AR20" s="15">
        <v>2058</v>
      </c>
      <c r="AS20" s="15">
        <v>2059</v>
      </c>
      <c r="AT20" s="15">
        <v>2060</v>
      </c>
      <c r="AU20" s="15">
        <v>2061</v>
      </c>
      <c r="AV20" s="15">
        <v>2062</v>
      </c>
      <c r="AW20" s="15">
        <v>2063</v>
      </c>
      <c r="AX20" s="15">
        <v>2064</v>
      </c>
      <c r="AY20" s="15">
        <v>2065</v>
      </c>
      <c r="AZ20" s="15">
        <v>2066</v>
      </c>
      <c r="BA20" s="15">
        <v>2067</v>
      </c>
      <c r="BB20" s="15">
        <v>2068</v>
      </c>
      <c r="BC20" s="15">
        <v>2069</v>
      </c>
      <c r="BD20" s="15">
        <v>2070</v>
      </c>
      <c r="BE20" s="15">
        <v>2071</v>
      </c>
      <c r="BF20" s="15">
        <v>2072</v>
      </c>
      <c r="BG20" s="15">
        <v>2073</v>
      </c>
      <c r="BH20" s="15">
        <v>2074</v>
      </c>
      <c r="BI20" s="15">
        <v>2075</v>
      </c>
      <c r="BJ20" s="15">
        <v>2076</v>
      </c>
      <c r="BK20" s="15">
        <v>2077</v>
      </c>
      <c r="BL20" s="15">
        <v>2078</v>
      </c>
      <c r="BM20" s="15">
        <v>2079</v>
      </c>
      <c r="BN20" s="15">
        <v>2080</v>
      </c>
      <c r="BO20" s="15">
        <v>2081</v>
      </c>
    </row>
    <row r="21" spans="1:67" x14ac:dyDescent="0.25">
      <c r="A21" t="s">
        <v>72</v>
      </c>
      <c r="B21">
        <f>Inputs!D213</f>
        <v>50</v>
      </c>
      <c r="E21">
        <f>B21</f>
        <v>50</v>
      </c>
      <c r="F21">
        <f>IF(E21&gt;0,E21-1,0)</f>
        <v>49</v>
      </c>
      <c r="G21">
        <f t="shared" ref="G21:BO21" si="3">IF(F21&gt;0,F21-1,0)</f>
        <v>48</v>
      </c>
      <c r="H21">
        <f t="shared" si="3"/>
        <v>47</v>
      </c>
      <c r="I21">
        <f t="shared" si="3"/>
        <v>46</v>
      </c>
      <c r="J21">
        <f t="shared" si="3"/>
        <v>45</v>
      </c>
      <c r="K21">
        <f t="shared" si="3"/>
        <v>44</v>
      </c>
      <c r="L21">
        <f t="shared" si="3"/>
        <v>43</v>
      </c>
      <c r="M21">
        <f t="shared" si="3"/>
        <v>42</v>
      </c>
      <c r="N21">
        <f t="shared" si="3"/>
        <v>41</v>
      </c>
      <c r="O21">
        <f t="shared" si="3"/>
        <v>40</v>
      </c>
      <c r="P21">
        <f t="shared" si="3"/>
        <v>39</v>
      </c>
      <c r="Q21">
        <f t="shared" si="3"/>
        <v>38</v>
      </c>
      <c r="R21">
        <f t="shared" si="3"/>
        <v>37</v>
      </c>
      <c r="S21">
        <f t="shared" si="3"/>
        <v>36</v>
      </c>
      <c r="T21">
        <f t="shared" si="3"/>
        <v>35</v>
      </c>
      <c r="U21">
        <f t="shared" si="3"/>
        <v>34</v>
      </c>
      <c r="V21">
        <f t="shared" si="3"/>
        <v>33</v>
      </c>
      <c r="W21">
        <f t="shared" si="3"/>
        <v>32</v>
      </c>
      <c r="X21">
        <f t="shared" si="3"/>
        <v>31</v>
      </c>
      <c r="Y21">
        <f t="shared" si="3"/>
        <v>30</v>
      </c>
      <c r="Z21">
        <f t="shared" si="3"/>
        <v>29</v>
      </c>
      <c r="AA21">
        <f t="shared" si="3"/>
        <v>28</v>
      </c>
      <c r="AB21">
        <f t="shared" si="3"/>
        <v>27</v>
      </c>
      <c r="AC21">
        <f t="shared" si="3"/>
        <v>26</v>
      </c>
      <c r="AD21">
        <f t="shared" si="3"/>
        <v>25</v>
      </c>
      <c r="AE21">
        <f t="shared" si="3"/>
        <v>24</v>
      </c>
      <c r="AF21">
        <f t="shared" si="3"/>
        <v>23</v>
      </c>
      <c r="AG21">
        <f t="shared" si="3"/>
        <v>22</v>
      </c>
      <c r="AH21">
        <f t="shared" si="3"/>
        <v>21</v>
      </c>
      <c r="AI21">
        <f t="shared" si="3"/>
        <v>20</v>
      </c>
      <c r="AJ21">
        <f t="shared" si="3"/>
        <v>19</v>
      </c>
      <c r="AK21">
        <f t="shared" si="3"/>
        <v>18</v>
      </c>
      <c r="AL21">
        <f t="shared" si="3"/>
        <v>17</v>
      </c>
      <c r="AM21">
        <f t="shared" si="3"/>
        <v>16</v>
      </c>
      <c r="AN21">
        <f t="shared" si="3"/>
        <v>15</v>
      </c>
      <c r="AO21">
        <f t="shared" si="3"/>
        <v>14</v>
      </c>
      <c r="AP21">
        <f t="shared" si="3"/>
        <v>13</v>
      </c>
      <c r="AQ21">
        <f t="shared" si="3"/>
        <v>12</v>
      </c>
      <c r="AR21">
        <f t="shared" si="3"/>
        <v>11</v>
      </c>
      <c r="AS21">
        <f t="shared" si="3"/>
        <v>10</v>
      </c>
      <c r="AT21">
        <f t="shared" si="3"/>
        <v>9</v>
      </c>
      <c r="AU21">
        <f t="shared" si="3"/>
        <v>8</v>
      </c>
      <c r="AV21">
        <f t="shared" si="3"/>
        <v>7</v>
      </c>
      <c r="AW21">
        <f t="shared" si="3"/>
        <v>6</v>
      </c>
      <c r="AX21">
        <f t="shared" si="3"/>
        <v>5</v>
      </c>
      <c r="AY21">
        <f t="shared" si="3"/>
        <v>4</v>
      </c>
      <c r="AZ21">
        <f t="shared" si="3"/>
        <v>3</v>
      </c>
      <c r="BA21">
        <f t="shared" si="3"/>
        <v>2</v>
      </c>
      <c r="BB21">
        <f t="shared" si="3"/>
        <v>1</v>
      </c>
      <c r="BC21">
        <f t="shared" si="3"/>
        <v>0</v>
      </c>
      <c r="BD21">
        <f t="shared" si="3"/>
        <v>0</v>
      </c>
      <c r="BE21">
        <f t="shared" si="3"/>
        <v>0</v>
      </c>
      <c r="BF21">
        <f t="shared" si="3"/>
        <v>0</v>
      </c>
      <c r="BG21">
        <f t="shared" si="3"/>
        <v>0</v>
      </c>
      <c r="BH21">
        <f t="shared" si="3"/>
        <v>0</v>
      </c>
      <c r="BI21">
        <f t="shared" si="3"/>
        <v>0</v>
      </c>
      <c r="BJ21">
        <f t="shared" si="3"/>
        <v>0</v>
      </c>
      <c r="BK21">
        <f t="shared" si="3"/>
        <v>0</v>
      </c>
      <c r="BL21">
        <f t="shared" si="3"/>
        <v>0</v>
      </c>
      <c r="BM21">
        <f t="shared" si="3"/>
        <v>0</v>
      </c>
      <c r="BN21">
        <f t="shared" si="3"/>
        <v>0</v>
      </c>
      <c r="BO21">
        <f t="shared" si="3"/>
        <v>0</v>
      </c>
    </row>
    <row r="22" spans="1:67" x14ac:dyDescent="0.25">
      <c r="E22">
        <f>B20</f>
        <v>209700000</v>
      </c>
      <c r="F22">
        <f>E26</f>
        <v>208356413.4339996</v>
      </c>
      <c r="G22">
        <f t="shared" ref="G22:BO22" si="4">F26</f>
        <v>206958126.4915047</v>
      </c>
      <c r="H22">
        <f t="shared" si="4"/>
        <v>205502912.19937912</v>
      </c>
      <c r="I22">
        <f t="shared" si="4"/>
        <v>203988452.91949189</v>
      </c>
      <c r="J22">
        <f t="shared" si="4"/>
        <v>202412336.65754509</v>
      </c>
      <c r="K22">
        <f t="shared" si="4"/>
        <v>200772053.22162586</v>
      </c>
      <c r="L22">
        <f t="shared" si="4"/>
        <v>199064990.22436467</v>
      </c>
      <c r="M22">
        <f t="shared" si="4"/>
        <v>197288428.92233258</v>
      </c>
      <c r="N22">
        <f t="shared" si="4"/>
        <v>195439539.88605115</v>
      </c>
      <c r="O22">
        <f t="shared" si="4"/>
        <v>193515378.49371886</v>
      </c>
      <c r="P22">
        <f t="shared" si="4"/>
        <v>191512880.24147731</v>
      </c>
      <c r="Q22">
        <f t="shared" si="4"/>
        <v>189428855.86274791</v>
      </c>
      <c r="R22">
        <f t="shared" si="4"/>
        <v>187259986.2488659</v>
      </c>
      <c r="S22">
        <f t="shared" si="4"/>
        <v>185002817.16292238</v>
      </c>
      <c r="T22">
        <f t="shared" si="4"/>
        <v>182653753.73839498</v>
      </c>
      <c r="U22">
        <f t="shared" si="4"/>
        <v>180209054.75380567</v>
      </c>
      <c r="V22">
        <f t="shared" si="4"/>
        <v>177664826.67428741</v>
      </c>
      <c r="W22">
        <f t="shared" si="4"/>
        <v>175017017.4505696</v>
      </c>
      <c r="X22">
        <f t="shared" si="4"/>
        <v>172261410.06550661</v>
      </c>
      <c r="Y22">
        <f t="shared" si="4"/>
        <v>169393615.8178713</v>
      </c>
      <c r="Z22">
        <f t="shared" si="4"/>
        <v>166409067.33271682</v>
      </c>
      <c r="AA22">
        <f t="shared" si="4"/>
        <v>163303011.28717497</v>
      </c>
      <c r="AB22">
        <f t="shared" si="4"/>
        <v>160070500.8401055</v>
      </c>
      <c r="AC22">
        <f t="shared" si="4"/>
        <v>156706387.75354004</v>
      </c>
      <c r="AD22">
        <f t="shared" si="4"/>
        <v>153205314.19337225</v>
      </c>
      <c r="AE22">
        <f t="shared" si="4"/>
        <v>149561704.19623625</v>
      </c>
      <c r="AF22">
        <f t="shared" si="4"/>
        <v>145769754.78898266</v>
      </c>
      <c r="AG22">
        <f t="shared" si="4"/>
        <v>141823426.746609</v>
      </c>
      <c r="AH22">
        <f t="shared" si="4"/>
        <v>137716434.97392496</v>
      </c>
      <c r="AI22">
        <f t="shared" si="4"/>
        <v>133442238.49563396</v>
      </c>
      <c r="AJ22">
        <f t="shared" si="4"/>
        <v>128994030.03888899</v>
      </c>
      <c r="AK22">
        <f t="shared" si="4"/>
        <v>124364725.19173115</v>
      </c>
      <c r="AL22">
        <f t="shared" si="4"/>
        <v>119546951.12014437</v>
      </c>
      <c r="AM22">
        <f t="shared" si="4"/>
        <v>114533034.82575639</v>
      </c>
      <c r="AN22">
        <f t="shared" si="4"/>
        <v>109314990.92548496</v>
      </c>
      <c r="AO22">
        <f t="shared" si="4"/>
        <v>103884508.93366632</v>
      </c>
      <c r="AP22">
        <f t="shared" si="4"/>
        <v>98232940.026411161</v>
      </c>
      <c r="AQ22">
        <f t="shared" si="4"/>
        <v>92351283.267108172</v>
      </c>
      <c r="AR22">
        <f t="shared" si="4"/>
        <v>86230171.271137476</v>
      </c>
      <c r="AS22">
        <f t="shared" si="4"/>
        <v>79859855.286962882</v>
      </c>
      <c r="AT22">
        <f t="shared" si="4"/>
        <v>73230189.669842452</v>
      </c>
      <c r="AU22">
        <f t="shared" si="4"/>
        <v>66330615.723429531</v>
      </c>
      <c r="AV22">
        <f t="shared" si="4"/>
        <v>59150144.883529671</v>
      </c>
      <c r="AW22">
        <f t="shared" si="4"/>
        <v>51677341.217231147</v>
      </c>
      <c r="AX22">
        <f t="shared" si="4"/>
        <v>43900303.209536463</v>
      </c>
      <c r="AY22">
        <f t="shared" si="4"/>
        <v>35806644.808487341</v>
      </c>
      <c r="AZ22">
        <f t="shared" si="4"/>
        <v>27383475.698594932</v>
      </c>
      <c r="BA22">
        <f t="shared" si="4"/>
        <v>18617380.771157801</v>
      </c>
      <c r="BB22">
        <f t="shared" si="4"/>
        <v>9494398.7587711848</v>
      </c>
      <c r="BC22">
        <f t="shared" si="4"/>
        <v>-2.9802322387695313E-8</v>
      </c>
      <c r="BD22" t="e">
        <f t="shared" si="4"/>
        <v>#N/A</v>
      </c>
      <c r="BE22" t="e">
        <f t="shared" si="4"/>
        <v>#N/A</v>
      </c>
      <c r="BF22" t="e">
        <f t="shared" si="4"/>
        <v>#N/A</v>
      </c>
      <c r="BG22" t="e">
        <f t="shared" si="4"/>
        <v>#N/A</v>
      </c>
      <c r="BH22" t="e">
        <f t="shared" si="4"/>
        <v>#N/A</v>
      </c>
      <c r="BI22" t="e">
        <f t="shared" si="4"/>
        <v>#N/A</v>
      </c>
      <c r="BJ22" t="e">
        <f t="shared" si="4"/>
        <v>#N/A</v>
      </c>
      <c r="BK22" t="e">
        <f t="shared" si="4"/>
        <v>#N/A</v>
      </c>
      <c r="BL22" t="e">
        <f t="shared" si="4"/>
        <v>#N/A</v>
      </c>
      <c r="BM22" t="e">
        <f t="shared" si="4"/>
        <v>#N/A</v>
      </c>
      <c r="BN22" t="e">
        <f t="shared" si="4"/>
        <v>#N/A</v>
      </c>
      <c r="BO22" t="e">
        <f t="shared" si="4"/>
        <v>#N/A</v>
      </c>
    </row>
    <row r="23" spans="1:67" x14ac:dyDescent="0.25">
      <c r="D23" t="s">
        <v>471</v>
      </c>
      <c r="E23">
        <f>IF($E21&gt;=1,($B20/HLOOKUP($E21,'Annuity Calc'!$H$7:$BE$11,2,FALSE))*HLOOKUP(E21,'Annuity Calc'!$H$7:$BE$11,3,FALSE),(IF(E21&lt;=(-1),E21,0)))</f>
        <v>1343586.5660004092</v>
      </c>
      <c r="F23">
        <f>IF($E21&gt;=1,($B20/HLOOKUP($E21,'Annuity Calc'!$H$7:$BE$11,2,FALSE))*HLOOKUP(F21,'Annuity Calc'!$H$7:$BE$11,3,FALSE),(IF(F21&lt;=(-1),F21,0)))</f>
        <v>1398286.9424948904</v>
      </c>
      <c r="G23">
        <f>IF($E21&gt;=1,($B20/HLOOKUP($E21,'Annuity Calc'!$H$7:$BE$11,2,FALSE))*HLOOKUP(G21,'Annuity Calc'!$H$7:$BE$11,3,FALSE),(IF(G21&lt;=(-1),G21,0)))</f>
        <v>1455214.2921255683</v>
      </c>
      <c r="H23">
        <f>IF($E21&gt;=1,($B20/HLOOKUP($E21,'Annuity Calc'!$H$7:$BE$11,2,FALSE))*HLOOKUP(H21,'Annuity Calc'!$H$7:$BE$11,3,FALSE),(IF(H21&lt;=(-1),H21,0)))</f>
        <v>1514459.2798872225</v>
      </c>
      <c r="I23">
        <f>IF($E21&gt;=1,($B20/HLOOKUP($E21,'Annuity Calc'!$H$7:$BE$11,2,FALSE))*HLOOKUP(I21,'Annuity Calc'!$H$7:$BE$11,3,FALSE),(IF(I21&lt;=(-1),I21,0)))</f>
        <v>1576116.2619468116</v>
      </c>
      <c r="J23">
        <f>IF($E21&gt;=1,($B20/HLOOKUP($E21,'Annuity Calc'!$H$7:$BE$11,2,FALSE))*HLOOKUP(J21,'Annuity Calc'!$H$7:$BE$11,3,FALSE),(IF(J21&lt;=(-1),J21,0)))</f>
        <v>1640283.4359192387</v>
      </c>
      <c r="K23">
        <f>IF($E21&gt;=1,($B20/HLOOKUP($E21,'Annuity Calc'!$H$7:$BE$11,2,FALSE))*HLOOKUP(K21,'Annuity Calc'!$H$7:$BE$11,3,FALSE),(IF(K21&lt;=(-1),K21,0)))</f>
        <v>1707062.9972611887</v>
      </c>
      <c r="L23">
        <f>IF($E21&gt;=1,($B20/HLOOKUP($E21,'Annuity Calc'!$H$7:$BE$11,2,FALSE))*HLOOKUP(L21,'Annuity Calc'!$H$7:$BE$11,3,FALSE),(IF(L21&lt;=(-1),L21,0)))</f>
        <v>1776561.30203209</v>
      </c>
      <c r="M23">
        <f>IF($E21&gt;=1,($B20/HLOOKUP($E21,'Annuity Calc'!$H$7:$BE$11,2,FALSE))*HLOOKUP(M21,'Annuity Calc'!$H$7:$BE$11,3,FALSE),(IF(M21&lt;=(-1),M21,0)))</f>
        <v>1848889.0362814455</v>
      </c>
      <c r="N23">
        <f>IF($E21&gt;=1,($B20/HLOOKUP($E21,'Annuity Calc'!$H$7:$BE$11,2,FALSE))*HLOOKUP(N21,'Annuity Calc'!$H$7:$BE$11,3,FALSE),(IF(N21&lt;=(-1),N21,0)))</f>
        <v>1924161.3923322891</v>
      </c>
      <c r="O23">
        <f>IF($E21&gt;=1,($B20/HLOOKUP($E21,'Annuity Calc'!$H$7:$BE$11,2,FALSE))*HLOOKUP(O21,'Annuity Calc'!$H$7:$BE$11,3,FALSE),(IF(O21&lt;=(-1),O21,0)))</f>
        <v>2002498.2522415384</v>
      </c>
      <c r="P23">
        <f>IF($E21&gt;=1,($B20/HLOOKUP($E21,'Annuity Calc'!$H$7:$BE$11,2,FALSE))*HLOOKUP(P21,'Annuity Calc'!$H$7:$BE$11,3,FALSE),(IF(P21&lt;=(-1),P21,0)))</f>
        <v>2084024.3787294091</v>
      </c>
      <c r="Q23">
        <f>IF($E21&gt;=1,($B20/HLOOKUP($E21,'Annuity Calc'!$H$7:$BE$11,2,FALSE))*HLOOKUP(Q21,'Annuity Calc'!$H$7:$BE$11,3,FALSE),(IF(Q21&lt;=(-1),Q21,0)))</f>
        <v>2168869.6138820066</v>
      </c>
      <c r="R23">
        <f>IF($E21&gt;=1,($B20/HLOOKUP($E21,'Annuity Calc'!$H$7:$BE$11,2,FALSE))*HLOOKUP(R21,'Annuity Calc'!$H$7:$BE$11,3,FALSE),(IF(R21&lt;=(-1),R21,0)))</f>
        <v>2257169.0859435247</v>
      </c>
      <c r="S23">
        <f>IF($E21&gt;=1,($B20/HLOOKUP($E21,'Annuity Calc'!$H$7:$BE$11,2,FALSE))*HLOOKUP(S21,'Annuity Calc'!$H$7:$BE$11,3,FALSE),(IF(S21&lt;=(-1),S21,0)))</f>
        <v>2349063.4245274202</v>
      </c>
      <c r="T23">
        <f>IF($E21&gt;=1,($B20/HLOOKUP($E21,'Annuity Calc'!$H$7:$BE$11,2,FALSE))*HLOOKUP(T21,'Annuity Calc'!$H$7:$BE$11,3,FALSE),(IF(T21&lt;=(-1),T21,0)))</f>
        <v>2444698.9845892992</v>
      </c>
      <c r="U23">
        <f>IF($E21&gt;=1,($B20/HLOOKUP($E21,'Annuity Calc'!$H$7:$BE$11,2,FALSE))*HLOOKUP(U21,'Annuity Calc'!$H$7:$BE$11,3,FALSE),(IF(U21&lt;=(-1),U21,0)))</f>
        <v>2544228.0795182451</v>
      </c>
      <c r="V23">
        <f>IF($E21&gt;=1,($B20/HLOOKUP($E21,'Annuity Calc'!$H$7:$BE$11,2,FALSE))*HLOOKUP(V21,'Annuity Calc'!$H$7:$BE$11,3,FALSE),(IF(V21&lt;=(-1),V21,0)))</f>
        <v>2647809.223717805</v>
      </c>
      <c r="W23">
        <f>IF($E21&gt;=1,($B20/HLOOKUP($E21,'Annuity Calc'!$H$7:$BE$11,2,FALSE))*HLOOKUP(W21,'Annuity Calc'!$H$7:$BE$11,3,FALSE),(IF(W21&lt;=(-1),W21,0)))</f>
        <v>2755607.3850629814</v>
      </c>
      <c r="X23">
        <f>IF($E21&gt;=1,($B20/HLOOKUP($E21,'Annuity Calc'!$H$7:$BE$11,2,FALSE))*HLOOKUP(X21,'Annuity Calc'!$H$7:$BE$11,3,FALSE),(IF(X21&lt;=(-1),X21,0)))</f>
        <v>2867794.2476353124</v>
      </c>
      <c r="Y23">
        <f>IF($E21&gt;=1,($B20/HLOOKUP($E21,'Annuity Calc'!$H$7:$BE$11,2,FALSE))*HLOOKUP(Y21,'Annuity Calc'!$H$7:$BE$11,3,FALSE),(IF(Y21&lt;=(-1),Y21,0)))</f>
        <v>2984548.4851544676</v>
      </c>
      <c r="Z23">
        <f>IF($E21&gt;=1,($B20/HLOOKUP($E21,'Annuity Calc'!$H$7:$BE$11,2,FALSE))*HLOOKUP(Z21,'Annuity Calc'!$H$7:$BE$11,3,FALSE),(IF(Z21&lt;=(-1),Z21,0)))</f>
        <v>3106056.0455418597</v>
      </c>
      <c r="AA23">
        <f>IF($E21&gt;=1,($B20/HLOOKUP($E21,'Annuity Calc'!$H$7:$BE$11,2,FALSE))*HLOOKUP(AA21,'Annuity Calc'!$H$7:$BE$11,3,FALSE),(IF(AA21&lt;=(-1),AA21,0)))</f>
        <v>3232510.4470694549</v>
      </c>
      <c r="AB23">
        <f>IF($E21&gt;=1,($B20/HLOOKUP($E21,'Annuity Calc'!$H$7:$BE$11,2,FALSE))*HLOOKUP(AB21,'Annuity Calc'!$H$7:$BE$11,3,FALSE),(IF(AB21&lt;=(-1),AB21,0)))</f>
        <v>3364113.0865654727</v>
      </c>
      <c r="AC23">
        <f>IF($E21&gt;=1,($B20/HLOOKUP($E21,'Annuity Calc'!$H$7:$BE$11,2,FALSE))*HLOOKUP(AC21,'Annuity Calc'!$H$7:$BE$11,3,FALSE),(IF(AC21&lt;=(-1),AC21,0)))</f>
        <v>3501073.5601678002</v>
      </c>
      <c r="AD23">
        <f>IF($E21&gt;=1,($B20/HLOOKUP($E21,'Annuity Calc'!$H$7:$BE$11,2,FALSE))*HLOOKUP(AD21,'Annuity Calc'!$H$7:$BE$11,3,FALSE),(IF(AD21&lt;=(-1),AD21,0)))</f>
        <v>3643609.9971360108</v>
      </c>
      <c r="AE23">
        <f>IF($E21&gt;=1,($B20/HLOOKUP($E21,'Annuity Calc'!$H$7:$BE$11,2,FALSE))*HLOOKUP(AE21,'Annuity Calc'!$H$7:$BE$11,3,FALSE),(IF(AE21&lt;=(-1),AE21,0)))</f>
        <v>3791949.4072535839</v>
      </c>
      <c r="AF23">
        <f>IF($E21&gt;=1,($B20/HLOOKUP($E21,'Annuity Calc'!$H$7:$BE$11,2,FALSE))*HLOOKUP(AF21,'Annuity Calc'!$H$7:$BE$11,3,FALSE),(IF(AF21&lt;=(-1),AF21,0)))</f>
        <v>3946328.0423736474</v>
      </c>
      <c r="AG23">
        <f>IF($E21&gt;=1,($B20/HLOOKUP($E21,'Annuity Calc'!$H$7:$BE$11,2,FALSE))*HLOOKUP(AG21,'Annuity Calc'!$H$7:$BE$11,3,FALSE),(IF(AG21&lt;=(-1),AG21,0)))</f>
        <v>4106991.7726840479</v>
      </c>
      <c r="AH23">
        <f>IF($E21&gt;=1,($B20/HLOOKUP($E21,'Annuity Calc'!$H$7:$BE$11,2,FALSE))*HLOOKUP(AH21,'Annuity Calc'!$H$7:$BE$11,3,FALSE),(IF(AH21&lt;=(-1),AH21,0)))</f>
        <v>4274196.4782909993</v>
      </c>
      <c r="AI23">
        <f>IF($E21&gt;=1,($B20/HLOOKUP($E21,'Annuity Calc'!$H$7:$BE$11,2,FALSE))*HLOOKUP(AI21,'Annuity Calc'!$H$7:$BE$11,3,FALSE),(IF(AI21&lt;=(-1),AI21,0)))</f>
        <v>4448208.456744967</v>
      </c>
      <c r="AJ23">
        <f>IF($E21&gt;=1,($B20/HLOOKUP($E21,'Annuity Calc'!$H$7:$BE$11,2,FALSE))*HLOOKUP(AJ21,'Annuity Calc'!$H$7:$BE$11,3,FALSE),(IF(AJ21&lt;=(-1),AJ21,0)))</f>
        <v>4629304.8471578285</v>
      </c>
      <c r="AK23">
        <f>IF($E21&gt;=1,($B20/HLOOKUP($E21,'Annuity Calc'!$H$7:$BE$11,2,FALSE))*HLOOKUP(AK21,'Annuity Calc'!$H$7:$BE$11,3,FALSE),(IF(AK21&lt;=(-1),AK21,0)))</f>
        <v>4817774.071586783</v>
      </c>
      <c r="AL23">
        <f>IF($E21&gt;=1,($B20/HLOOKUP($E21,'Annuity Calc'!$H$7:$BE$11,2,FALSE))*HLOOKUP(AL21,'Annuity Calc'!$H$7:$BE$11,3,FALSE),(IF(AL21&lt;=(-1),AL21,0)))</f>
        <v>5013916.2943879804</v>
      </c>
      <c r="AM23">
        <f>IF($E21&gt;=1,($B20/HLOOKUP($E21,'Annuity Calc'!$H$7:$BE$11,2,FALSE))*HLOOKUP(AM21,'Annuity Calc'!$H$7:$BE$11,3,FALSE),(IF(AM21&lt;=(-1),AM21,0)))</f>
        <v>5218043.9002714353</v>
      </c>
      <c r="AN23">
        <f>IF($E21&gt;=1,($B20/HLOOKUP($E21,'Annuity Calc'!$H$7:$BE$11,2,FALSE))*HLOOKUP(AN21,'Annuity Calc'!$H$7:$BE$11,3,FALSE),(IF(AN21&lt;=(-1),AN21,0)))</f>
        <v>5430481.991818632</v>
      </c>
      <c r="AO23">
        <f>IF($E21&gt;=1,($B20/HLOOKUP($E21,'Annuity Calc'!$H$7:$BE$11,2,FALSE))*HLOOKUP(AO21,'Annuity Calc'!$H$7:$BE$11,3,FALSE),(IF(AO21&lt;=(-1),AO21,0)))</f>
        <v>5651568.9072551541</v>
      </c>
      <c r="AP23">
        <f>IF($E21&gt;=1,($B20/HLOOKUP($E21,'Annuity Calc'!$H$7:$BE$11,2,FALSE))*HLOOKUP(AP21,'Annuity Calc'!$H$7:$BE$11,3,FALSE),(IF(AP21&lt;=(-1),AP21,0)))</f>
        <v>5881656.7593029886</v>
      </c>
      <c r="AQ23">
        <f>IF($E21&gt;=1,($B20/HLOOKUP($E21,'Annuity Calc'!$H$7:$BE$11,2,FALSE))*HLOOKUP(AQ21,'Annuity Calc'!$H$7:$BE$11,3,FALSE),(IF(AQ21&lt;=(-1),AQ21,0)))</f>
        <v>6121111.995970699</v>
      </c>
      <c r="AR23">
        <f>IF($E21&gt;=1,($B20/HLOOKUP($E21,'Annuity Calc'!$H$7:$BE$11,2,FALSE))*HLOOKUP(AR21,'Annuity Calc'!$H$7:$BE$11,3,FALSE),(IF(AR21&lt;=(-1),AR21,0)))</f>
        <v>6370315.9841745971</v>
      </c>
      <c r="AS23">
        <f>IF($E21&gt;=1,($B20/HLOOKUP($E21,'Annuity Calc'!$H$7:$BE$11,2,FALSE))*HLOOKUP(AS21,'Annuity Calc'!$H$7:$BE$11,3,FALSE),(IF(AS21&lt;=(-1),AS21,0)))</f>
        <v>6629665.6171204336</v>
      </c>
      <c r="AT23">
        <f>IF($E21&gt;=1,($B20/HLOOKUP($E21,'Annuity Calc'!$H$7:$BE$11,2,FALSE))*HLOOKUP(AT21,'Annuity Calc'!$H$7:$BE$11,3,FALSE),(IF(AT21&lt;=(-1),AT21,0)))</f>
        <v>6899573.9464129247</v>
      </c>
      <c r="AU23">
        <f>IF($E21&gt;=1,($B20/HLOOKUP($E21,'Annuity Calc'!$H$7:$BE$11,2,FALSE))*HLOOKUP(AU21,'Annuity Calc'!$H$7:$BE$11,3,FALSE),(IF(AU21&lt;=(-1),AU21,0)))</f>
        <v>7180470.8398998631</v>
      </c>
      <c r="AV23">
        <f>IF($E21&gt;=1,($B20/HLOOKUP($E21,'Annuity Calc'!$H$7:$BE$11,2,FALSE))*HLOOKUP(AV21,'Annuity Calc'!$H$7:$BE$11,3,FALSE),(IF(AV21&lt;=(-1),AV21,0)))</f>
        <v>7472803.6662985226</v>
      </c>
      <c r="AW23">
        <f>IF($E21&gt;=1,($B20/HLOOKUP($E21,'Annuity Calc'!$H$7:$BE$11,2,FALSE))*HLOOKUP(AW21,'Annuity Calc'!$H$7:$BE$11,3,FALSE),(IF(AW21&lt;=(-1),AW21,0)))</f>
        <v>7777038.0076946877</v>
      </c>
      <c r="AX23">
        <f>IF($E21&gt;=1,($B20/HLOOKUP($E21,'Annuity Calc'!$H$7:$BE$11,2,FALSE))*HLOOKUP(AX21,'Annuity Calc'!$H$7:$BE$11,3,FALSE),(IF(AX21&lt;=(-1),AX21,0)))</f>
        <v>8093658.4010491259</v>
      </c>
      <c r="AY23">
        <f>IF($E21&gt;=1,($B20/HLOOKUP($E21,'Annuity Calc'!$H$7:$BE$11,2,FALSE))*HLOOKUP(AY21,'Annuity Calc'!$H$7:$BE$11,3,FALSE),(IF(AY21&lt;=(-1),AY21,0)))</f>
        <v>8423169.1098924093</v>
      </c>
      <c r="AZ23">
        <f>IF($E21&gt;=1,($B20/HLOOKUP($E21,'Annuity Calc'!$H$7:$BE$11,2,FALSE))*HLOOKUP(AZ21,'Annuity Calc'!$H$7:$BE$11,3,FALSE),(IF(AZ21&lt;=(-1),AZ21,0)))</f>
        <v>8766094.9274371322</v>
      </c>
      <c r="BA23">
        <f>IF($E21&gt;=1,($B20/HLOOKUP($E21,'Annuity Calc'!$H$7:$BE$11,2,FALSE))*HLOOKUP(BA21,'Annuity Calc'!$H$7:$BE$11,3,FALSE),(IF(BA21&lt;=(-1),BA21,0)))</f>
        <v>9122982.0123866163</v>
      </c>
      <c r="BB23">
        <f>IF($E21&gt;=1,($B20/HLOOKUP($E21,'Annuity Calc'!$H$7:$BE$11,2,FALSE))*HLOOKUP(BB21,'Annuity Calc'!$H$7:$BE$11,3,FALSE),(IF(BB21&lt;=(-1),BB21,0)))</f>
        <v>9494398.7587712146</v>
      </c>
      <c r="BC23" t="e">
        <f>IF($E21&gt;=1,($B20/HLOOKUP($E21,'Annuity Calc'!$H$7:$BE$11,2,FALSE))*HLOOKUP(BC21,'Annuity Calc'!$H$7:$BE$11,3,FALSE),(IF(BC21&lt;=(-1),BC21,0)))</f>
        <v>#N/A</v>
      </c>
      <c r="BD23" t="e">
        <f>IF($E21&gt;=1,($B20/HLOOKUP($E21,'Annuity Calc'!$H$7:$BE$11,2,FALSE))*HLOOKUP(BD21,'Annuity Calc'!$H$7:$BE$11,3,FALSE),(IF(BD21&lt;=(-1),BD21,0)))</f>
        <v>#N/A</v>
      </c>
      <c r="BE23" t="e">
        <f>IF($E21&gt;=1,($B20/HLOOKUP($E21,'Annuity Calc'!$H$7:$BE$11,2,FALSE))*HLOOKUP(BE21,'Annuity Calc'!$H$7:$BE$11,3,FALSE),(IF(BE21&lt;=(-1),BE21,0)))</f>
        <v>#N/A</v>
      </c>
      <c r="BF23" t="e">
        <f>IF($E21&gt;=1,($B20/HLOOKUP($E21,'Annuity Calc'!$H$7:$BE$11,2,FALSE))*HLOOKUP(BF21,'Annuity Calc'!$H$7:$BE$11,3,FALSE),(IF(BF21&lt;=(-1),BF21,0)))</f>
        <v>#N/A</v>
      </c>
      <c r="BG23" t="e">
        <f>IF($E21&gt;=1,($B20/HLOOKUP($E21,'Annuity Calc'!$H$7:$BE$11,2,FALSE))*HLOOKUP(BG21,'Annuity Calc'!$H$7:$BE$11,3,FALSE),(IF(BG21&lt;=(-1),BG21,0)))</f>
        <v>#N/A</v>
      </c>
      <c r="BH23" t="e">
        <f>IF($E21&gt;=1,($B20/HLOOKUP($E21,'Annuity Calc'!$H$7:$BE$11,2,FALSE))*HLOOKUP(BH21,'Annuity Calc'!$H$7:$BE$11,3,FALSE),(IF(BH21&lt;=(-1),BH21,0)))</f>
        <v>#N/A</v>
      </c>
      <c r="BI23" t="e">
        <f>IF($E21&gt;=1,($B20/HLOOKUP($E21,'Annuity Calc'!$H$7:$BE$11,2,FALSE))*HLOOKUP(BI21,'Annuity Calc'!$H$7:$BE$11,3,FALSE),(IF(BI21&lt;=(-1),BI21,0)))</f>
        <v>#N/A</v>
      </c>
      <c r="BJ23" t="e">
        <f>IF($E21&gt;=1,($B20/HLOOKUP($E21,'Annuity Calc'!$H$7:$BE$11,2,FALSE))*HLOOKUP(BJ21,'Annuity Calc'!$H$7:$BE$11,3,FALSE),(IF(BJ21&lt;=(-1),BJ21,0)))</f>
        <v>#N/A</v>
      </c>
      <c r="BK23" t="e">
        <f>IF($E21&gt;=1,($B20/HLOOKUP($E21,'Annuity Calc'!$H$7:$BE$11,2,FALSE))*HLOOKUP(BK21,'Annuity Calc'!$H$7:$BE$11,3,FALSE),(IF(BK21&lt;=(-1),BK21,0)))</f>
        <v>#N/A</v>
      </c>
      <c r="BL23" t="e">
        <f>IF($E21&gt;=1,($B20/HLOOKUP($E21,'Annuity Calc'!$H$7:$BE$11,2,FALSE))*HLOOKUP(BL21,'Annuity Calc'!$H$7:$BE$11,3,FALSE),(IF(BL21&lt;=(-1),BL21,0)))</f>
        <v>#N/A</v>
      </c>
      <c r="BM23" t="e">
        <f>IF($E21&gt;=1,($B20/HLOOKUP($E21,'Annuity Calc'!$H$7:$BE$11,2,FALSE))*HLOOKUP(BM21,'Annuity Calc'!$H$7:$BE$11,3,FALSE),(IF(BM21&lt;=(-1),BM21,0)))</f>
        <v>#N/A</v>
      </c>
      <c r="BN23" t="e">
        <f>IF($E21&gt;=1,($B20/HLOOKUP($E21,'Annuity Calc'!$H$7:$BE$11,2,FALSE))*HLOOKUP(BN21,'Annuity Calc'!$H$7:$BE$11,3,FALSE),(IF(BN21&lt;=(-1),BN21,0)))</f>
        <v>#N/A</v>
      </c>
      <c r="BO23" t="e">
        <f>IF($E21&gt;=1,($B20/HLOOKUP($E21,'Annuity Calc'!$H$7:$BE$11,2,FALSE))*HLOOKUP(BO21,'Annuity Calc'!$H$7:$BE$11,3,FALSE),(IF(BO21&lt;=(-1),BO21,0)))</f>
        <v>#N/A</v>
      </c>
    </row>
    <row r="24" spans="1:67" x14ac:dyDescent="0.25">
      <c r="D24" t="s">
        <v>480</v>
      </c>
      <c r="E24">
        <f>IF($E21&gt;=1,($B20/HLOOKUP($E21,'Annuity Calc'!$H$7:$BE$11,2,FALSE))*HLOOKUP(E21,'Annuity Calc'!$H$7:$BE$11,4,FALSE),(IF(E21&lt;=(-1),E21,0)))</f>
        <v>8340225.4480082924</v>
      </c>
      <c r="F24">
        <f>IF($E21&gt;=1,($B20/HLOOKUP($E21,'Annuity Calc'!$H$7:$BE$11,2,FALSE))*HLOOKUP(F21,'Annuity Calc'!$H$7:$BE$11,4,FALSE),(IF(F21&lt;=(-1),F21,0)))</f>
        <v>8285525.0715138102</v>
      </c>
      <c r="G24">
        <f>IF($E21&gt;=1,($B20/HLOOKUP($E21,'Annuity Calc'!$H$7:$BE$11,2,FALSE))*HLOOKUP(G21,'Annuity Calc'!$H$7:$BE$11,4,FALSE),(IF(G21&lt;=(-1),G21,0)))</f>
        <v>8228597.7218831331</v>
      </c>
      <c r="H24">
        <f>IF($E21&gt;=1,($B20/HLOOKUP($E21,'Annuity Calc'!$H$7:$BE$11,2,FALSE))*HLOOKUP(H21,'Annuity Calc'!$H$7:$BE$11,4,FALSE),(IF(H21&lt;=(-1),H21,0)))</f>
        <v>8169352.7341214782</v>
      </c>
      <c r="I24">
        <f>IF($E21&gt;=1,($B20/HLOOKUP($E21,'Annuity Calc'!$H$7:$BE$11,2,FALSE))*HLOOKUP(I21,'Annuity Calc'!$H$7:$BE$11,4,FALSE),(IF(I21&lt;=(-1),I21,0)))</f>
        <v>8107695.7520618895</v>
      </c>
      <c r="J24">
        <f>IF($E21&gt;=1,($B20/HLOOKUP($E21,'Annuity Calc'!$H$7:$BE$11,2,FALSE))*HLOOKUP(J21,'Annuity Calc'!$H$7:$BE$11,4,FALSE),(IF(J21&lt;=(-1),J21,0)))</f>
        <v>8043528.5780894617</v>
      </c>
      <c r="K24">
        <f>IF($E21&gt;=1,($B20/HLOOKUP($E21,'Annuity Calc'!$H$7:$BE$11,2,FALSE))*HLOOKUP(K21,'Annuity Calc'!$H$7:$BE$11,4,FALSE),(IF(K21&lt;=(-1),K21,0)))</f>
        <v>7976749.0167475119</v>
      </c>
      <c r="L24">
        <f>IF($E21&gt;=1,($B20/HLOOKUP($E21,'Annuity Calc'!$H$7:$BE$11,2,FALSE))*HLOOKUP(L21,'Annuity Calc'!$H$7:$BE$11,4,FALSE),(IF(L21&lt;=(-1),L21,0)))</f>
        <v>7907250.7119766111</v>
      </c>
      <c r="M24">
        <f>IF($E21&gt;=1,($B20/HLOOKUP($E21,'Annuity Calc'!$H$7:$BE$11,2,FALSE))*HLOOKUP(M21,'Annuity Calc'!$H$7:$BE$11,4,FALSE),(IF(M21&lt;=(-1),M21,0)))</f>
        <v>7834922.9777272558</v>
      </c>
      <c r="N24">
        <f>IF($E21&gt;=1,($B20/HLOOKUP($E21,'Annuity Calc'!$H$7:$BE$11,2,FALSE))*HLOOKUP(N21,'Annuity Calc'!$H$7:$BE$11,4,FALSE),(IF(N21&lt;=(-1),N21,0)))</f>
        <v>7759650.6216764115</v>
      </c>
      <c r="O24">
        <f>IF($E21&gt;=1,($B20/HLOOKUP($E21,'Annuity Calc'!$H$7:$BE$11,2,FALSE))*HLOOKUP(O21,'Annuity Calc'!$H$7:$BE$11,4,FALSE),(IF(O21&lt;=(-1),O21,0)))</f>
        <v>7681313.761767162</v>
      </c>
      <c r="P24">
        <f>IF($E21&gt;=1,($B20/HLOOKUP($E21,'Annuity Calc'!$H$7:$BE$11,2,FALSE))*HLOOKUP(P21,'Annuity Calc'!$H$7:$BE$11,4,FALSE),(IF(P21&lt;=(-1),P21,0)))</f>
        <v>7599787.6352792922</v>
      </c>
      <c r="Q24">
        <f>IF($E21&gt;=1,($B20/HLOOKUP($E21,'Annuity Calc'!$H$7:$BE$11,2,FALSE))*HLOOKUP(Q21,'Annuity Calc'!$H$7:$BE$11,4,FALSE),(IF(Q21&lt;=(-1),Q21,0)))</f>
        <v>7514942.4001266938</v>
      </c>
      <c r="R24">
        <f>IF($E21&gt;=1,($B20/HLOOKUP($E21,'Annuity Calc'!$H$7:$BE$11,2,FALSE))*HLOOKUP(R21,'Annuity Calc'!$H$7:$BE$11,4,FALSE),(IF(R21&lt;=(-1),R21,0)))</f>
        <v>7426642.9280651761</v>
      </c>
      <c r="S24">
        <f>IF($E21&gt;=1,($B20/HLOOKUP($E21,'Annuity Calc'!$H$7:$BE$11,2,FALSE))*HLOOKUP(S21,'Annuity Calc'!$H$7:$BE$11,4,FALSE),(IF(S21&lt;=(-1),S21,0)))</f>
        <v>7334748.5894812811</v>
      </c>
      <c r="T24">
        <f>IF($E21&gt;=1,($B20/HLOOKUP($E21,'Annuity Calc'!$H$7:$BE$11,2,FALSE))*HLOOKUP(T21,'Annuity Calc'!$H$7:$BE$11,4,FALSE),(IF(T21&lt;=(-1),T21,0)))</f>
        <v>7239113.0294194017</v>
      </c>
      <c r="U24">
        <f>IF($E21&gt;=1,($B20/HLOOKUP($E21,'Annuity Calc'!$H$7:$BE$11,2,FALSE))*HLOOKUP(U21,'Annuity Calc'!$H$7:$BE$11,4,FALSE),(IF(U21&lt;=(-1),U21,0)))</f>
        <v>7139583.9344904562</v>
      </c>
      <c r="V24">
        <f>IF($E21&gt;=1,($B20/HLOOKUP($E21,'Annuity Calc'!$H$7:$BE$11,2,FALSE))*HLOOKUP(V21,'Annuity Calc'!$H$7:$BE$11,4,FALSE),(IF(V21&lt;=(-1),V21,0)))</f>
        <v>7036002.7902908958</v>
      </c>
      <c r="W24">
        <f>IF($E21&gt;=1,($B20/HLOOKUP($E21,'Annuity Calc'!$H$7:$BE$11,2,FALSE))*HLOOKUP(W21,'Annuity Calc'!$H$7:$BE$11,4,FALSE),(IF(W21&lt;=(-1),W21,0)))</f>
        <v>6928204.6289457185</v>
      </c>
      <c r="X24">
        <f>IF($E21&gt;=1,($B20/HLOOKUP($E21,'Annuity Calc'!$H$7:$BE$11,2,FALSE))*HLOOKUP(X21,'Annuity Calc'!$H$7:$BE$11,4,FALSE),(IF(X21&lt;=(-1),X21,0)))</f>
        <v>6816017.7663733885</v>
      </c>
      <c r="Y24">
        <f>IF($E21&gt;=1,($B20/HLOOKUP($E21,'Annuity Calc'!$H$7:$BE$11,2,FALSE))*HLOOKUP(Y21,'Annuity Calc'!$H$7:$BE$11,4,FALSE),(IF(Y21&lt;=(-1),Y21,0)))</f>
        <v>6699263.5288542332</v>
      </c>
      <c r="Z24">
        <f>IF($E21&gt;=1,($B20/HLOOKUP($E21,'Annuity Calc'!$H$7:$BE$11,2,FALSE))*HLOOKUP(Z21,'Annuity Calc'!$H$7:$BE$11,4,FALSE),(IF(Z21&lt;=(-1),Z21,0)))</f>
        <v>6577755.9684668407</v>
      </c>
      <c r="AA24">
        <f>IF($E21&gt;=1,($B20/HLOOKUP($E21,'Annuity Calc'!$H$7:$BE$11,2,FALSE))*HLOOKUP(AA21,'Annuity Calc'!$H$7:$BE$11,4,FALSE),(IF(AA21&lt;=(-1),AA21,0)))</f>
        <v>6451301.5669392459</v>
      </c>
      <c r="AB24">
        <f>IF($E21&gt;=1,($B20/HLOOKUP($E21,'Annuity Calc'!$H$7:$BE$11,2,FALSE))*HLOOKUP(AB21,'Annuity Calc'!$H$7:$BE$11,4,FALSE),(IF(AB21&lt;=(-1),AB21,0)))</f>
        <v>6319698.9274432277</v>
      </c>
      <c r="AC24">
        <f>IF($E21&gt;=1,($B20/HLOOKUP($E21,'Annuity Calc'!$H$7:$BE$11,2,FALSE))*HLOOKUP(AC21,'Annuity Calc'!$H$7:$BE$11,4,FALSE),(IF(AC21&lt;=(-1),AC21,0)))</f>
        <v>6182738.4538409002</v>
      </c>
      <c r="AD24">
        <f>IF($E21&gt;=1,($B20/HLOOKUP($E21,'Annuity Calc'!$H$7:$BE$11,2,FALSE))*HLOOKUP(AD21,'Annuity Calc'!$H$7:$BE$11,4,FALSE),(IF(AD21&lt;=(-1),AD21,0)))</f>
        <v>6040202.0168726891</v>
      </c>
      <c r="AE24">
        <f>IF($E21&gt;=1,($B20/HLOOKUP($E21,'Annuity Calc'!$H$7:$BE$11,2,FALSE))*HLOOKUP(AE21,'Annuity Calc'!$H$7:$BE$11,4,FALSE),(IF(AE21&lt;=(-1),AE21,0)))</f>
        <v>5891862.606755117</v>
      </c>
      <c r="AF24">
        <f>IF($E21&gt;=1,($B20/HLOOKUP($E21,'Annuity Calc'!$H$7:$BE$11,2,FALSE))*HLOOKUP(AF21,'Annuity Calc'!$H$7:$BE$11,4,FALSE),(IF(AF21&lt;=(-1),AF21,0)))</f>
        <v>5737483.9716350539</v>
      </c>
      <c r="AG24">
        <f>IF($E21&gt;=1,($B20/HLOOKUP($E21,'Annuity Calc'!$H$7:$BE$11,2,FALSE))*HLOOKUP(AG21,'Annuity Calc'!$H$7:$BE$11,4,FALSE),(IF(AG21&lt;=(-1),AG21,0)))</f>
        <v>5576820.2413246529</v>
      </c>
      <c r="AH24">
        <f>IF($E21&gt;=1,($B20/HLOOKUP($E21,'Annuity Calc'!$H$7:$BE$11,2,FALSE))*HLOOKUP(AH21,'Annuity Calc'!$H$7:$BE$11,4,FALSE),(IF(AH21&lt;=(-1),AH21,0)))</f>
        <v>5409615.5357177015</v>
      </c>
      <c r="AI24">
        <f>IF($E21&gt;=1,($B20/HLOOKUP($E21,'Annuity Calc'!$H$7:$BE$11,2,FALSE))*HLOOKUP(AI21,'Annuity Calc'!$H$7:$BE$11,4,FALSE),(IF(AI21&lt;=(-1),AI21,0)))</f>
        <v>5235603.5572637338</v>
      </c>
      <c r="AJ24">
        <f>IF($E21&gt;=1,($B20/HLOOKUP($E21,'Annuity Calc'!$H$7:$BE$11,2,FALSE))*HLOOKUP(AJ21,'Annuity Calc'!$H$7:$BE$11,4,FALSE),(IF(AJ21&lt;=(-1),AJ21,0)))</f>
        <v>5054507.1668508723</v>
      </c>
      <c r="AK24">
        <f>IF($E21&gt;=1,($B20/HLOOKUP($E21,'Annuity Calc'!$H$7:$BE$11,2,FALSE))*HLOOKUP(AK21,'Annuity Calc'!$H$7:$BE$11,4,FALSE),(IF(AK21&lt;=(-1),AK21,0)))</f>
        <v>4866037.9424219178</v>
      </c>
      <c r="AL24">
        <f>IF($E21&gt;=1,($B20/HLOOKUP($E21,'Annuity Calc'!$H$7:$BE$11,2,FALSE))*HLOOKUP(AL21,'Annuity Calc'!$H$7:$BE$11,4,FALSE),(IF(AL21&lt;=(-1),AL21,0)))</f>
        <v>4669895.7196207205</v>
      </c>
      <c r="AM24">
        <f>IF($E21&gt;=1,($B20/HLOOKUP($E21,'Annuity Calc'!$H$7:$BE$11,2,FALSE))*HLOOKUP(AM21,'Annuity Calc'!$H$7:$BE$11,4,FALSE),(IF(AM21&lt;=(-1),AM21,0)))</f>
        <v>4465768.1137372656</v>
      </c>
      <c r="AN24">
        <f>IF($E21&gt;=1,($B20/HLOOKUP($E21,'Annuity Calc'!$H$7:$BE$11,2,FALSE))*HLOOKUP(AN21,'Annuity Calc'!$H$7:$BE$11,4,FALSE),(IF(AN21&lt;=(-1),AN21,0)))</f>
        <v>4253330.0221900688</v>
      </c>
      <c r="AO24">
        <f>IF($E21&gt;=1,($B20/HLOOKUP($E21,'Annuity Calc'!$H$7:$BE$11,2,FALSE))*HLOOKUP(AO21,'Annuity Calc'!$H$7:$BE$11,4,FALSE),(IF(AO21&lt;=(-1),AO21,0)))</f>
        <v>4032243.1067535467</v>
      </c>
      <c r="AP24">
        <f>IF($E21&gt;=1,($B20/HLOOKUP($E21,'Annuity Calc'!$H$7:$BE$11,2,FALSE))*HLOOKUP(AP21,'Annuity Calc'!$H$7:$BE$11,4,FALSE),(IF(AP21&lt;=(-1),AP21,0)))</f>
        <v>3802155.2547057117</v>
      </c>
      <c r="AQ24">
        <f>IF($E21&gt;=1,($B20/HLOOKUP($E21,'Annuity Calc'!$H$7:$BE$11,2,FALSE))*HLOOKUP(AQ21,'Annuity Calc'!$H$7:$BE$11,4,FALSE),(IF(AQ21&lt;=(-1),AQ21,0)))</f>
        <v>3562700.0180380014</v>
      </c>
      <c r="AR24">
        <f>IF($E21&gt;=1,($B20/HLOOKUP($E21,'Annuity Calc'!$H$7:$BE$11,2,FALSE))*HLOOKUP(AR21,'Annuity Calc'!$H$7:$BE$11,4,FALSE),(IF(AR21&lt;=(-1),AR21,0)))</f>
        <v>3313496.0298341033</v>
      </c>
      <c r="AS24">
        <f>IF($E21&gt;=1,($B20/HLOOKUP($E21,'Annuity Calc'!$H$7:$BE$11,2,FALSE))*HLOOKUP(AS21,'Annuity Calc'!$H$7:$BE$11,4,FALSE),(IF(AS21&lt;=(-1),AS21,0)))</f>
        <v>3054146.3968882672</v>
      </c>
      <c r="AT24">
        <f>IF($E21&gt;=1,($B20/HLOOKUP($E21,'Annuity Calc'!$H$7:$BE$11,2,FALSE))*HLOOKUP(AT21,'Annuity Calc'!$H$7:$BE$11,4,FALSE),(IF(AT21&lt;=(-1),AT21,0)))</f>
        <v>2784238.0675957762</v>
      </c>
      <c r="AU24">
        <f>IF($E21&gt;=1,($B20/HLOOKUP($E21,'Annuity Calc'!$H$7:$BE$11,2,FALSE))*HLOOKUP(AU21,'Annuity Calc'!$H$7:$BE$11,4,FALSE),(IF(AU21&lt;=(-1),AU21,0)))</f>
        <v>2503341.1741088373</v>
      </c>
      <c r="AV24">
        <f>IF($E21&gt;=1,($B20/HLOOKUP($E21,'Annuity Calc'!$H$7:$BE$11,2,FALSE))*HLOOKUP(AV21,'Annuity Calc'!$H$7:$BE$11,4,FALSE),(IF(AV21&lt;=(-1),AV21,0)))</f>
        <v>2211008.3477101782</v>
      </c>
      <c r="AW24">
        <f>IF($E21&gt;=1,($B20/HLOOKUP($E21,'Annuity Calc'!$H$7:$BE$11,2,FALSE))*HLOOKUP(AW21,'Annuity Calc'!$H$7:$BE$11,4,FALSE),(IF(AW21&lt;=(-1),AW21,0)))</f>
        <v>1906774.0063140134</v>
      </c>
      <c r="AX24">
        <f>IF($E21&gt;=1,($B20/HLOOKUP($E21,'Annuity Calc'!$H$7:$BE$11,2,FALSE))*HLOOKUP(AX21,'Annuity Calc'!$H$7:$BE$11,4,FALSE),(IF(AX21&lt;=(-1),AX21,0)))</f>
        <v>1590153.6129595751</v>
      </c>
      <c r="AY24">
        <f>IF($E21&gt;=1,($B20/HLOOKUP($E21,'Annuity Calc'!$H$7:$BE$11,2,FALSE))*HLOOKUP(AY21,'Annuity Calc'!$H$7:$BE$11,4,FALSE),(IF(AY21&lt;=(-1),AY21,0)))</f>
        <v>1260642.9041162923</v>
      </c>
      <c r="AZ24">
        <f>IF($E21&gt;=1,($B20/HLOOKUP($E21,'Annuity Calc'!$H$7:$BE$11,2,FALSE))*HLOOKUP(AZ21,'Annuity Calc'!$H$7:$BE$11,4,FALSE),(IF(AZ21&lt;=(-1),AZ21,0)))</f>
        <v>917717.08657156839</v>
      </c>
      <c r="BA24">
        <f>IF($E21&gt;=1,($B20/HLOOKUP($E21,'Annuity Calc'!$H$7:$BE$11,2,FALSE))*HLOOKUP(BA21,'Annuity Calc'!$H$7:$BE$11,4,FALSE),(IF(BA21&lt;=(-1),BA21,0)))</f>
        <v>560830.00162208453</v>
      </c>
      <c r="BB24">
        <f>IF($E21&gt;=1,($B20/HLOOKUP($E21,'Annuity Calc'!$H$7:$BE$11,2,FALSE))*HLOOKUP(BB21,'Annuity Calc'!$H$7:$BE$11,4,FALSE),(IF(BB21&lt;=(-1),BB21,0)))</f>
        <v>189413.25523748572</v>
      </c>
      <c r="BC24" t="e">
        <f>IF($E21&gt;=1,($B20/HLOOKUP($E21,'Annuity Calc'!$H$7:$BE$11,2,FALSE))*HLOOKUP(BC21,'Annuity Calc'!$H$7:$BE$11,4,FALSE),(IF(BC21&lt;=(-1),BC21,0)))</f>
        <v>#N/A</v>
      </c>
      <c r="BD24" t="e">
        <f>IF($E21&gt;=1,($B20/HLOOKUP($E21,'Annuity Calc'!$H$7:$BE$11,2,FALSE))*HLOOKUP(BD21,'Annuity Calc'!$H$7:$BE$11,4,FALSE),(IF(BD21&lt;=(-1),BD21,0)))</f>
        <v>#N/A</v>
      </c>
      <c r="BE24" t="e">
        <f>IF($E21&gt;=1,($B20/HLOOKUP($E21,'Annuity Calc'!$H$7:$BE$11,2,FALSE))*HLOOKUP(BE21,'Annuity Calc'!$H$7:$BE$11,4,FALSE),(IF(BE21&lt;=(-1),BE21,0)))</f>
        <v>#N/A</v>
      </c>
      <c r="BF24" t="e">
        <f>IF($E21&gt;=1,($B20/HLOOKUP($E21,'Annuity Calc'!$H$7:$BE$11,2,FALSE))*HLOOKUP(BF21,'Annuity Calc'!$H$7:$BE$11,4,FALSE),(IF(BF21&lt;=(-1),BF21,0)))</f>
        <v>#N/A</v>
      </c>
      <c r="BG24" t="e">
        <f>IF($E21&gt;=1,($B20/HLOOKUP($E21,'Annuity Calc'!$H$7:$BE$11,2,FALSE))*HLOOKUP(BG21,'Annuity Calc'!$H$7:$BE$11,4,FALSE),(IF(BG21&lt;=(-1),BG21,0)))</f>
        <v>#N/A</v>
      </c>
      <c r="BH24" t="e">
        <f>IF($E21&gt;=1,($B20/HLOOKUP($E21,'Annuity Calc'!$H$7:$BE$11,2,FALSE))*HLOOKUP(BH21,'Annuity Calc'!$H$7:$BE$11,4,FALSE),(IF(BH21&lt;=(-1),BH21,0)))</f>
        <v>#N/A</v>
      </c>
      <c r="BI24" t="e">
        <f>IF($E21&gt;=1,($B20/HLOOKUP($E21,'Annuity Calc'!$H$7:$BE$11,2,FALSE))*HLOOKUP(BI21,'Annuity Calc'!$H$7:$BE$11,4,FALSE),(IF(BI21&lt;=(-1),BI21,0)))</f>
        <v>#N/A</v>
      </c>
      <c r="BJ24" t="e">
        <f>IF($E21&gt;=1,($B20/HLOOKUP($E21,'Annuity Calc'!$H$7:$BE$11,2,FALSE))*HLOOKUP(BJ21,'Annuity Calc'!$H$7:$BE$11,4,FALSE),(IF(BJ21&lt;=(-1),BJ21,0)))</f>
        <v>#N/A</v>
      </c>
      <c r="BK24" t="e">
        <f>IF($E21&gt;=1,($B20/HLOOKUP($E21,'Annuity Calc'!$H$7:$BE$11,2,FALSE))*HLOOKUP(BK21,'Annuity Calc'!$H$7:$BE$11,4,FALSE),(IF(BK21&lt;=(-1),BK21,0)))</f>
        <v>#N/A</v>
      </c>
      <c r="BL24" t="e">
        <f>IF($E21&gt;=1,($B20/HLOOKUP($E21,'Annuity Calc'!$H$7:$BE$11,2,FALSE))*HLOOKUP(BL21,'Annuity Calc'!$H$7:$BE$11,4,FALSE),(IF(BL21&lt;=(-1),BL21,0)))</f>
        <v>#N/A</v>
      </c>
      <c r="BM24" t="e">
        <f>IF($E21&gt;=1,($B20/HLOOKUP($E21,'Annuity Calc'!$H$7:$BE$11,2,FALSE))*HLOOKUP(BM21,'Annuity Calc'!$H$7:$BE$11,4,FALSE),(IF(BM21&lt;=(-1),BM21,0)))</f>
        <v>#N/A</v>
      </c>
      <c r="BN24" t="e">
        <f>IF($E21&gt;=1,($B20/HLOOKUP($E21,'Annuity Calc'!$H$7:$BE$11,2,FALSE))*HLOOKUP(BN21,'Annuity Calc'!$H$7:$BE$11,4,FALSE),(IF(BN21&lt;=(-1),BN21,0)))</f>
        <v>#N/A</v>
      </c>
      <c r="BO24" t="e">
        <f>IF($E21&gt;=1,($B20/HLOOKUP($E21,'Annuity Calc'!$H$7:$BE$11,2,FALSE))*HLOOKUP(BO21,'Annuity Calc'!$H$7:$BE$11,4,FALSE),(IF(BO21&lt;=(-1),BO21,0)))</f>
        <v>#N/A</v>
      </c>
    </row>
    <row r="25" spans="1:67" x14ac:dyDescent="0.25">
      <c r="D25" t="s">
        <v>472</v>
      </c>
      <c r="E25">
        <f>IF($E21&gt;=1,($B20/HLOOKUP($E21,'Annuity Calc'!$H$7:$BE$11,2,FALSE))*HLOOKUP(E21,'Annuity Calc'!$H$7:$BE$11,5,FALSE),(IF(E21&lt;=(-1),E21,0)))</f>
        <v>9683812.0140087008</v>
      </c>
      <c r="F25">
        <f>IF($E21&gt;=1,($B20/HLOOKUP($E21,'Annuity Calc'!$H$7:$BE$11,2,FALSE))*HLOOKUP(F21,'Annuity Calc'!$H$7:$BE$11,5,FALSE),(IF(F21&lt;=(-1),F21,0)))</f>
        <v>9683812.0140087008</v>
      </c>
      <c r="G25">
        <f>IF($E21&gt;=1,($B20/HLOOKUP($E21,'Annuity Calc'!$H$7:$BE$11,2,FALSE))*HLOOKUP(G21,'Annuity Calc'!$H$7:$BE$11,5,FALSE),(IF(G21&lt;=(-1),G21,0)))</f>
        <v>9683812.0140087008</v>
      </c>
      <c r="H25">
        <f>IF($E21&gt;=1,($B20/HLOOKUP($E21,'Annuity Calc'!$H$7:$BE$11,2,FALSE))*HLOOKUP(H21,'Annuity Calc'!$H$7:$BE$11,5,FALSE),(IF(H21&lt;=(-1),H21,0)))</f>
        <v>9683812.0140087008</v>
      </c>
      <c r="I25">
        <f>IF($E21&gt;=1,($B20/HLOOKUP($E21,'Annuity Calc'!$H$7:$BE$11,2,FALSE))*HLOOKUP(I21,'Annuity Calc'!$H$7:$BE$11,5,FALSE),(IF(I21&lt;=(-1),I21,0)))</f>
        <v>9683812.0140087008</v>
      </c>
      <c r="J25">
        <f>IF($E21&gt;=1,($B20/HLOOKUP($E21,'Annuity Calc'!$H$7:$BE$11,2,FALSE))*HLOOKUP(J21,'Annuity Calc'!$H$7:$BE$11,5,FALSE),(IF(J21&lt;=(-1),J21,0)))</f>
        <v>9683812.0140087008</v>
      </c>
      <c r="K25">
        <f>IF($E21&gt;=1,($B20/HLOOKUP($E21,'Annuity Calc'!$H$7:$BE$11,2,FALSE))*HLOOKUP(K21,'Annuity Calc'!$H$7:$BE$11,5,FALSE),(IF(K21&lt;=(-1),K21,0)))</f>
        <v>9683812.0140087008</v>
      </c>
      <c r="L25">
        <f>IF($E21&gt;=1,($B20/HLOOKUP($E21,'Annuity Calc'!$H$7:$BE$11,2,FALSE))*HLOOKUP(L21,'Annuity Calc'!$H$7:$BE$11,5,FALSE),(IF(L21&lt;=(-1),L21,0)))</f>
        <v>9683812.0140087008</v>
      </c>
      <c r="M25">
        <f>IF($E21&gt;=1,($B20/HLOOKUP($E21,'Annuity Calc'!$H$7:$BE$11,2,FALSE))*HLOOKUP(M21,'Annuity Calc'!$H$7:$BE$11,5,FALSE),(IF(M21&lt;=(-1),M21,0)))</f>
        <v>9683812.0140087008</v>
      </c>
      <c r="N25">
        <f>IF($E21&gt;=1,($B20/HLOOKUP($E21,'Annuity Calc'!$H$7:$BE$11,2,FALSE))*HLOOKUP(N21,'Annuity Calc'!$H$7:$BE$11,5,FALSE),(IF(N21&lt;=(-1),N21,0)))</f>
        <v>9683812.0140087008</v>
      </c>
      <c r="O25">
        <f>IF($E21&gt;=1,($B20/HLOOKUP($E21,'Annuity Calc'!$H$7:$BE$11,2,FALSE))*HLOOKUP(O21,'Annuity Calc'!$H$7:$BE$11,5,FALSE),(IF(O21&lt;=(-1),O21,0)))</f>
        <v>9683812.0140087008</v>
      </c>
      <c r="P25">
        <f>IF($E21&gt;=1,($B20/HLOOKUP($E21,'Annuity Calc'!$H$7:$BE$11,2,FALSE))*HLOOKUP(P21,'Annuity Calc'!$H$7:$BE$11,5,FALSE),(IF(P21&lt;=(-1),P21,0)))</f>
        <v>9683812.0140087008</v>
      </c>
      <c r="Q25">
        <f>IF($E21&gt;=1,($B20/HLOOKUP($E21,'Annuity Calc'!$H$7:$BE$11,2,FALSE))*HLOOKUP(Q21,'Annuity Calc'!$H$7:$BE$11,5,FALSE),(IF(Q21&lt;=(-1),Q21,0)))</f>
        <v>9683812.0140087008</v>
      </c>
      <c r="R25">
        <f>IF($E21&gt;=1,($B20/HLOOKUP($E21,'Annuity Calc'!$H$7:$BE$11,2,FALSE))*HLOOKUP(R21,'Annuity Calc'!$H$7:$BE$11,5,FALSE),(IF(R21&lt;=(-1),R21,0)))</f>
        <v>9683812.0140087008</v>
      </c>
      <c r="S25">
        <f>IF($E21&gt;=1,($B20/HLOOKUP($E21,'Annuity Calc'!$H$7:$BE$11,2,FALSE))*HLOOKUP(S21,'Annuity Calc'!$H$7:$BE$11,5,FALSE),(IF(S21&lt;=(-1),S21,0)))</f>
        <v>9683812.0140087008</v>
      </c>
      <c r="T25">
        <f>IF($E21&gt;=1,($B20/HLOOKUP($E21,'Annuity Calc'!$H$7:$BE$11,2,FALSE))*HLOOKUP(T21,'Annuity Calc'!$H$7:$BE$11,5,FALSE),(IF(T21&lt;=(-1),T21,0)))</f>
        <v>9683812.0140087008</v>
      </c>
      <c r="U25">
        <f>IF($E21&gt;=1,($B20/HLOOKUP($E21,'Annuity Calc'!$H$7:$BE$11,2,FALSE))*HLOOKUP(U21,'Annuity Calc'!$H$7:$BE$11,5,FALSE),(IF(U21&lt;=(-1),U21,0)))</f>
        <v>9683812.0140087008</v>
      </c>
      <c r="V25">
        <f>IF($E21&gt;=1,($B20/HLOOKUP($E21,'Annuity Calc'!$H$7:$BE$11,2,FALSE))*HLOOKUP(V21,'Annuity Calc'!$H$7:$BE$11,5,FALSE),(IF(V21&lt;=(-1),V21,0)))</f>
        <v>9683812.0140087008</v>
      </c>
      <c r="W25">
        <f>IF($E21&gt;=1,($B20/HLOOKUP($E21,'Annuity Calc'!$H$7:$BE$11,2,FALSE))*HLOOKUP(W21,'Annuity Calc'!$H$7:$BE$11,5,FALSE),(IF(W21&lt;=(-1),W21,0)))</f>
        <v>9683812.0140087008</v>
      </c>
      <c r="X25">
        <f>IF($E21&gt;=1,($B20/HLOOKUP($E21,'Annuity Calc'!$H$7:$BE$11,2,FALSE))*HLOOKUP(X21,'Annuity Calc'!$H$7:$BE$11,5,FALSE),(IF(X21&lt;=(-1),X21,0)))</f>
        <v>9683812.0140087008</v>
      </c>
      <c r="Y25">
        <f>IF($E21&gt;=1,($B20/HLOOKUP($E21,'Annuity Calc'!$H$7:$BE$11,2,FALSE))*HLOOKUP(Y21,'Annuity Calc'!$H$7:$BE$11,5,FALSE),(IF(Y21&lt;=(-1),Y21,0)))</f>
        <v>9683812.0140087008</v>
      </c>
      <c r="Z25">
        <f>IF($E21&gt;=1,($B20/HLOOKUP($E21,'Annuity Calc'!$H$7:$BE$11,2,FALSE))*HLOOKUP(Z21,'Annuity Calc'!$H$7:$BE$11,5,FALSE),(IF(Z21&lt;=(-1),Z21,0)))</f>
        <v>9683812.0140087008</v>
      </c>
      <c r="AA25">
        <f>IF($E21&gt;=1,($B20/HLOOKUP($E21,'Annuity Calc'!$H$7:$BE$11,2,FALSE))*HLOOKUP(AA21,'Annuity Calc'!$H$7:$BE$11,5,FALSE),(IF(AA21&lt;=(-1),AA21,0)))</f>
        <v>9683812.0140087008</v>
      </c>
      <c r="AB25">
        <f>IF($E21&gt;=1,($B20/HLOOKUP($E21,'Annuity Calc'!$H$7:$BE$11,2,FALSE))*HLOOKUP(AB21,'Annuity Calc'!$H$7:$BE$11,5,FALSE),(IF(AB21&lt;=(-1),AB21,0)))</f>
        <v>9683812.0140087008</v>
      </c>
      <c r="AC25">
        <f>IF($E21&gt;=1,($B20/HLOOKUP($E21,'Annuity Calc'!$H$7:$BE$11,2,FALSE))*HLOOKUP(AC21,'Annuity Calc'!$H$7:$BE$11,5,FALSE),(IF(AC21&lt;=(-1),AC21,0)))</f>
        <v>9683812.0140087008</v>
      </c>
      <c r="AD25">
        <f>IF($E21&gt;=1,($B20/HLOOKUP($E21,'Annuity Calc'!$H$7:$BE$11,2,FALSE))*HLOOKUP(AD21,'Annuity Calc'!$H$7:$BE$11,5,FALSE),(IF(AD21&lt;=(-1),AD21,0)))</f>
        <v>9683812.0140087008</v>
      </c>
      <c r="AE25">
        <f>IF($E21&gt;=1,($B20/HLOOKUP($E21,'Annuity Calc'!$H$7:$BE$11,2,FALSE))*HLOOKUP(AE21,'Annuity Calc'!$H$7:$BE$11,5,FALSE),(IF(AE21&lt;=(-1),AE21,0)))</f>
        <v>9683812.0140087008</v>
      </c>
      <c r="AF25">
        <f>IF($E21&gt;=1,($B20/HLOOKUP($E21,'Annuity Calc'!$H$7:$BE$11,2,FALSE))*HLOOKUP(AF21,'Annuity Calc'!$H$7:$BE$11,5,FALSE),(IF(AF21&lt;=(-1),AF21,0)))</f>
        <v>9683812.0140087008</v>
      </c>
      <c r="AG25">
        <f>IF($E21&gt;=1,($B20/HLOOKUP($E21,'Annuity Calc'!$H$7:$BE$11,2,FALSE))*HLOOKUP(AG21,'Annuity Calc'!$H$7:$BE$11,5,FALSE),(IF(AG21&lt;=(-1),AG21,0)))</f>
        <v>9683812.0140087008</v>
      </c>
      <c r="AH25">
        <f>IF($E21&gt;=1,($B20/HLOOKUP($E21,'Annuity Calc'!$H$7:$BE$11,2,FALSE))*HLOOKUP(AH21,'Annuity Calc'!$H$7:$BE$11,5,FALSE),(IF(AH21&lt;=(-1),AH21,0)))</f>
        <v>9683812.0140087008</v>
      </c>
      <c r="AI25">
        <f>IF($E21&gt;=1,($B20/HLOOKUP($E21,'Annuity Calc'!$H$7:$BE$11,2,FALSE))*HLOOKUP(AI21,'Annuity Calc'!$H$7:$BE$11,5,FALSE),(IF(AI21&lt;=(-1),AI21,0)))</f>
        <v>9683812.0140087008</v>
      </c>
      <c r="AJ25">
        <f>IF($E21&gt;=1,($B20/HLOOKUP($E21,'Annuity Calc'!$H$7:$BE$11,2,FALSE))*HLOOKUP(AJ21,'Annuity Calc'!$H$7:$BE$11,5,FALSE),(IF(AJ21&lt;=(-1),AJ21,0)))</f>
        <v>9683812.0140087008</v>
      </c>
      <c r="AK25">
        <f>IF($E21&gt;=1,($B20/HLOOKUP($E21,'Annuity Calc'!$H$7:$BE$11,2,FALSE))*HLOOKUP(AK21,'Annuity Calc'!$H$7:$BE$11,5,FALSE),(IF(AK21&lt;=(-1),AK21,0)))</f>
        <v>9683812.0140087008</v>
      </c>
      <c r="AL25">
        <f>IF($E21&gt;=1,($B20/HLOOKUP($E21,'Annuity Calc'!$H$7:$BE$11,2,FALSE))*HLOOKUP(AL21,'Annuity Calc'!$H$7:$BE$11,5,FALSE),(IF(AL21&lt;=(-1),AL21,0)))</f>
        <v>9683812.0140087008</v>
      </c>
      <c r="AM25">
        <f>IF($E21&gt;=1,($B20/HLOOKUP($E21,'Annuity Calc'!$H$7:$BE$11,2,FALSE))*HLOOKUP(AM21,'Annuity Calc'!$H$7:$BE$11,5,FALSE),(IF(AM21&lt;=(-1),AM21,0)))</f>
        <v>9683812.0140087008</v>
      </c>
      <c r="AN25">
        <f>IF($E21&gt;=1,($B20/HLOOKUP($E21,'Annuity Calc'!$H$7:$BE$11,2,FALSE))*HLOOKUP(AN21,'Annuity Calc'!$H$7:$BE$11,5,FALSE),(IF(AN21&lt;=(-1),AN21,0)))</f>
        <v>9683812.0140087008</v>
      </c>
      <c r="AO25">
        <f>IF($E21&gt;=1,($B20/HLOOKUP($E21,'Annuity Calc'!$H$7:$BE$11,2,FALSE))*HLOOKUP(AO21,'Annuity Calc'!$H$7:$BE$11,5,FALSE),(IF(AO21&lt;=(-1),AO21,0)))</f>
        <v>9683812.0140087008</v>
      </c>
      <c r="AP25">
        <f>IF($E21&gt;=1,($B20/HLOOKUP($E21,'Annuity Calc'!$H$7:$BE$11,2,FALSE))*HLOOKUP(AP21,'Annuity Calc'!$H$7:$BE$11,5,FALSE),(IF(AP21&lt;=(-1),AP21,0)))</f>
        <v>9683812.0140087008</v>
      </c>
      <c r="AQ25">
        <f>IF($E21&gt;=1,($B20/HLOOKUP($E21,'Annuity Calc'!$H$7:$BE$11,2,FALSE))*HLOOKUP(AQ21,'Annuity Calc'!$H$7:$BE$11,5,FALSE),(IF(AQ21&lt;=(-1),AQ21,0)))</f>
        <v>9683812.0140087008</v>
      </c>
      <c r="AR25">
        <f>IF($E21&gt;=1,($B20/HLOOKUP($E21,'Annuity Calc'!$H$7:$BE$11,2,FALSE))*HLOOKUP(AR21,'Annuity Calc'!$H$7:$BE$11,5,FALSE),(IF(AR21&lt;=(-1),AR21,0)))</f>
        <v>9683812.0140087008</v>
      </c>
      <c r="AS25">
        <f>IF($E21&gt;=1,($B20/HLOOKUP($E21,'Annuity Calc'!$H$7:$BE$11,2,FALSE))*HLOOKUP(AS21,'Annuity Calc'!$H$7:$BE$11,5,FALSE),(IF(AS21&lt;=(-1),AS21,0)))</f>
        <v>9683812.0140087008</v>
      </c>
      <c r="AT25">
        <f>IF($E21&gt;=1,($B20/HLOOKUP($E21,'Annuity Calc'!$H$7:$BE$11,2,FALSE))*HLOOKUP(AT21,'Annuity Calc'!$H$7:$BE$11,5,FALSE),(IF(AT21&lt;=(-1),AT21,0)))</f>
        <v>9683812.0140087008</v>
      </c>
      <c r="AU25">
        <f>IF($E21&gt;=1,($B20/HLOOKUP($E21,'Annuity Calc'!$H$7:$BE$11,2,FALSE))*HLOOKUP(AU21,'Annuity Calc'!$H$7:$BE$11,5,FALSE),(IF(AU21&lt;=(-1),AU21,0)))</f>
        <v>9683812.0140087008</v>
      </c>
      <c r="AV25">
        <f>IF($E21&gt;=1,($B20/HLOOKUP($E21,'Annuity Calc'!$H$7:$BE$11,2,FALSE))*HLOOKUP(AV21,'Annuity Calc'!$H$7:$BE$11,5,FALSE),(IF(AV21&lt;=(-1),AV21,0)))</f>
        <v>9683812.0140087008</v>
      </c>
      <c r="AW25">
        <f>IF($E21&gt;=1,($B20/HLOOKUP($E21,'Annuity Calc'!$H$7:$BE$11,2,FALSE))*HLOOKUP(AW21,'Annuity Calc'!$H$7:$BE$11,5,FALSE),(IF(AW21&lt;=(-1),AW21,0)))</f>
        <v>9683812.0140087008</v>
      </c>
      <c r="AX25">
        <f>IF($E21&gt;=1,($B20/HLOOKUP($E21,'Annuity Calc'!$H$7:$BE$11,2,FALSE))*HLOOKUP(AX21,'Annuity Calc'!$H$7:$BE$11,5,FALSE),(IF(AX21&lt;=(-1),AX21,0)))</f>
        <v>9683812.0140087008</v>
      </c>
      <c r="AY25">
        <f>IF($E21&gt;=1,($B20/HLOOKUP($E21,'Annuity Calc'!$H$7:$BE$11,2,FALSE))*HLOOKUP(AY21,'Annuity Calc'!$H$7:$BE$11,5,FALSE),(IF(AY21&lt;=(-1),AY21,0)))</f>
        <v>9683812.0140087008</v>
      </c>
      <c r="AZ25">
        <f>IF($E21&gt;=1,($B20/HLOOKUP($E21,'Annuity Calc'!$H$7:$BE$11,2,FALSE))*HLOOKUP(AZ21,'Annuity Calc'!$H$7:$BE$11,5,FALSE),(IF(AZ21&lt;=(-1),AZ21,0)))</f>
        <v>9683812.0140087008</v>
      </c>
      <c r="BA25">
        <f>IF($E21&gt;=1,($B20/HLOOKUP($E21,'Annuity Calc'!$H$7:$BE$11,2,FALSE))*HLOOKUP(BA21,'Annuity Calc'!$H$7:$BE$11,5,FALSE),(IF(BA21&lt;=(-1),BA21,0)))</f>
        <v>9683812.0140087008</v>
      </c>
      <c r="BB25">
        <f>IF($E21&gt;=1,($B20/HLOOKUP($E21,'Annuity Calc'!$H$7:$BE$11,2,FALSE))*HLOOKUP(BB21,'Annuity Calc'!$H$7:$BE$11,5,FALSE),(IF(BB21&lt;=(-1),BB21,0)))</f>
        <v>9683812.0140087008</v>
      </c>
      <c r="BC25" t="e">
        <f>IF($E21&gt;=1,($B20/HLOOKUP($E21,'Annuity Calc'!$H$7:$BE$11,2,FALSE))*HLOOKUP(BC21,'Annuity Calc'!$H$7:$BE$11,5,FALSE),(IF(BC21&lt;=(-1),BC21,0)))</f>
        <v>#N/A</v>
      </c>
      <c r="BD25" t="e">
        <f>IF($E21&gt;=1,($B20/HLOOKUP($E21,'Annuity Calc'!$H$7:$BE$11,2,FALSE))*HLOOKUP(BD21,'Annuity Calc'!$H$7:$BE$11,5,FALSE),(IF(BD21&lt;=(-1),BD21,0)))</f>
        <v>#N/A</v>
      </c>
      <c r="BE25" t="e">
        <f>IF($E21&gt;=1,($B20/HLOOKUP($E21,'Annuity Calc'!$H$7:$BE$11,2,FALSE))*HLOOKUP(BE21,'Annuity Calc'!$H$7:$BE$11,5,FALSE),(IF(BE21&lt;=(-1),BE21,0)))</f>
        <v>#N/A</v>
      </c>
      <c r="BF25" t="e">
        <f>IF($E21&gt;=1,($B20/HLOOKUP($E21,'Annuity Calc'!$H$7:$BE$11,2,FALSE))*HLOOKUP(BF21,'Annuity Calc'!$H$7:$BE$11,5,FALSE),(IF(BF21&lt;=(-1),BF21,0)))</f>
        <v>#N/A</v>
      </c>
      <c r="BG25" t="e">
        <f>IF($E21&gt;=1,($B20/HLOOKUP($E21,'Annuity Calc'!$H$7:$BE$11,2,FALSE))*HLOOKUP(BG21,'Annuity Calc'!$H$7:$BE$11,5,FALSE),(IF(BG21&lt;=(-1),BG21,0)))</f>
        <v>#N/A</v>
      </c>
      <c r="BH25" t="e">
        <f>IF($E21&gt;=1,($B20/HLOOKUP($E21,'Annuity Calc'!$H$7:$BE$11,2,FALSE))*HLOOKUP(BH21,'Annuity Calc'!$H$7:$BE$11,5,FALSE),(IF(BH21&lt;=(-1),BH21,0)))</f>
        <v>#N/A</v>
      </c>
      <c r="BI25" t="e">
        <f>IF($E21&gt;=1,($B20/HLOOKUP($E21,'Annuity Calc'!$H$7:$BE$11,2,FALSE))*HLOOKUP(BI21,'Annuity Calc'!$H$7:$BE$11,5,FALSE),(IF(BI21&lt;=(-1),BI21,0)))</f>
        <v>#N/A</v>
      </c>
      <c r="BJ25" t="e">
        <f>IF($E21&gt;=1,($B20/HLOOKUP($E21,'Annuity Calc'!$H$7:$BE$11,2,FALSE))*HLOOKUP(BJ21,'Annuity Calc'!$H$7:$BE$11,5,FALSE),(IF(BJ21&lt;=(-1),BJ21,0)))</f>
        <v>#N/A</v>
      </c>
      <c r="BK25" t="e">
        <f>IF($E21&gt;=1,($B20/HLOOKUP($E21,'Annuity Calc'!$H$7:$BE$11,2,FALSE))*HLOOKUP(BK21,'Annuity Calc'!$H$7:$BE$11,5,FALSE),(IF(BK21&lt;=(-1),BK21,0)))</f>
        <v>#N/A</v>
      </c>
      <c r="BL25" t="e">
        <f>IF($E21&gt;=1,($B20/HLOOKUP($E21,'Annuity Calc'!$H$7:$BE$11,2,FALSE))*HLOOKUP(BL21,'Annuity Calc'!$H$7:$BE$11,5,FALSE),(IF(BL21&lt;=(-1),BL21,0)))</f>
        <v>#N/A</v>
      </c>
      <c r="BM25" t="e">
        <f>IF($E21&gt;=1,($B20/HLOOKUP($E21,'Annuity Calc'!$H$7:$BE$11,2,FALSE))*HLOOKUP(BM21,'Annuity Calc'!$H$7:$BE$11,5,FALSE),(IF(BM21&lt;=(-1),BM21,0)))</f>
        <v>#N/A</v>
      </c>
      <c r="BN25" t="e">
        <f>IF($E21&gt;=1,($B20/HLOOKUP($E21,'Annuity Calc'!$H$7:$BE$11,2,FALSE))*HLOOKUP(BN21,'Annuity Calc'!$H$7:$BE$11,5,FALSE),(IF(BN21&lt;=(-1),BN21,0)))</f>
        <v>#N/A</v>
      </c>
      <c r="BO25" t="e">
        <f>IF($E21&gt;=1,($B20/HLOOKUP($E21,'Annuity Calc'!$H$7:$BE$11,2,FALSE))*HLOOKUP(BO21,'Annuity Calc'!$H$7:$BE$11,5,FALSE),(IF(BO21&lt;=(-1),BO21,0)))</f>
        <v>#N/A</v>
      </c>
    </row>
    <row r="26" spans="1:67" x14ac:dyDescent="0.25">
      <c r="E26">
        <f>E22-E23</f>
        <v>208356413.4339996</v>
      </c>
      <c r="F26">
        <f>F22-F23</f>
        <v>206958126.4915047</v>
      </c>
      <c r="G26">
        <f t="shared" ref="G26:BO26" si="5">G22-G23</f>
        <v>205502912.19937912</v>
      </c>
      <c r="H26">
        <f t="shared" si="5"/>
        <v>203988452.91949189</v>
      </c>
      <c r="I26">
        <f t="shared" si="5"/>
        <v>202412336.65754509</v>
      </c>
      <c r="J26">
        <f t="shared" si="5"/>
        <v>200772053.22162586</v>
      </c>
      <c r="K26">
        <f t="shared" si="5"/>
        <v>199064990.22436467</v>
      </c>
      <c r="L26">
        <f t="shared" si="5"/>
        <v>197288428.92233258</v>
      </c>
      <c r="M26">
        <f t="shared" si="5"/>
        <v>195439539.88605115</v>
      </c>
      <c r="N26">
        <f t="shared" si="5"/>
        <v>193515378.49371886</v>
      </c>
      <c r="O26">
        <f t="shared" si="5"/>
        <v>191512880.24147731</v>
      </c>
      <c r="P26">
        <f t="shared" si="5"/>
        <v>189428855.86274791</v>
      </c>
      <c r="Q26">
        <f t="shared" si="5"/>
        <v>187259986.2488659</v>
      </c>
      <c r="R26">
        <f t="shared" si="5"/>
        <v>185002817.16292238</v>
      </c>
      <c r="S26">
        <f t="shared" si="5"/>
        <v>182653753.73839498</v>
      </c>
      <c r="T26">
        <f t="shared" si="5"/>
        <v>180209054.75380567</v>
      </c>
      <c r="U26">
        <f t="shared" si="5"/>
        <v>177664826.67428741</v>
      </c>
      <c r="V26">
        <f t="shared" si="5"/>
        <v>175017017.4505696</v>
      </c>
      <c r="W26">
        <f t="shared" si="5"/>
        <v>172261410.06550661</v>
      </c>
      <c r="X26">
        <f t="shared" si="5"/>
        <v>169393615.8178713</v>
      </c>
      <c r="Y26">
        <f t="shared" si="5"/>
        <v>166409067.33271682</v>
      </c>
      <c r="Z26">
        <f t="shared" si="5"/>
        <v>163303011.28717497</v>
      </c>
      <c r="AA26">
        <f t="shared" si="5"/>
        <v>160070500.8401055</v>
      </c>
      <c r="AB26">
        <f t="shared" si="5"/>
        <v>156706387.75354004</v>
      </c>
      <c r="AC26">
        <f t="shared" si="5"/>
        <v>153205314.19337225</v>
      </c>
      <c r="AD26">
        <f t="shared" si="5"/>
        <v>149561704.19623625</v>
      </c>
      <c r="AE26">
        <f t="shared" si="5"/>
        <v>145769754.78898266</v>
      </c>
      <c r="AF26">
        <f t="shared" si="5"/>
        <v>141823426.746609</v>
      </c>
      <c r="AG26">
        <f t="shared" si="5"/>
        <v>137716434.97392496</v>
      </c>
      <c r="AH26">
        <f t="shared" si="5"/>
        <v>133442238.49563396</v>
      </c>
      <c r="AI26">
        <f t="shared" si="5"/>
        <v>128994030.03888899</v>
      </c>
      <c r="AJ26">
        <f t="shared" si="5"/>
        <v>124364725.19173115</v>
      </c>
      <c r="AK26">
        <f t="shared" si="5"/>
        <v>119546951.12014437</v>
      </c>
      <c r="AL26">
        <f t="shared" si="5"/>
        <v>114533034.82575639</v>
      </c>
      <c r="AM26">
        <f t="shared" si="5"/>
        <v>109314990.92548496</v>
      </c>
      <c r="AN26">
        <f t="shared" si="5"/>
        <v>103884508.93366632</v>
      </c>
      <c r="AO26">
        <f t="shared" si="5"/>
        <v>98232940.026411161</v>
      </c>
      <c r="AP26">
        <f t="shared" si="5"/>
        <v>92351283.267108172</v>
      </c>
      <c r="AQ26">
        <f t="shared" si="5"/>
        <v>86230171.271137476</v>
      </c>
      <c r="AR26">
        <f t="shared" si="5"/>
        <v>79859855.286962882</v>
      </c>
      <c r="AS26">
        <f t="shared" si="5"/>
        <v>73230189.669842452</v>
      </c>
      <c r="AT26">
        <f t="shared" si="5"/>
        <v>66330615.723429531</v>
      </c>
      <c r="AU26">
        <f t="shared" si="5"/>
        <v>59150144.883529671</v>
      </c>
      <c r="AV26">
        <f t="shared" si="5"/>
        <v>51677341.217231147</v>
      </c>
      <c r="AW26">
        <f t="shared" si="5"/>
        <v>43900303.209536463</v>
      </c>
      <c r="AX26">
        <f t="shared" si="5"/>
        <v>35806644.808487341</v>
      </c>
      <c r="AY26">
        <f t="shared" si="5"/>
        <v>27383475.698594932</v>
      </c>
      <c r="AZ26">
        <f t="shared" si="5"/>
        <v>18617380.771157801</v>
      </c>
      <c r="BA26">
        <f t="shared" si="5"/>
        <v>9494398.7587711848</v>
      </c>
      <c r="BB26">
        <f t="shared" si="5"/>
        <v>-2.9802322387695313E-8</v>
      </c>
      <c r="BC26" t="e">
        <f t="shared" si="5"/>
        <v>#N/A</v>
      </c>
      <c r="BD26" t="e">
        <f t="shared" si="5"/>
        <v>#N/A</v>
      </c>
      <c r="BE26" t="e">
        <f t="shared" si="5"/>
        <v>#N/A</v>
      </c>
      <c r="BF26" t="e">
        <f t="shared" si="5"/>
        <v>#N/A</v>
      </c>
      <c r="BG26" t="e">
        <f t="shared" si="5"/>
        <v>#N/A</v>
      </c>
      <c r="BH26" t="e">
        <f t="shared" si="5"/>
        <v>#N/A</v>
      </c>
      <c r="BI26" t="e">
        <f t="shared" si="5"/>
        <v>#N/A</v>
      </c>
      <c r="BJ26" t="e">
        <f t="shared" si="5"/>
        <v>#N/A</v>
      </c>
      <c r="BK26" t="e">
        <f t="shared" si="5"/>
        <v>#N/A</v>
      </c>
      <c r="BL26" t="e">
        <f t="shared" si="5"/>
        <v>#N/A</v>
      </c>
      <c r="BM26" t="e">
        <f t="shared" si="5"/>
        <v>#N/A</v>
      </c>
      <c r="BN26" t="e">
        <f t="shared" si="5"/>
        <v>#N/A</v>
      </c>
      <c r="BO26" t="e">
        <f t="shared" si="5"/>
        <v>#N/A</v>
      </c>
    </row>
    <row r="28" spans="1:67" x14ac:dyDescent="0.25">
      <c r="E28" t="s">
        <v>780</v>
      </c>
      <c r="F28">
        <f>Inputs!F80</f>
        <v>36706645.04797592</v>
      </c>
    </row>
    <row r="29" spans="1:67" x14ac:dyDescent="0.25">
      <c r="E29" s="13" t="s">
        <v>777</v>
      </c>
      <c r="F29" s="13">
        <f>E25/F28</f>
        <v>0.26381631994293869</v>
      </c>
    </row>
    <row r="30" spans="1:67" x14ac:dyDescent="0.25">
      <c r="E30" t="s">
        <v>781</v>
      </c>
      <c r="F30">
        <f>F28*F29</f>
        <v>9683812.0140087008</v>
      </c>
    </row>
    <row r="33" spans="1:67" x14ac:dyDescent="0.25">
      <c r="A33" s="13" t="s">
        <v>782</v>
      </c>
    </row>
    <row r="34" spans="1:67" x14ac:dyDescent="0.25">
      <c r="A34" s="12" t="s">
        <v>783</v>
      </c>
    </row>
    <row r="35" spans="1:67" x14ac:dyDescent="0.25">
      <c r="A35" t="s">
        <v>784</v>
      </c>
      <c r="B35">
        <f>Inputs!F214</f>
        <v>12300000</v>
      </c>
      <c r="E35" s="15">
        <v>2019</v>
      </c>
      <c r="F35" s="15">
        <v>2020</v>
      </c>
      <c r="G35" s="15">
        <v>2021</v>
      </c>
      <c r="H35" s="15">
        <v>2022</v>
      </c>
      <c r="I35" s="15">
        <v>2023</v>
      </c>
      <c r="J35" s="15">
        <v>2024</v>
      </c>
      <c r="K35" s="15">
        <v>2025</v>
      </c>
      <c r="L35" s="15">
        <v>2026</v>
      </c>
      <c r="M35" s="15">
        <v>2027</v>
      </c>
      <c r="N35" s="15">
        <v>2028</v>
      </c>
      <c r="O35" s="15">
        <v>2029</v>
      </c>
      <c r="P35" s="15">
        <v>2030</v>
      </c>
      <c r="Q35" s="15">
        <v>2031</v>
      </c>
      <c r="R35" s="15">
        <v>2032</v>
      </c>
      <c r="S35" s="15">
        <v>2033</v>
      </c>
      <c r="T35" s="15">
        <v>2034</v>
      </c>
      <c r="U35" s="15">
        <v>2035</v>
      </c>
      <c r="V35" s="15">
        <v>2036</v>
      </c>
      <c r="W35" s="15">
        <v>2037</v>
      </c>
      <c r="X35" s="15">
        <v>2038</v>
      </c>
      <c r="Y35" s="15">
        <v>2039</v>
      </c>
      <c r="Z35" s="15">
        <v>2040</v>
      </c>
      <c r="AA35" s="15">
        <v>2041</v>
      </c>
      <c r="AB35" s="15">
        <v>2042</v>
      </c>
      <c r="AC35" s="15">
        <v>2043</v>
      </c>
      <c r="AD35" s="15">
        <v>2044</v>
      </c>
      <c r="AE35" s="15">
        <v>2045</v>
      </c>
      <c r="AF35" s="15">
        <v>2046</v>
      </c>
      <c r="AG35" s="15">
        <v>2047</v>
      </c>
      <c r="AH35" s="15">
        <v>2048</v>
      </c>
      <c r="AI35" s="15">
        <v>2049</v>
      </c>
      <c r="AJ35" s="15">
        <v>2050</v>
      </c>
      <c r="AK35" s="15">
        <v>2051</v>
      </c>
      <c r="AL35" s="15">
        <v>2052</v>
      </c>
      <c r="AM35" s="15">
        <v>2053</v>
      </c>
      <c r="AN35" s="15">
        <v>2054</v>
      </c>
      <c r="AO35" s="15">
        <v>2055</v>
      </c>
      <c r="AP35" s="15">
        <v>2056</v>
      </c>
      <c r="AQ35" s="15">
        <v>2057</v>
      </c>
      <c r="AR35" s="15">
        <v>2058</v>
      </c>
      <c r="AS35" s="15">
        <v>2059</v>
      </c>
      <c r="AT35" s="15">
        <v>2060</v>
      </c>
      <c r="AU35" s="15">
        <v>2061</v>
      </c>
      <c r="AV35" s="15">
        <v>2062</v>
      </c>
      <c r="AW35" s="15">
        <v>2063</v>
      </c>
      <c r="AX35" s="15">
        <v>2064</v>
      </c>
      <c r="AY35" s="15">
        <v>2065</v>
      </c>
      <c r="AZ35" s="15">
        <v>2066</v>
      </c>
      <c r="BA35" s="15">
        <v>2067</v>
      </c>
      <c r="BB35" s="15">
        <v>2068</v>
      </c>
      <c r="BC35" s="15">
        <v>2069</v>
      </c>
      <c r="BD35" s="15">
        <v>2070</v>
      </c>
      <c r="BE35" s="15">
        <v>2071</v>
      </c>
      <c r="BF35" s="15">
        <v>2072</v>
      </c>
      <c r="BG35" s="15">
        <v>2073</v>
      </c>
      <c r="BH35" s="15">
        <v>2074</v>
      </c>
      <c r="BI35" s="15">
        <v>2075</v>
      </c>
      <c r="BJ35" s="15">
        <v>2076</v>
      </c>
      <c r="BK35" s="15">
        <v>2077</v>
      </c>
      <c r="BL35" s="15">
        <v>2078</v>
      </c>
      <c r="BM35" s="15">
        <v>2079</v>
      </c>
      <c r="BN35" s="15">
        <v>2080</v>
      </c>
      <c r="BO35" s="15">
        <v>2081</v>
      </c>
    </row>
    <row r="36" spans="1:67" x14ac:dyDescent="0.25">
      <c r="A36" t="s">
        <v>72</v>
      </c>
      <c r="B36">
        <f>Inputs!D214</f>
        <v>50</v>
      </c>
      <c r="E36">
        <f>B36</f>
        <v>50</v>
      </c>
      <c r="F36">
        <f>IF(E36&gt;0,E36-1,0)</f>
        <v>49</v>
      </c>
      <c r="G36">
        <f t="shared" ref="G36:BO36" si="6">IF(F36&gt;0,F36-1,0)</f>
        <v>48</v>
      </c>
      <c r="H36">
        <f t="shared" si="6"/>
        <v>47</v>
      </c>
      <c r="I36">
        <f t="shared" si="6"/>
        <v>46</v>
      </c>
      <c r="J36">
        <f t="shared" si="6"/>
        <v>45</v>
      </c>
      <c r="K36">
        <f t="shared" si="6"/>
        <v>44</v>
      </c>
      <c r="L36">
        <f t="shared" si="6"/>
        <v>43</v>
      </c>
      <c r="M36">
        <f t="shared" si="6"/>
        <v>42</v>
      </c>
      <c r="N36">
        <f t="shared" si="6"/>
        <v>41</v>
      </c>
      <c r="O36">
        <f t="shared" si="6"/>
        <v>40</v>
      </c>
      <c r="P36">
        <f t="shared" si="6"/>
        <v>39</v>
      </c>
      <c r="Q36">
        <f t="shared" si="6"/>
        <v>38</v>
      </c>
      <c r="R36">
        <f t="shared" si="6"/>
        <v>37</v>
      </c>
      <c r="S36">
        <f t="shared" si="6"/>
        <v>36</v>
      </c>
      <c r="T36">
        <f t="shared" si="6"/>
        <v>35</v>
      </c>
      <c r="U36">
        <f t="shared" si="6"/>
        <v>34</v>
      </c>
      <c r="V36">
        <f t="shared" si="6"/>
        <v>33</v>
      </c>
      <c r="W36">
        <f t="shared" si="6"/>
        <v>32</v>
      </c>
      <c r="X36">
        <f t="shared" si="6"/>
        <v>31</v>
      </c>
      <c r="Y36">
        <f t="shared" si="6"/>
        <v>30</v>
      </c>
      <c r="Z36">
        <f t="shared" si="6"/>
        <v>29</v>
      </c>
      <c r="AA36">
        <f t="shared" si="6"/>
        <v>28</v>
      </c>
      <c r="AB36">
        <f t="shared" si="6"/>
        <v>27</v>
      </c>
      <c r="AC36">
        <f t="shared" si="6"/>
        <v>26</v>
      </c>
      <c r="AD36">
        <f t="shared" si="6"/>
        <v>25</v>
      </c>
      <c r="AE36">
        <f t="shared" si="6"/>
        <v>24</v>
      </c>
      <c r="AF36">
        <f t="shared" si="6"/>
        <v>23</v>
      </c>
      <c r="AG36">
        <f t="shared" si="6"/>
        <v>22</v>
      </c>
      <c r="AH36">
        <f t="shared" si="6"/>
        <v>21</v>
      </c>
      <c r="AI36">
        <f t="shared" si="6"/>
        <v>20</v>
      </c>
      <c r="AJ36">
        <f t="shared" si="6"/>
        <v>19</v>
      </c>
      <c r="AK36">
        <f t="shared" si="6"/>
        <v>18</v>
      </c>
      <c r="AL36">
        <f t="shared" si="6"/>
        <v>17</v>
      </c>
      <c r="AM36">
        <f t="shared" si="6"/>
        <v>16</v>
      </c>
      <c r="AN36">
        <f t="shared" si="6"/>
        <v>15</v>
      </c>
      <c r="AO36">
        <f t="shared" si="6"/>
        <v>14</v>
      </c>
      <c r="AP36">
        <f t="shared" si="6"/>
        <v>13</v>
      </c>
      <c r="AQ36">
        <f t="shared" si="6"/>
        <v>12</v>
      </c>
      <c r="AR36">
        <f t="shared" si="6"/>
        <v>11</v>
      </c>
      <c r="AS36">
        <f t="shared" si="6"/>
        <v>10</v>
      </c>
      <c r="AT36">
        <f t="shared" si="6"/>
        <v>9</v>
      </c>
      <c r="AU36">
        <f t="shared" si="6"/>
        <v>8</v>
      </c>
      <c r="AV36">
        <f t="shared" si="6"/>
        <v>7</v>
      </c>
      <c r="AW36">
        <f t="shared" si="6"/>
        <v>6</v>
      </c>
      <c r="AX36">
        <f t="shared" si="6"/>
        <v>5</v>
      </c>
      <c r="AY36">
        <f t="shared" si="6"/>
        <v>4</v>
      </c>
      <c r="AZ36">
        <f t="shared" si="6"/>
        <v>3</v>
      </c>
      <c r="BA36">
        <f t="shared" si="6"/>
        <v>2</v>
      </c>
      <c r="BB36">
        <f t="shared" si="6"/>
        <v>1</v>
      </c>
      <c r="BC36">
        <f t="shared" si="6"/>
        <v>0</v>
      </c>
      <c r="BD36">
        <f t="shared" si="6"/>
        <v>0</v>
      </c>
      <c r="BE36">
        <f t="shared" si="6"/>
        <v>0</v>
      </c>
      <c r="BF36">
        <f t="shared" si="6"/>
        <v>0</v>
      </c>
      <c r="BG36">
        <f t="shared" si="6"/>
        <v>0</v>
      </c>
      <c r="BH36">
        <f t="shared" si="6"/>
        <v>0</v>
      </c>
      <c r="BI36">
        <f t="shared" si="6"/>
        <v>0</v>
      </c>
      <c r="BJ36">
        <f t="shared" si="6"/>
        <v>0</v>
      </c>
      <c r="BK36">
        <f t="shared" si="6"/>
        <v>0</v>
      </c>
      <c r="BL36">
        <f t="shared" si="6"/>
        <v>0</v>
      </c>
      <c r="BM36">
        <f t="shared" si="6"/>
        <v>0</v>
      </c>
      <c r="BN36">
        <f t="shared" si="6"/>
        <v>0</v>
      </c>
      <c r="BO36">
        <f t="shared" si="6"/>
        <v>0</v>
      </c>
    </row>
    <row r="37" spans="1:67" x14ac:dyDescent="0.25">
      <c r="E37">
        <f>B35</f>
        <v>12300000</v>
      </c>
      <c r="F37">
        <f>E41</f>
        <v>12221191.632037172</v>
      </c>
      <c r="G37">
        <f t="shared" ref="G37:BO37" si="7">F41</f>
        <v>12139174.801361507</v>
      </c>
      <c r="H37">
        <f t="shared" si="7"/>
        <v>12053818.884369878</v>
      </c>
      <c r="I37">
        <f t="shared" si="7"/>
        <v>11964987.93948379</v>
      </c>
      <c r="J37">
        <f t="shared" si="7"/>
        <v>11872540.490642846</v>
      </c>
      <c r="K37">
        <f t="shared" si="7"/>
        <v>11776329.301983777</v>
      </c>
      <c r="L37">
        <f t="shared" si="7"/>
        <v>11676201.14334614</v>
      </c>
      <c r="M37">
        <f t="shared" si="7"/>
        <v>11571996.54623124</v>
      </c>
      <c r="N37">
        <f t="shared" si="7"/>
        <v>11463549.549825605</v>
      </c>
      <c r="O37">
        <f t="shared" si="7"/>
        <v>11350687.436684512</v>
      </c>
      <c r="P37">
        <f t="shared" si="7"/>
        <v>11233230.457654607</v>
      </c>
      <c r="Q37">
        <f t="shared" si="7"/>
        <v>11110991.545597516</v>
      </c>
      <c r="R37">
        <f t="shared" si="7"/>
        <v>10983776.017458513</v>
      </c>
      <c r="S37">
        <f t="shared" si="7"/>
        <v>10851381.264205746</v>
      </c>
      <c r="T37">
        <f t="shared" si="7"/>
        <v>10713596.428146198</v>
      </c>
      <c r="U37">
        <f t="shared" si="7"/>
        <v>10570202.067104479</v>
      </c>
      <c r="V37">
        <f t="shared" si="7"/>
        <v>10420969.80492959</v>
      </c>
      <c r="W37">
        <f t="shared" si="7"/>
        <v>10265661.967773037</v>
      </c>
      <c r="X37">
        <f t="shared" si="7"/>
        <v>10104031.205559043</v>
      </c>
      <c r="Y37">
        <f t="shared" si="7"/>
        <v>9935820.098043954</v>
      </c>
      <c r="Z37">
        <f t="shared" si="7"/>
        <v>9760760.7448374685</v>
      </c>
      <c r="AA37">
        <f t="shared" si="7"/>
        <v>9578574.338732725</v>
      </c>
      <c r="AB37">
        <f t="shared" si="7"/>
        <v>9388970.7216657046</v>
      </c>
      <c r="AC37">
        <f t="shared" si="7"/>
        <v>9191647.9225967713</v>
      </c>
      <c r="AD37">
        <f t="shared" si="7"/>
        <v>8986291.6765783448</v>
      </c>
      <c r="AE37">
        <f t="shared" si="7"/>
        <v>8772574.9242427554</v>
      </c>
      <c r="AF37">
        <f t="shared" si="7"/>
        <v>8550157.290913146</v>
      </c>
      <c r="AG37">
        <f t="shared" si="7"/>
        <v>8318684.5445078248</v>
      </c>
      <c r="AH37">
        <f t="shared" si="7"/>
        <v>8077788.0313747115</v>
      </c>
      <c r="AI37">
        <f t="shared" si="7"/>
        <v>7827084.0891573569</v>
      </c>
      <c r="AJ37">
        <f t="shared" si="7"/>
        <v>7566173.4357574377</v>
      </c>
      <c r="AK37">
        <f t="shared" si="7"/>
        <v>7294640.5334205693</v>
      </c>
      <c r="AL37">
        <f t="shared" si="7"/>
        <v>7012052.926932646</v>
      </c>
      <c r="AM37">
        <f t="shared" si="7"/>
        <v>6717960.5548726926</v>
      </c>
      <c r="AN37">
        <f t="shared" si="7"/>
        <v>6411895.0328252977</v>
      </c>
      <c r="AO37">
        <f t="shared" si="7"/>
        <v>6093368.9074110435</v>
      </c>
      <c r="AP37">
        <f t="shared" si="7"/>
        <v>5761874.8799468642</v>
      </c>
      <c r="AQ37">
        <f t="shared" si="7"/>
        <v>5416884.9984999076</v>
      </c>
      <c r="AR37">
        <f t="shared" si="7"/>
        <v>5057849.8170481212</v>
      </c>
      <c r="AS37">
        <f t="shared" si="7"/>
        <v>4684197.5204084096</v>
      </c>
      <c r="AT37">
        <f t="shared" si="7"/>
        <v>4295333.0135386847</v>
      </c>
      <c r="AU37">
        <f t="shared" si="7"/>
        <v>3890636.9737633914</v>
      </c>
      <c r="AV37">
        <f t="shared" si="7"/>
        <v>3469464.8644130416</v>
      </c>
      <c r="AW37">
        <f t="shared" si="7"/>
        <v>3031145.9083068334</v>
      </c>
      <c r="AX37">
        <f t="shared" si="7"/>
        <v>2574982.0194434826</v>
      </c>
      <c r="AY37">
        <f t="shared" si="7"/>
        <v>2100246.6911988272</v>
      </c>
      <c r="AZ37">
        <f t="shared" si="7"/>
        <v>1606183.8392595015</v>
      </c>
      <c r="BA37">
        <f t="shared" si="7"/>
        <v>1092006.5974498843</v>
      </c>
      <c r="BB37">
        <f t="shared" si="7"/>
        <v>556896.06453450338</v>
      </c>
      <c r="BC37">
        <f t="shared" si="7"/>
        <v>-2.7939677238464355E-9</v>
      </c>
      <c r="BD37" t="e">
        <f t="shared" si="7"/>
        <v>#N/A</v>
      </c>
      <c r="BE37" t="e">
        <f t="shared" si="7"/>
        <v>#N/A</v>
      </c>
      <c r="BF37" t="e">
        <f t="shared" si="7"/>
        <v>#N/A</v>
      </c>
      <c r="BG37" t="e">
        <f t="shared" si="7"/>
        <v>#N/A</v>
      </c>
      <c r="BH37" t="e">
        <f t="shared" si="7"/>
        <v>#N/A</v>
      </c>
      <c r="BI37" t="e">
        <f t="shared" si="7"/>
        <v>#N/A</v>
      </c>
      <c r="BJ37" t="e">
        <f t="shared" si="7"/>
        <v>#N/A</v>
      </c>
      <c r="BK37" t="e">
        <f t="shared" si="7"/>
        <v>#N/A</v>
      </c>
      <c r="BL37" t="e">
        <f t="shared" si="7"/>
        <v>#N/A</v>
      </c>
      <c r="BM37" t="e">
        <f t="shared" si="7"/>
        <v>#N/A</v>
      </c>
      <c r="BN37" t="e">
        <f t="shared" si="7"/>
        <v>#N/A</v>
      </c>
      <c r="BO37" t="e">
        <f t="shared" si="7"/>
        <v>#N/A</v>
      </c>
    </row>
    <row r="38" spans="1:67" x14ac:dyDescent="0.25">
      <c r="D38" t="s">
        <v>471</v>
      </c>
      <c r="E38">
        <f>IF($E36&gt;=1,($B35/HLOOKUP($E36,'Annuity Calc'!$H$7:$BE$11,2,FALSE))*HLOOKUP(E36,'Annuity Calc'!$H$7:$BE$11,3,FALSE),(IF(E36&lt;=(-1),E36,0)))</f>
        <v>78808.367962828008</v>
      </c>
      <c r="F38">
        <f>IF($E36&gt;=1,($B35/HLOOKUP($E36,'Annuity Calc'!$H$7:$BE$11,2,FALSE))*HLOOKUP(F36,'Annuity Calc'!$H$7:$BE$11,3,FALSE),(IF(F36&lt;=(-1),F36,0)))</f>
        <v>82016.830675665959</v>
      </c>
      <c r="G38">
        <f>IF($E36&gt;=1,($B35/HLOOKUP($E36,'Annuity Calc'!$H$7:$BE$11,2,FALSE))*HLOOKUP(G36,'Annuity Calc'!$H$7:$BE$11,3,FALSE),(IF(G36&lt;=(-1),G36,0)))</f>
        <v>85355.916991628459</v>
      </c>
      <c r="H38">
        <f>IF($E36&gt;=1,($B35/HLOOKUP($E36,'Annuity Calc'!$H$7:$BE$11,2,FALSE))*HLOOKUP(H36,'Annuity Calc'!$H$7:$BE$11,3,FALSE),(IF(H36&lt;=(-1),H36,0)))</f>
        <v>88830.944886088866</v>
      </c>
      <c r="I38">
        <f>IF($E36&gt;=1,($B35/HLOOKUP($E36,'Annuity Calc'!$H$7:$BE$11,2,FALSE))*HLOOKUP(I36,'Annuity Calc'!$H$7:$BE$11,3,FALSE),(IF(I36&lt;=(-1),I36,0)))</f>
        <v>92447.448840943165</v>
      </c>
      <c r="J38">
        <f>IF($E36&gt;=1,($B35/HLOOKUP($E36,'Annuity Calc'!$H$7:$BE$11,2,FALSE))*HLOOKUP(J36,'Annuity Calc'!$H$7:$BE$11,3,FALSE),(IF(J36&lt;=(-1),J36,0)))</f>
        <v>96211.188659068372</v>
      </c>
      <c r="K38">
        <f>IF($E36&gt;=1,($B35/HLOOKUP($E36,'Annuity Calc'!$H$7:$BE$11,2,FALSE))*HLOOKUP(K36,'Annuity Calc'!$H$7:$BE$11,3,FALSE),(IF(K36&lt;=(-1),K36,0)))</f>
        <v>100128.15863763768</v>
      </c>
      <c r="L38">
        <f>IF($E36&gt;=1,($B35/HLOOKUP($E36,'Annuity Calc'!$H$7:$BE$11,2,FALSE))*HLOOKUP(L36,'Annuity Calc'!$H$7:$BE$11,3,FALSE),(IF(L36&lt;=(-1),L36,0)))</f>
        <v>104204.59711490085</v>
      </c>
      <c r="M38">
        <f>IF($E36&gt;=1,($B35/HLOOKUP($E36,'Annuity Calc'!$H$7:$BE$11,2,FALSE))*HLOOKUP(M36,'Annuity Calc'!$H$7:$BE$11,3,FALSE),(IF(M36&lt;=(-1),M36,0)))</f>
        <v>108446.99640563557</v>
      </c>
      <c r="N38">
        <f>IF($E36&gt;=1,($B35/HLOOKUP($E36,'Annuity Calc'!$H$7:$BE$11,2,FALSE))*HLOOKUP(N36,'Annuity Calc'!$H$7:$BE$11,3,FALSE),(IF(N36&lt;=(-1),N36,0)))</f>
        <v>112862.11314109278</v>
      </c>
      <c r="O38">
        <f>IF($E36&gt;=1,($B35/HLOOKUP($E36,'Annuity Calc'!$H$7:$BE$11,2,FALSE))*HLOOKUP(O36,'Annuity Calc'!$H$7:$BE$11,3,FALSE),(IF(O36&lt;=(-1),O36,0)))</f>
        <v>117456.97902990427</v>
      </c>
      <c r="P38">
        <f>IF($E36&gt;=1,($B35/HLOOKUP($E36,'Annuity Calc'!$H$7:$BE$11,2,FALSE))*HLOOKUP(P36,'Annuity Calc'!$H$7:$BE$11,3,FALSE),(IF(P36&lt;=(-1),P36,0)))</f>
        <v>122238.91205708981</v>
      </c>
      <c r="Q38">
        <f>IF($E36&gt;=1,($B35/HLOOKUP($E36,'Annuity Calc'!$H$7:$BE$11,2,FALSE))*HLOOKUP(Q36,'Annuity Calc'!$H$7:$BE$11,3,FALSE),(IF(Q36&lt;=(-1),Q36,0)))</f>
        <v>127215.52813900181</v>
      </c>
      <c r="R38">
        <f>IF($E36&gt;=1,($B35/HLOOKUP($E36,'Annuity Calc'!$H$7:$BE$11,2,FALSE))*HLOOKUP(R36,'Annuity Calc'!$H$7:$BE$11,3,FALSE),(IF(R36&lt;=(-1),R36,0)))</f>
        <v>132394.75325276755</v>
      </c>
      <c r="S38">
        <f>IF($E36&gt;=1,($B35/HLOOKUP($E36,'Annuity Calc'!$H$7:$BE$11,2,FALSE))*HLOOKUP(S36,'Annuity Calc'!$H$7:$BE$11,3,FALSE),(IF(S36&lt;=(-1),S36,0)))</f>
        <v>137784.83605954825</v>
      </c>
      <c r="T38">
        <f>IF($E36&gt;=1,($B35/HLOOKUP($E36,'Annuity Calc'!$H$7:$BE$11,2,FALSE))*HLOOKUP(T36,'Annuity Calc'!$H$7:$BE$11,3,FALSE),(IF(T36&lt;=(-1),T36,0)))</f>
        <v>143394.36104171854</v>
      </c>
      <c r="U38">
        <f>IF($E36&gt;=1,($B35/HLOOKUP($E36,'Annuity Calc'!$H$7:$BE$11,2,FALSE))*HLOOKUP(U36,'Annuity Calc'!$H$7:$BE$11,3,FALSE),(IF(U36&lt;=(-1),U36,0)))</f>
        <v>149232.26217488991</v>
      </c>
      <c r="V38">
        <f>IF($E36&gt;=1,($B35/HLOOKUP($E36,'Annuity Calc'!$H$7:$BE$11,2,FALSE))*HLOOKUP(V36,'Annuity Calc'!$H$7:$BE$11,3,FALSE),(IF(V36&lt;=(-1),V36,0)))</f>
        <v>155307.83715655221</v>
      </c>
      <c r="W38">
        <f>IF($E36&gt;=1,($B35/HLOOKUP($E36,'Annuity Calc'!$H$7:$BE$11,2,FALSE))*HLOOKUP(W36,'Annuity Calc'!$H$7:$BE$11,3,FALSE),(IF(W36&lt;=(-1),W36,0)))</f>
        <v>161630.7622139946</v>
      </c>
      <c r="X38">
        <f>IF($E36&gt;=1,($B35/HLOOKUP($E36,'Annuity Calc'!$H$7:$BE$11,2,FALSE))*HLOOKUP(X36,'Annuity Calc'!$H$7:$BE$11,3,FALSE),(IF(X36&lt;=(-1),X36,0)))</f>
        <v>168211.10751508985</v>
      </c>
      <c r="Y38">
        <f>IF($E36&gt;=1,($B35/HLOOKUP($E36,'Annuity Calc'!$H$7:$BE$11,2,FALSE))*HLOOKUP(Y36,'Annuity Calc'!$H$7:$BE$11,3,FALSE),(IF(Y36&lt;=(-1),Y36,0)))</f>
        <v>175059.35320648522</v>
      </c>
      <c r="Z38">
        <f>IF($E36&gt;=1,($B35/HLOOKUP($E36,'Annuity Calc'!$H$7:$BE$11,2,FALSE))*HLOOKUP(Z36,'Annuity Calc'!$H$7:$BE$11,3,FALSE),(IF(Z36&lt;=(-1),Z36,0)))</f>
        <v>182186.40610474427</v>
      </c>
      <c r="AA38">
        <f>IF($E36&gt;=1,($B35/HLOOKUP($E36,'Annuity Calc'!$H$7:$BE$11,2,FALSE))*HLOOKUP(AA36,'Annuity Calc'!$H$7:$BE$11,3,FALSE),(IF(AA36&lt;=(-1),AA36,0)))</f>
        <v>189603.61706702097</v>
      </c>
      <c r="AB38">
        <f>IF($E36&gt;=1,($B35/HLOOKUP($E36,'Annuity Calc'!$H$7:$BE$11,2,FALSE))*HLOOKUP(AB36,'Annuity Calc'!$H$7:$BE$11,3,FALSE),(IF(AB36&lt;=(-1),AB36,0)))</f>
        <v>197322.79906893329</v>
      </c>
      <c r="AC38">
        <f>IF($E36&gt;=1,($B35/HLOOKUP($E36,'Annuity Calc'!$H$7:$BE$11,2,FALSE))*HLOOKUP(AC36,'Annuity Calc'!$H$7:$BE$11,3,FALSE),(IF(AC36&lt;=(-1),AC36,0)))</f>
        <v>205356.24601842606</v>
      </c>
      <c r="AD38">
        <f>IF($E36&gt;=1,($B35/HLOOKUP($E36,'Annuity Calc'!$H$7:$BE$11,2,FALSE))*HLOOKUP(AD36,'Annuity Calc'!$H$7:$BE$11,3,FALSE),(IF(AD36&lt;=(-1),AD36,0)))</f>
        <v>213716.75233558859</v>
      </c>
      <c r="AE38">
        <f>IF($E36&gt;=1,($B35/HLOOKUP($E36,'Annuity Calc'!$H$7:$BE$11,2,FALSE))*HLOOKUP(AE36,'Annuity Calc'!$H$7:$BE$11,3,FALSE),(IF(AE36&lt;=(-1),AE36,0)))</f>
        <v>222417.63332960935</v>
      </c>
      <c r="AF38">
        <f>IF($E36&gt;=1,($B35/HLOOKUP($E36,'Annuity Calc'!$H$7:$BE$11,2,FALSE))*HLOOKUP(AF36,'Annuity Calc'!$H$7:$BE$11,3,FALSE),(IF(AF36&lt;=(-1),AF36,0)))</f>
        <v>231472.74640532123</v>
      </c>
      <c r="AG38">
        <f>IF($E36&gt;=1,($B35/HLOOKUP($E36,'Annuity Calc'!$H$7:$BE$11,2,FALSE))*HLOOKUP(AG36,'Annuity Calc'!$H$7:$BE$11,3,FALSE),(IF(AG36&lt;=(-1),AG36,0)))</f>
        <v>240896.51313311295</v>
      </c>
      <c r="AH38">
        <f>IF($E36&gt;=1,($B35/HLOOKUP($E36,'Annuity Calc'!$H$7:$BE$11,2,FALSE))*HLOOKUP(AH36,'Annuity Calc'!$H$7:$BE$11,3,FALSE),(IF(AH36&lt;=(-1),AH36,0)))</f>
        <v>250703.94221735475</v>
      </c>
      <c r="AI38">
        <f>IF($E36&gt;=1,($B35/HLOOKUP($E36,'Annuity Calc'!$H$7:$BE$11,2,FALSE))*HLOOKUP(AI36,'Annuity Calc'!$H$7:$BE$11,3,FALSE),(IF(AI36&lt;=(-1),AI36,0)))</f>
        <v>260910.65339991939</v>
      </c>
      <c r="AJ38">
        <f>IF($E36&gt;=1,($B35/HLOOKUP($E36,'Annuity Calc'!$H$7:$BE$11,2,FALSE))*HLOOKUP(AJ36,'Annuity Calc'!$H$7:$BE$11,3,FALSE),(IF(AJ36&lt;=(-1),AJ36,0)))</f>
        <v>271532.90233686834</v>
      </c>
      <c r="AK38">
        <f>IF($E36&gt;=1,($B35/HLOOKUP($E36,'Annuity Calc'!$H$7:$BE$11,2,FALSE))*HLOOKUP(AK36,'Annuity Calc'!$H$7:$BE$11,3,FALSE),(IF(AK36&lt;=(-1),AK36,0)))</f>
        <v>282587.60648792289</v>
      </c>
      <c r="AL38">
        <f>IF($E36&gt;=1,($B35/HLOOKUP($E36,'Annuity Calc'!$H$7:$BE$11,2,FALSE))*HLOOKUP(AL36,'Annuity Calc'!$H$7:$BE$11,3,FALSE),(IF(AL36&lt;=(-1),AL36,0)))</f>
        <v>294092.37205995305</v>
      </c>
      <c r="AM38">
        <f>IF($E36&gt;=1,($B35/HLOOKUP($E36,'Annuity Calc'!$H$7:$BE$11,2,FALSE))*HLOOKUP(AM36,'Annuity Calc'!$H$7:$BE$11,3,FALSE),(IF(AM36&lt;=(-1),AM36,0)))</f>
        <v>306065.5220473946</v>
      </c>
      <c r="AN38">
        <f>IF($E36&gt;=1,($B35/HLOOKUP($E36,'Annuity Calc'!$H$7:$BE$11,2,FALSE))*HLOOKUP(AN36,'Annuity Calc'!$H$7:$BE$11,3,FALSE),(IF(AN36&lt;=(-1),AN36,0)))</f>
        <v>318526.12541425449</v>
      </c>
      <c r="AO38">
        <f>IF($E36&gt;=1,($B35/HLOOKUP($E36,'Annuity Calc'!$H$7:$BE$11,2,FALSE))*HLOOKUP(AO36,'Annuity Calc'!$H$7:$BE$11,3,FALSE),(IF(AO36&lt;=(-1),AO36,0)))</f>
        <v>331494.02746417926</v>
      </c>
      <c r="AP38">
        <f>IF($E36&gt;=1,($B35/HLOOKUP($E36,'Annuity Calc'!$H$7:$BE$11,2,FALSE))*HLOOKUP(AP36,'Annuity Calc'!$H$7:$BE$11,3,FALSE),(IF(AP36&lt;=(-1),AP36,0)))</f>
        <v>344989.88144695642</v>
      </c>
      <c r="AQ38">
        <f>IF($E36&gt;=1,($B35/HLOOKUP($E36,'Annuity Calc'!$H$7:$BE$11,2,FALSE))*HLOOKUP(AQ36,'Annuity Calc'!$H$7:$BE$11,3,FALSE),(IF(AQ36&lt;=(-1),AQ36,0)))</f>
        <v>359035.18145178637</v>
      </c>
      <c r="AR38">
        <f>IF($E36&gt;=1,($B35/HLOOKUP($E36,'Annuity Calc'!$H$7:$BE$11,2,FALSE))*HLOOKUP(AR36,'Annuity Calc'!$H$7:$BE$11,3,FALSE),(IF(AR36&lt;=(-1),AR36,0)))</f>
        <v>373652.29663971171</v>
      </c>
      <c r="AS38">
        <f>IF($E36&gt;=1,($B35/HLOOKUP($E36,'Annuity Calc'!$H$7:$BE$11,2,FALSE))*HLOOKUP(AS36,'Annuity Calc'!$H$7:$BE$11,3,FALSE),(IF(AS36&lt;=(-1),AS36,0)))</f>
        <v>388864.50686972501</v>
      </c>
      <c r="AT38">
        <f>IF($E36&gt;=1,($B35/HLOOKUP($E36,'Annuity Calc'!$H$7:$BE$11,2,FALSE))*HLOOKUP(AT36,'Annuity Calc'!$H$7:$BE$11,3,FALSE),(IF(AT36&lt;=(-1),AT36,0)))</f>
        <v>404696.03977529315</v>
      </c>
      <c r="AU38">
        <f>IF($E36&gt;=1,($B35/HLOOKUP($E36,'Annuity Calc'!$H$7:$BE$11,2,FALSE))*HLOOKUP(AU36,'Annuity Calc'!$H$7:$BE$11,3,FALSE),(IF(AU36&lt;=(-1),AU36,0)))</f>
        <v>421172.10935034964</v>
      </c>
      <c r="AV38">
        <f>IF($E36&gt;=1,($B35/HLOOKUP($E36,'Annuity Calc'!$H$7:$BE$11,2,FALSE))*HLOOKUP(AV36,'Annuity Calc'!$H$7:$BE$11,3,FALSE),(IF(AV36&lt;=(-1),AV36,0)))</f>
        <v>438318.95610620803</v>
      </c>
      <c r="AW38">
        <f>IF($E36&gt;=1,($B35/HLOOKUP($E36,'Annuity Calc'!$H$7:$BE$11,2,FALSE))*HLOOKUP(AW36,'Annuity Calc'!$H$7:$BE$11,3,FALSE),(IF(AW36&lt;=(-1),AW36,0)))</f>
        <v>456163.88886335073</v>
      </c>
      <c r="AX38">
        <f>IF($E36&gt;=1,($B35/HLOOKUP($E36,'Annuity Calc'!$H$7:$BE$11,2,FALSE))*HLOOKUP(AX36,'Annuity Calc'!$H$7:$BE$11,3,FALSE),(IF(AX36&lt;=(-1),AX36,0)))</f>
        <v>474735.32824465545</v>
      </c>
      <c r="AY38">
        <f>IF($E36&gt;=1,($B35/HLOOKUP($E36,'Annuity Calc'!$H$7:$BE$11,2,FALSE))*HLOOKUP(AY36,'Annuity Calc'!$H$7:$BE$11,3,FALSE),(IF(AY36&lt;=(-1),AY36,0)))</f>
        <v>494062.8519393258</v>
      </c>
      <c r="AZ38">
        <f>IF($E36&gt;=1,($B35/HLOOKUP($E36,'Annuity Calc'!$H$7:$BE$11,2,FALSE))*HLOOKUP(AZ36,'Annuity Calc'!$H$7:$BE$11,3,FALSE),(IF(AZ36&lt;=(-1),AZ36,0)))</f>
        <v>514177.2418096172</v>
      </c>
      <c r="BA38">
        <f>IF($E36&gt;=1,($B35/HLOOKUP($E36,'Annuity Calc'!$H$7:$BE$11,2,FALSE))*HLOOKUP(BA36,'Annuity Calc'!$H$7:$BE$11,3,FALSE),(IF(BA36&lt;=(-1),BA36,0)))</f>
        <v>535110.5329153809</v>
      </c>
      <c r="BB38">
        <f>IF($E36&gt;=1,($B35/HLOOKUP($E36,'Annuity Calc'!$H$7:$BE$11,2,FALSE))*HLOOKUP(BB36,'Annuity Calc'!$H$7:$BE$11,3,FALSE),(IF(BB36&lt;=(-1),BB36,0)))</f>
        <v>556896.06453450618</v>
      </c>
      <c r="BC38" t="e">
        <f>IF($E36&gt;=1,($B35/HLOOKUP($E36,'Annuity Calc'!$H$7:$BE$11,2,FALSE))*HLOOKUP(BC36,'Annuity Calc'!$H$7:$BE$11,3,FALSE),(IF(BC36&lt;=(-1),BC36,0)))</f>
        <v>#N/A</v>
      </c>
      <c r="BD38" t="e">
        <f>IF($E36&gt;=1,($B35/HLOOKUP($E36,'Annuity Calc'!$H$7:$BE$11,2,FALSE))*HLOOKUP(BD36,'Annuity Calc'!$H$7:$BE$11,3,FALSE),(IF(BD36&lt;=(-1),BD36,0)))</f>
        <v>#N/A</v>
      </c>
      <c r="BE38" t="e">
        <f>IF($E36&gt;=1,($B35/HLOOKUP($E36,'Annuity Calc'!$H$7:$BE$11,2,FALSE))*HLOOKUP(BE36,'Annuity Calc'!$H$7:$BE$11,3,FALSE),(IF(BE36&lt;=(-1),BE36,0)))</f>
        <v>#N/A</v>
      </c>
      <c r="BF38" t="e">
        <f>IF($E36&gt;=1,($B35/HLOOKUP($E36,'Annuity Calc'!$H$7:$BE$11,2,FALSE))*HLOOKUP(BF36,'Annuity Calc'!$H$7:$BE$11,3,FALSE),(IF(BF36&lt;=(-1),BF36,0)))</f>
        <v>#N/A</v>
      </c>
      <c r="BG38" t="e">
        <f>IF($E36&gt;=1,($B35/HLOOKUP($E36,'Annuity Calc'!$H$7:$BE$11,2,FALSE))*HLOOKUP(BG36,'Annuity Calc'!$H$7:$BE$11,3,FALSE),(IF(BG36&lt;=(-1),BG36,0)))</f>
        <v>#N/A</v>
      </c>
      <c r="BH38" t="e">
        <f>IF($E36&gt;=1,($B35/HLOOKUP($E36,'Annuity Calc'!$H$7:$BE$11,2,FALSE))*HLOOKUP(BH36,'Annuity Calc'!$H$7:$BE$11,3,FALSE),(IF(BH36&lt;=(-1),BH36,0)))</f>
        <v>#N/A</v>
      </c>
      <c r="BI38" t="e">
        <f>IF($E36&gt;=1,($B35/HLOOKUP($E36,'Annuity Calc'!$H$7:$BE$11,2,FALSE))*HLOOKUP(BI36,'Annuity Calc'!$H$7:$BE$11,3,FALSE),(IF(BI36&lt;=(-1),BI36,0)))</f>
        <v>#N/A</v>
      </c>
      <c r="BJ38" t="e">
        <f>IF($E36&gt;=1,($B35/HLOOKUP($E36,'Annuity Calc'!$H$7:$BE$11,2,FALSE))*HLOOKUP(BJ36,'Annuity Calc'!$H$7:$BE$11,3,FALSE),(IF(BJ36&lt;=(-1),BJ36,0)))</f>
        <v>#N/A</v>
      </c>
      <c r="BK38" t="e">
        <f>IF($E36&gt;=1,($B35/HLOOKUP($E36,'Annuity Calc'!$H$7:$BE$11,2,FALSE))*HLOOKUP(BK36,'Annuity Calc'!$H$7:$BE$11,3,FALSE),(IF(BK36&lt;=(-1),BK36,0)))</f>
        <v>#N/A</v>
      </c>
      <c r="BL38" t="e">
        <f>IF($E36&gt;=1,($B35/HLOOKUP($E36,'Annuity Calc'!$H$7:$BE$11,2,FALSE))*HLOOKUP(BL36,'Annuity Calc'!$H$7:$BE$11,3,FALSE),(IF(BL36&lt;=(-1),BL36,0)))</f>
        <v>#N/A</v>
      </c>
      <c r="BM38" t="e">
        <f>IF($E36&gt;=1,($B35/HLOOKUP($E36,'Annuity Calc'!$H$7:$BE$11,2,FALSE))*HLOOKUP(BM36,'Annuity Calc'!$H$7:$BE$11,3,FALSE),(IF(BM36&lt;=(-1),BM36,0)))</f>
        <v>#N/A</v>
      </c>
      <c r="BN38" t="e">
        <f>IF($E36&gt;=1,($B35/HLOOKUP($E36,'Annuity Calc'!$H$7:$BE$11,2,FALSE))*HLOOKUP(BN36,'Annuity Calc'!$H$7:$BE$11,3,FALSE),(IF(BN36&lt;=(-1),BN36,0)))</f>
        <v>#N/A</v>
      </c>
      <c r="BO38" t="e">
        <f>IF($E36&gt;=1,($B35/HLOOKUP($E36,'Annuity Calc'!$H$7:$BE$11,2,FALSE))*HLOOKUP(BO36,'Annuity Calc'!$H$7:$BE$11,3,FALSE),(IF(BO36&lt;=(-1),BO36,0)))</f>
        <v>#N/A</v>
      </c>
    </row>
    <row r="39" spans="1:67" x14ac:dyDescent="0.25">
      <c r="D39" t="s">
        <v>480</v>
      </c>
      <c r="E39">
        <f>IF($E36&gt;=1,($B35/HLOOKUP($E36,'Annuity Calc'!$H$7:$BE$11,2,FALSE))*HLOOKUP(E36,'Annuity Calc'!$H$7:$BE$11,4,FALSE),(IF(E36&lt;=(-1),E36,0)))</f>
        <v>489197.77305914159</v>
      </c>
      <c r="F39">
        <f>IF($E36&gt;=1,($B35/HLOOKUP($E36,'Annuity Calc'!$H$7:$BE$11,2,FALSE))*HLOOKUP(F36,'Annuity Calc'!$H$7:$BE$11,4,FALSE),(IF(F36&lt;=(-1),F36,0)))</f>
        <v>485989.31034630357</v>
      </c>
      <c r="G39">
        <f>IF($E36&gt;=1,($B35/HLOOKUP($E36,'Annuity Calc'!$H$7:$BE$11,2,FALSE))*HLOOKUP(G36,'Annuity Calc'!$H$7:$BE$11,4,FALSE),(IF(G36&lt;=(-1),G36,0)))</f>
        <v>482650.22403034114</v>
      </c>
      <c r="H39">
        <f>IF($E36&gt;=1,($B35/HLOOKUP($E36,'Annuity Calc'!$H$7:$BE$11,2,FALSE))*HLOOKUP(H36,'Annuity Calc'!$H$7:$BE$11,4,FALSE),(IF(H36&lt;=(-1),H36,0)))</f>
        <v>479175.19613588066</v>
      </c>
      <c r="I39">
        <f>IF($E36&gt;=1,($B35/HLOOKUP($E36,'Annuity Calc'!$H$7:$BE$11,2,FALSE))*HLOOKUP(I36,'Annuity Calc'!$H$7:$BE$11,4,FALSE),(IF(I36&lt;=(-1),I36,0)))</f>
        <v>475558.69218102645</v>
      </c>
      <c r="J39">
        <f>IF($E36&gt;=1,($B35/HLOOKUP($E36,'Annuity Calc'!$H$7:$BE$11,2,FALSE))*HLOOKUP(J36,'Annuity Calc'!$H$7:$BE$11,4,FALSE),(IF(J36&lt;=(-1),J36,0)))</f>
        <v>471794.95236290118</v>
      </c>
      <c r="K39">
        <f>IF($E36&gt;=1,($B35/HLOOKUP($E36,'Annuity Calc'!$H$7:$BE$11,2,FALSE))*HLOOKUP(K36,'Annuity Calc'!$H$7:$BE$11,4,FALSE),(IF(K36&lt;=(-1),K36,0)))</f>
        <v>467877.98238433187</v>
      </c>
      <c r="L39">
        <f>IF($E36&gt;=1,($B35/HLOOKUP($E36,'Annuity Calc'!$H$7:$BE$11,2,FALSE))*HLOOKUP(L36,'Annuity Calc'!$H$7:$BE$11,4,FALSE),(IF(L36&lt;=(-1),L36,0)))</f>
        <v>463801.54390706873</v>
      </c>
      <c r="M39">
        <f>IF($E36&gt;=1,($B35/HLOOKUP($E36,'Annuity Calc'!$H$7:$BE$11,2,FALSE))*HLOOKUP(M36,'Annuity Calc'!$H$7:$BE$11,4,FALSE),(IF(M36&lt;=(-1),M36,0)))</f>
        <v>459559.144616334</v>
      </c>
      <c r="N39">
        <f>IF($E36&gt;=1,($B35/HLOOKUP($E36,'Annuity Calc'!$H$7:$BE$11,2,FALSE))*HLOOKUP(N36,'Annuity Calc'!$H$7:$BE$11,4,FALSE),(IF(N36&lt;=(-1),N36,0)))</f>
        <v>455144.02788087679</v>
      </c>
      <c r="O39">
        <f>IF($E36&gt;=1,($B35/HLOOKUP($E36,'Annuity Calc'!$H$7:$BE$11,2,FALSE))*HLOOKUP(O36,'Annuity Calc'!$H$7:$BE$11,4,FALSE),(IF(O36&lt;=(-1),O36,0)))</f>
        <v>450549.16199206532</v>
      </c>
      <c r="P39">
        <f>IF($E36&gt;=1,($B35/HLOOKUP($E36,'Annuity Calc'!$H$7:$BE$11,2,FALSE))*HLOOKUP(P36,'Annuity Calc'!$H$7:$BE$11,4,FALSE),(IF(P36&lt;=(-1),P36,0)))</f>
        <v>445767.22896487976</v>
      </c>
      <c r="Q39">
        <f>IF($E36&gt;=1,($B35/HLOOKUP($E36,'Annuity Calc'!$H$7:$BE$11,2,FALSE))*HLOOKUP(Q36,'Annuity Calc'!$H$7:$BE$11,4,FALSE),(IF(Q36&lt;=(-1),Q36,0)))</f>
        <v>440790.61288296775</v>
      </c>
      <c r="R39">
        <f>IF($E36&gt;=1,($B35/HLOOKUP($E36,'Annuity Calc'!$H$7:$BE$11,2,FALSE))*HLOOKUP(R36,'Annuity Calc'!$H$7:$BE$11,4,FALSE),(IF(R36&lt;=(-1),R36,0)))</f>
        <v>435611.387769202</v>
      </c>
      <c r="S39">
        <f>IF($E36&gt;=1,($B35/HLOOKUP($E36,'Annuity Calc'!$H$7:$BE$11,2,FALSE))*HLOOKUP(S36,'Annuity Calc'!$H$7:$BE$11,4,FALSE),(IF(S36&lt;=(-1),S36,0)))</f>
        <v>430221.3049624213</v>
      </c>
      <c r="T39">
        <f>IF($E36&gt;=1,($B35/HLOOKUP($E36,'Annuity Calc'!$H$7:$BE$11,2,FALSE))*HLOOKUP(T36,'Annuity Calc'!$H$7:$BE$11,4,FALSE),(IF(T36&lt;=(-1),T36,0)))</f>
        <v>424611.77998025098</v>
      </c>
      <c r="U39">
        <f>IF($E36&gt;=1,($B35/HLOOKUP($E36,'Annuity Calc'!$H$7:$BE$11,2,FALSE))*HLOOKUP(U36,'Annuity Calc'!$H$7:$BE$11,4,FALSE),(IF(U36&lt;=(-1),U36,0)))</f>
        <v>418773.8788470797</v>
      </c>
      <c r="V39">
        <f>IF($E36&gt;=1,($B35/HLOOKUP($E36,'Annuity Calc'!$H$7:$BE$11,2,FALSE))*HLOOKUP(V36,'Annuity Calc'!$H$7:$BE$11,4,FALSE),(IF(V36&lt;=(-1),V36,0)))</f>
        <v>412698.30386541737</v>
      </c>
      <c r="W39">
        <f>IF($E36&gt;=1,($B35/HLOOKUP($E36,'Annuity Calc'!$H$7:$BE$11,2,FALSE))*HLOOKUP(W36,'Annuity Calc'!$H$7:$BE$11,4,FALSE),(IF(W36&lt;=(-1),W36,0)))</f>
        <v>406375.37880797492</v>
      </c>
      <c r="X39">
        <f>IF($E36&gt;=1,($B35/HLOOKUP($E36,'Annuity Calc'!$H$7:$BE$11,2,FALSE))*HLOOKUP(X36,'Annuity Calc'!$H$7:$BE$11,4,FALSE),(IF(X36&lt;=(-1),X36,0)))</f>
        <v>399795.03350687976</v>
      </c>
      <c r="Y39">
        <f>IF($E36&gt;=1,($B35/HLOOKUP($E36,'Annuity Calc'!$H$7:$BE$11,2,FALSE))*HLOOKUP(Y36,'Annuity Calc'!$H$7:$BE$11,4,FALSE),(IF(Y36&lt;=(-1),Y36,0)))</f>
        <v>392946.78781548433</v>
      </c>
      <c r="Z39">
        <f>IF($E36&gt;=1,($B35/HLOOKUP($E36,'Annuity Calc'!$H$7:$BE$11,2,FALSE))*HLOOKUP(Z36,'Annuity Calc'!$H$7:$BE$11,4,FALSE),(IF(Z36&lt;=(-1),Z36,0)))</f>
        <v>385819.73491722526</v>
      </c>
      <c r="AA39">
        <f>IF($E36&gt;=1,($B35/HLOOKUP($E36,'Annuity Calc'!$H$7:$BE$11,2,FALSE))*HLOOKUP(AA36,'Annuity Calc'!$H$7:$BE$11,4,FALSE),(IF(AA36&lt;=(-1),AA36,0)))</f>
        <v>378402.52395494859</v>
      </c>
      <c r="AB39">
        <f>IF($E36&gt;=1,($B35/HLOOKUP($E36,'Annuity Calc'!$H$7:$BE$11,2,FALSE))*HLOOKUP(AB36,'Annuity Calc'!$H$7:$BE$11,4,FALSE),(IF(AB36&lt;=(-1),AB36,0)))</f>
        <v>370683.34195303626</v>
      </c>
      <c r="AC39">
        <f>IF($E36&gt;=1,($B35/HLOOKUP($E36,'Annuity Calc'!$H$7:$BE$11,2,FALSE))*HLOOKUP(AC36,'Annuity Calc'!$H$7:$BE$11,4,FALSE),(IF(AC36&lt;=(-1),AC36,0)))</f>
        <v>362649.89500354347</v>
      </c>
      <c r="AD39">
        <f>IF($E36&gt;=1,($B35/HLOOKUP($E36,'Annuity Calc'!$H$7:$BE$11,2,FALSE))*HLOOKUP(AD36,'Annuity Calc'!$H$7:$BE$11,4,FALSE),(IF(AD36&lt;=(-1),AD36,0)))</f>
        <v>354289.38868638093</v>
      </c>
      <c r="AE39">
        <f>IF($E36&gt;=1,($B35/HLOOKUP($E36,'Annuity Calc'!$H$7:$BE$11,2,FALSE))*HLOOKUP(AE36,'Annuity Calc'!$H$7:$BE$11,4,FALSE),(IF(AE36&lt;=(-1),AE36,0)))</f>
        <v>345588.5076923602</v>
      </c>
      <c r="AF39">
        <f>IF($E36&gt;=1,($B35/HLOOKUP($E36,'Annuity Calc'!$H$7:$BE$11,2,FALSE))*HLOOKUP(AF36,'Annuity Calc'!$H$7:$BE$11,4,FALSE),(IF(AF36&lt;=(-1),AF36,0)))</f>
        <v>336533.39461664832</v>
      </c>
      <c r="AG39">
        <f>IF($E36&gt;=1,($B35/HLOOKUP($E36,'Annuity Calc'!$H$7:$BE$11,2,FALSE))*HLOOKUP(AG36,'Annuity Calc'!$H$7:$BE$11,4,FALSE),(IF(AG36&lt;=(-1),AG36,0)))</f>
        <v>327109.62788885663</v>
      </c>
      <c r="AH39">
        <f>IF($E36&gt;=1,($B35/HLOOKUP($E36,'Annuity Calc'!$H$7:$BE$11,2,FALSE))*HLOOKUP(AH36,'Annuity Calc'!$H$7:$BE$11,4,FALSE),(IF(AH36&lt;=(-1),AH36,0)))</f>
        <v>317302.19880461483</v>
      </c>
      <c r="AI39">
        <f>IF($E36&gt;=1,($B35/HLOOKUP($E36,'Annuity Calc'!$H$7:$BE$11,2,FALSE))*HLOOKUP(AI36,'Annuity Calc'!$H$7:$BE$11,4,FALSE),(IF(AI36&lt;=(-1),AI36,0)))</f>
        <v>307095.48762205016</v>
      </c>
      <c r="AJ39">
        <f>IF($E36&gt;=1,($B35/HLOOKUP($E36,'Annuity Calc'!$H$7:$BE$11,2,FALSE))*HLOOKUP(AJ36,'Annuity Calc'!$H$7:$BE$11,4,FALSE),(IF(AJ36&lt;=(-1),AJ36,0)))</f>
        <v>296473.23868510121</v>
      </c>
      <c r="AK39">
        <f>IF($E36&gt;=1,($B35/HLOOKUP($E36,'Annuity Calc'!$H$7:$BE$11,2,FALSE))*HLOOKUP(AK36,'Annuity Calc'!$H$7:$BE$11,4,FALSE),(IF(AK36&lt;=(-1),AK36,0)))</f>
        <v>285418.53453404666</v>
      </c>
      <c r="AL39">
        <f>IF($E36&gt;=1,($B35/HLOOKUP($E36,'Annuity Calc'!$H$7:$BE$11,2,FALSE))*HLOOKUP(AL36,'Annuity Calc'!$H$7:$BE$11,4,FALSE),(IF(AL36&lt;=(-1),AL36,0)))</f>
        <v>273913.7689620165</v>
      </c>
      <c r="AM39">
        <f>IF($E36&gt;=1,($B35/HLOOKUP($E36,'Annuity Calc'!$H$7:$BE$11,2,FALSE))*HLOOKUP(AM36,'Annuity Calc'!$H$7:$BE$11,4,FALSE),(IF(AM36&lt;=(-1),AM36,0)))</f>
        <v>261940.61897457496</v>
      </c>
      <c r="AN39">
        <f>IF($E36&gt;=1,($B35/HLOOKUP($E36,'Annuity Calc'!$H$7:$BE$11,2,FALSE))*HLOOKUP(AN36,'Annuity Calc'!$H$7:$BE$11,4,FALSE),(IF(AN36&lt;=(-1),AN36,0)))</f>
        <v>249480.01560771506</v>
      </c>
      <c r="AO39">
        <f>IF($E36&gt;=1,($B35/HLOOKUP($E36,'Annuity Calc'!$H$7:$BE$11,2,FALSE))*HLOOKUP(AO36,'Annuity Calc'!$H$7:$BE$11,4,FALSE),(IF(AO36&lt;=(-1),AO36,0)))</f>
        <v>236512.11355779029</v>
      </c>
      <c r="AP39">
        <f>IF($E36&gt;=1,($B35/HLOOKUP($E36,'Annuity Calc'!$H$7:$BE$11,2,FALSE))*HLOOKUP(AP36,'Annuity Calc'!$H$7:$BE$11,4,FALSE),(IF(AP36&lt;=(-1),AP36,0)))</f>
        <v>223016.25957501313</v>
      </c>
      <c r="AQ39">
        <f>IF($E36&gt;=1,($B35/HLOOKUP($E36,'Annuity Calc'!$H$7:$BE$11,2,FALSE))*HLOOKUP(AQ36,'Annuity Calc'!$H$7:$BE$11,4,FALSE),(IF(AQ36&lt;=(-1),AQ36,0)))</f>
        <v>208970.95957018321</v>
      </c>
      <c r="AR39">
        <f>IF($E36&gt;=1,($B35/HLOOKUP($E36,'Annuity Calc'!$H$7:$BE$11,2,FALSE))*HLOOKUP(AR36,'Annuity Calc'!$H$7:$BE$11,4,FALSE),(IF(AR36&lt;=(-1),AR36,0)))</f>
        <v>194353.84438225784</v>
      </c>
      <c r="AS39">
        <f>IF($E36&gt;=1,($B35/HLOOKUP($E36,'Annuity Calc'!$H$7:$BE$11,2,FALSE))*HLOOKUP(AS36,'Annuity Calc'!$H$7:$BE$11,4,FALSE),(IF(AS36&lt;=(-1),AS36,0)))</f>
        <v>179141.63415224457</v>
      </c>
      <c r="AT39">
        <f>IF($E36&gt;=1,($B35/HLOOKUP($E36,'Annuity Calc'!$H$7:$BE$11,2,FALSE))*HLOOKUP(AT36,'Annuity Calc'!$H$7:$BE$11,4,FALSE),(IF(AT36&lt;=(-1),AT36,0)))</f>
        <v>163310.10124667641</v>
      </c>
      <c r="AU39">
        <f>IF($E36&gt;=1,($B35/HLOOKUP($E36,'Annuity Calc'!$H$7:$BE$11,2,FALSE))*HLOOKUP(AU36,'Annuity Calc'!$H$7:$BE$11,4,FALSE),(IF(AU36&lt;=(-1),AU36,0)))</f>
        <v>146834.03167161992</v>
      </c>
      <c r="AV39">
        <f>IF($E36&gt;=1,($B35/HLOOKUP($E36,'Annuity Calc'!$H$7:$BE$11,2,FALSE))*HLOOKUP(AV36,'Annuity Calc'!$H$7:$BE$11,4,FALSE),(IF(AV36&lt;=(-1),AV36,0)))</f>
        <v>129687.18491576154</v>
      </c>
      <c r="AW39">
        <f>IF($E36&gt;=1,($B35/HLOOKUP($E36,'Annuity Calc'!$H$7:$BE$11,2,FALSE))*HLOOKUP(AW36,'Annuity Calc'!$H$7:$BE$11,4,FALSE),(IF(AW36&lt;=(-1),AW36,0)))</f>
        <v>111842.25215861881</v>
      </c>
      <c r="AX39">
        <f>IF($E36&gt;=1,($B35/HLOOKUP($E36,'Annuity Calc'!$H$7:$BE$11,2,FALSE))*HLOOKUP(AX36,'Annuity Calc'!$H$7:$BE$11,4,FALSE),(IF(AX36&lt;=(-1),AX36,0)))</f>
        <v>93270.812777314131</v>
      </c>
      <c r="AY39">
        <f>IF($E36&gt;=1,($B35/HLOOKUP($E36,'Annuity Calc'!$H$7:$BE$11,2,FALSE))*HLOOKUP(AY36,'Annuity Calc'!$H$7:$BE$11,4,FALSE),(IF(AY36&lt;=(-1),AY36,0)))</f>
        <v>73943.289082643751</v>
      </c>
      <c r="AZ39">
        <f>IF($E36&gt;=1,($B35/HLOOKUP($E36,'Annuity Calc'!$H$7:$BE$11,2,FALSE))*HLOOKUP(AZ36,'Annuity Calc'!$H$7:$BE$11,4,FALSE),(IF(AZ36&lt;=(-1),AZ36,0)))</f>
        <v>53828.899212352371</v>
      </c>
      <c r="BA39">
        <f>IF($E36&gt;=1,($B35/HLOOKUP($E36,'Annuity Calc'!$H$7:$BE$11,2,FALSE))*HLOOKUP(BA36,'Annuity Calc'!$H$7:$BE$11,4,FALSE),(IF(BA36&lt;=(-1),BA36,0)))</f>
        <v>32895.608106588646</v>
      </c>
      <c r="BB39">
        <f>IF($E36&gt;=1,($B35/HLOOKUP($E36,'Annuity Calc'!$H$7:$BE$11,2,FALSE))*HLOOKUP(BB36,'Annuity Calc'!$H$7:$BE$11,4,FALSE),(IF(BB36&lt;=(-1),BB36,0)))</f>
        <v>11110.076487463397</v>
      </c>
      <c r="BC39" t="e">
        <f>IF($E36&gt;=1,($B35/HLOOKUP($E36,'Annuity Calc'!$H$7:$BE$11,2,FALSE))*HLOOKUP(BC36,'Annuity Calc'!$H$7:$BE$11,4,FALSE),(IF(BC36&lt;=(-1),BC36,0)))</f>
        <v>#N/A</v>
      </c>
      <c r="BD39" t="e">
        <f>IF($E36&gt;=1,($B35/HLOOKUP($E36,'Annuity Calc'!$H$7:$BE$11,2,FALSE))*HLOOKUP(BD36,'Annuity Calc'!$H$7:$BE$11,4,FALSE),(IF(BD36&lt;=(-1),BD36,0)))</f>
        <v>#N/A</v>
      </c>
      <c r="BE39" t="e">
        <f>IF($E36&gt;=1,($B35/HLOOKUP($E36,'Annuity Calc'!$H$7:$BE$11,2,FALSE))*HLOOKUP(BE36,'Annuity Calc'!$H$7:$BE$11,4,FALSE),(IF(BE36&lt;=(-1),BE36,0)))</f>
        <v>#N/A</v>
      </c>
      <c r="BF39" t="e">
        <f>IF($E36&gt;=1,($B35/HLOOKUP($E36,'Annuity Calc'!$H$7:$BE$11,2,FALSE))*HLOOKUP(BF36,'Annuity Calc'!$H$7:$BE$11,4,FALSE),(IF(BF36&lt;=(-1),BF36,0)))</f>
        <v>#N/A</v>
      </c>
      <c r="BG39" t="e">
        <f>IF($E36&gt;=1,($B35/HLOOKUP($E36,'Annuity Calc'!$H$7:$BE$11,2,FALSE))*HLOOKUP(BG36,'Annuity Calc'!$H$7:$BE$11,4,FALSE),(IF(BG36&lt;=(-1),BG36,0)))</f>
        <v>#N/A</v>
      </c>
      <c r="BH39" t="e">
        <f>IF($E36&gt;=1,($B35/HLOOKUP($E36,'Annuity Calc'!$H$7:$BE$11,2,FALSE))*HLOOKUP(BH36,'Annuity Calc'!$H$7:$BE$11,4,FALSE),(IF(BH36&lt;=(-1),BH36,0)))</f>
        <v>#N/A</v>
      </c>
      <c r="BI39" t="e">
        <f>IF($E36&gt;=1,($B35/HLOOKUP($E36,'Annuity Calc'!$H$7:$BE$11,2,FALSE))*HLOOKUP(BI36,'Annuity Calc'!$H$7:$BE$11,4,FALSE),(IF(BI36&lt;=(-1),BI36,0)))</f>
        <v>#N/A</v>
      </c>
      <c r="BJ39" t="e">
        <f>IF($E36&gt;=1,($B35/HLOOKUP($E36,'Annuity Calc'!$H$7:$BE$11,2,FALSE))*HLOOKUP(BJ36,'Annuity Calc'!$H$7:$BE$11,4,FALSE),(IF(BJ36&lt;=(-1),BJ36,0)))</f>
        <v>#N/A</v>
      </c>
      <c r="BK39" t="e">
        <f>IF($E36&gt;=1,($B35/HLOOKUP($E36,'Annuity Calc'!$H$7:$BE$11,2,FALSE))*HLOOKUP(BK36,'Annuity Calc'!$H$7:$BE$11,4,FALSE),(IF(BK36&lt;=(-1),BK36,0)))</f>
        <v>#N/A</v>
      </c>
      <c r="BL39" t="e">
        <f>IF($E36&gt;=1,($B35/HLOOKUP($E36,'Annuity Calc'!$H$7:$BE$11,2,FALSE))*HLOOKUP(BL36,'Annuity Calc'!$H$7:$BE$11,4,FALSE),(IF(BL36&lt;=(-1),BL36,0)))</f>
        <v>#N/A</v>
      </c>
      <c r="BM39" t="e">
        <f>IF($E36&gt;=1,($B35/HLOOKUP($E36,'Annuity Calc'!$H$7:$BE$11,2,FALSE))*HLOOKUP(BM36,'Annuity Calc'!$H$7:$BE$11,4,FALSE),(IF(BM36&lt;=(-1),BM36,0)))</f>
        <v>#N/A</v>
      </c>
      <c r="BN39" t="e">
        <f>IF($E36&gt;=1,($B35/HLOOKUP($E36,'Annuity Calc'!$H$7:$BE$11,2,FALSE))*HLOOKUP(BN36,'Annuity Calc'!$H$7:$BE$11,4,FALSE),(IF(BN36&lt;=(-1),BN36,0)))</f>
        <v>#N/A</v>
      </c>
      <c r="BO39" t="e">
        <f>IF($E36&gt;=1,($B35/HLOOKUP($E36,'Annuity Calc'!$H$7:$BE$11,2,FALSE))*HLOOKUP(BO36,'Annuity Calc'!$H$7:$BE$11,4,FALSE),(IF(BO36&lt;=(-1),BO36,0)))</f>
        <v>#N/A</v>
      </c>
    </row>
    <row r="40" spans="1:67" x14ac:dyDescent="0.25">
      <c r="D40" t="s">
        <v>161</v>
      </c>
      <c r="E40">
        <f>IF($E36&gt;=1,($B35/HLOOKUP($E36,'Annuity Calc'!$H$7:$BE$11,2,FALSE))*HLOOKUP(E36,'Annuity Calc'!$H$7:$BE$11,5,FALSE),(IF(E36&lt;=(-1),E36,0)))</f>
        <v>568006.14102196961</v>
      </c>
      <c r="F40">
        <f>IF($E36&gt;=1,($B35/HLOOKUP($E36,'Annuity Calc'!$H$7:$BE$11,2,FALSE))*HLOOKUP(F36,'Annuity Calc'!$H$7:$BE$11,5,FALSE),(IF(F36&lt;=(-1),F36,0)))</f>
        <v>568006.14102196961</v>
      </c>
      <c r="G40">
        <f>IF($E36&gt;=1,($B35/HLOOKUP($E36,'Annuity Calc'!$H$7:$BE$11,2,FALSE))*HLOOKUP(G36,'Annuity Calc'!$H$7:$BE$11,5,FALSE),(IF(G36&lt;=(-1),G36,0)))</f>
        <v>568006.14102196961</v>
      </c>
      <c r="H40">
        <f>IF($E36&gt;=1,($B35/HLOOKUP($E36,'Annuity Calc'!$H$7:$BE$11,2,FALSE))*HLOOKUP(H36,'Annuity Calc'!$H$7:$BE$11,5,FALSE),(IF(H36&lt;=(-1),H36,0)))</f>
        <v>568006.14102196961</v>
      </c>
      <c r="I40">
        <f>IF($E36&gt;=1,($B35/HLOOKUP($E36,'Annuity Calc'!$H$7:$BE$11,2,FALSE))*HLOOKUP(I36,'Annuity Calc'!$H$7:$BE$11,5,FALSE),(IF(I36&lt;=(-1),I36,0)))</f>
        <v>568006.14102196961</v>
      </c>
      <c r="J40">
        <f>IF($E36&gt;=1,($B35/HLOOKUP($E36,'Annuity Calc'!$H$7:$BE$11,2,FALSE))*HLOOKUP(J36,'Annuity Calc'!$H$7:$BE$11,5,FALSE),(IF(J36&lt;=(-1),J36,0)))</f>
        <v>568006.14102196961</v>
      </c>
      <c r="K40">
        <f>IF($E36&gt;=1,($B35/HLOOKUP($E36,'Annuity Calc'!$H$7:$BE$11,2,FALSE))*HLOOKUP(K36,'Annuity Calc'!$H$7:$BE$11,5,FALSE),(IF(K36&lt;=(-1),K36,0)))</f>
        <v>568006.14102196961</v>
      </c>
      <c r="L40">
        <f>IF($E36&gt;=1,($B35/HLOOKUP($E36,'Annuity Calc'!$H$7:$BE$11,2,FALSE))*HLOOKUP(L36,'Annuity Calc'!$H$7:$BE$11,5,FALSE),(IF(L36&lt;=(-1),L36,0)))</f>
        <v>568006.14102196961</v>
      </c>
      <c r="M40">
        <f>IF($E36&gt;=1,($B35/HLOOKUP($E36,'Annuity Calc'!$H$7:$BE$11,2,FALSE))*HLOOKUP(M36,'Annuity Calc'!$H$7:$BE$11,5,FALSE),(IF(M36&lt;=(-1),M36,0)))</f>
        <v>568006.14102196961</v>
      </c>
      <c r="N40">
        <f>IF($E36&gt;=1,($B35/HLOOKUP($E36,'Annuity Calc'!$H$7:$BE$11,2,FALSE))*HLOOKUP(N36,'Annuity Calc'!$H$7:$BE$11,5,FALSE),(IF(N36&lt;=(-1),N36,0)))</f>
        <v>568006.14102196961</v>
      </c>
      <c r="O40">
        <f>IF($E36&gt;=1,($B35/HLOOKUP($E36,'Annuity Calc'!$H$7:$BE$11,2,FALSE))*HLOOKUP(O36,'Annuity Calc'!$H$7:$BE$11,5,FALSE),(IF(O36&lt;=(-1),O36,0)))</f>
        <v>568006.14102196961</v>
      </c>
      <c r="P40">
        <f>IF($E36&gt;=1,($B35/HLOOKUP($E36,'Annuity Calc'!$H$7:$BE$11,2,FALSE))*HLOOKUP(P36,'Annuity Calc'!$H$7:$BE$11,5,FALSE),(IF(P36&lt;=(-1),P36,0)))</f>
        <v>568006.14102196961</v>
      </c>
      <c r="Q40">
        <f>IF($E36&gt;=1,($B35/HLOOKUP($E36,'Annuity Calc'!$H$7:$BE$11,2,FALSE))*HLOOKUP(Q36,'Annuity Calc'!$H$7:$BE$11,5,FALSE),(IF(Q36&lt;=(-1),Q36,0)))</f>
        <v>568006.14102196961</v>
      </c>
      <c r="R40">
        <f>IF($E36&gt;=1,($B35/HLOOKUP($E36,'Annuity Calc'!$H$7:$BE$11,2,FALSE))*HLOOKUP(R36,'Annuity Calc'!$H$7:$BE$11,5,FALSE),(IF(R36&lt;=(-1),R36,0)))</f>
        <v>568006.14102196961</v>
      </c>
      <c r="S40">
        <f>IF($E36&gt;=1,($B35/HLOOKUP($E36,'Annuity Calc'!$H$7:$BE$11,2,FALSE))*HLOOKUP(S36,'Annuity Calc'!$H$7:$BE$11,5,FALSE),(IF(S36&lt;=(-1),S36,0)))</f>
        <v>568006.14102196961</v>
      </c>
      <c r="T40">
        <f>IF($E36&gt;=1,($B35/HLOOKUP($E36,'Annuity Calc'!$H$7:$BE$11,2,FALSE))*HLOOKUP(T36,'Annuity Calc'!$H$7:$BE$11,5,FALSE),(IF(T36&lt;=(-1),T36,0)))</f>
        <v>568006.14102196961</v>
      </c>
      <c r="U40">
        <f>IF($E36&gt;=1,($B35/HLOOKUP($E36,'Annuity Calc'!$H$7:$BE$11,2,FALSE))*HLOOKUP(U36,'Annuity Calc'!$H$7:$BE$11,5,FALSE),(IF(U36&lt;=(-1),U36,0)))</f>
        <v>568006.14102196961</v>
      </c>
      <c r="V40">
        <f>IF($E36&gt;=1,($B35/HLOOKUP($E36,'Annuity Calc'!$H$7:$BE$11,2,FALSE))*HLOOKUP(V36,'Annuity Calc'!$H$7:$BE$11,5,FALSE),(IF(V36&lt;=(-1),V36,0)))</f>
        <v>568006.14102196961</v>
      </c>
      <c r="W40">
        <f>IF($E36&gt;=1,($B35/HLOOKUP($E36,'Annuity Calc'!$H$7:$BE$11,2,FALSE))*HLOOKUP(W36,'Annuity Calc'!$H$7:$BE$11,5,FALSE),(IF(W36&lt;=(-1),W36,0)))</f>
        <v>568006.14102196961</v>
      </c>
      <c r="X40">
        <f>IF($E36&gt;=1,($B35/HLOOKUP($E36,'Annuity Calc'!$H$7:$BE$11,2,FALSE))*HLOOKUP(X36,'Annuity Calc'!$H$7:$BE$11,5,FALSE),(IF(X36&lt;=(-1),X36,0)))</f>
        <v>568006.14102196961</v>
      </c>
      <c r="Y40">
        <f>IF($E36&gt;=1,($B35/HLOOKUP($E36,'Annuity Calc'!$H$7:$BE$11,2,FALSE))*HLOOKUP(Y36,'Annuity Calc'!$H$7:$BE$11,5,FALSE),(IF(Y36&lt;=(-1),Y36,0)))</f>
        <v>568006.14102196961</v>
      </c>
      <c r="Z40">
        <f>IF($E36&gt;=1,($B35/HLOOKUP($E36,'Annuity Calc'!$H$7:$BE$11,2,FALSE))*HLOOKUP(Z36,'Annuity Calc'!$H$7:$BE$11,5,FALSE),(IF(Z36&lt;=(-1),Z36,0)))</f>
        <v>568006.14102196961</v>
      </c>
      <c r="AA40">
        <f>IF($E36&gt;=1,($B35/HLOOKUP($E36,'Annuity Calc'!$H$7:$BE$11,2,FALSE))*HLOOKUP(AA36,'Annuity Calc'!$H$7:$BE$11,5,FALSE),(IF(AA36&lt;=(-1),AA36,0)))</f>
        <v>568006.14102196961</v>
      </c>
      <c r="AB40">
        <f>IF($E36&gt;=1,($B35/HLOOKUP($E36,'Annuity Calc'!$H$7:$BE$11,2,FALSE))*HLOOKUP(AB36,'Annuity Calc'!$H$7:$BE$11,5,FALSE),(IF(AB36&lt;=(-1),AB36,0)))</f>
        <v>568006.14102196961</v>
      </c>
      <c r="AC40">
        <f>IF($E36&gt;=1,($B35/HLOOKUP($E36,'Annuity Calc'!$H$7:$BE$11,2,FALSE))*HLOOKUP(AC36,'Annuity Calc'!$H$7:$BE$11,5,FALSE),(IF(AC36&lt;=(-1),AC36,0)))</f>
        <v>568006.14102196961</v>
      </c>
      <c r="AD40">
        <f>IF($E36&gt;=1,($B35/HLOOKUP($E36,'Annuity Calc'!$H$7:$BE$11,2,FALSE))*HLOOKUP(AD36,'Annuity Calc'!$H$7:$BE$11,5,FALSE),(IF(AD36&lt;=(-1),AD36,0)))</f>
        <v>568006.14102196961</v>
      </c>
      <c r="AE40">
        <f>IF($E36&gt;=1,($B35/HLOOKUP($E36,'Annuity Calc'!$H$7:$BE$11,2,FALSE))*HLOOKUP(AE36,'Annuity Calc'!$H$7:$BE$11,5,FALSE),(IF(AE36&lt;=(-1),AE36,0)))</f>
        <v>568006.14102196961</v>
      </c>
      <c r="AF40">
        <f>IF($E36&gt;=1,($B35/HLOOKUP($E36,'Annuity Calc'!$H$7:$BE$11,2,FALSE))*HLOOKUP(AF36,'Annuity Calc'!$H$7:$BE$11,5,FALSE),(IF(AF36&lt;=(-1),AF36,0)))</f>
        <v>568006.14102196961</v>
      </c>
      <c r="AG40">
        <f>IF($E36&gt;=1,($B35/HLOOKUP($E36,'Annuity Calc'!$H$7:$BE$11,2,FALSE))*HLOOKUP(AG36,'Annuity Calc'!$H$7:$BE$11,5,FALSE),(IF(AG36&lt;=(-1),AG36,0)))</f>
        <v>568006.14102196961</v>
      </c>
      <c r="AH40">
        <f>IF($E36&gt;=1,($B35/HLOOKUP($E36,'Annuity Calc'!$H$7:$BE$11,2,FALSE))*HLOOKUP(AH36,'Annuity Calc'!$H$7:$BE$11,5,FALSE),(IF(AH36&lt;=(-1),AH36,0)))</f>
        <v>568006.14102196961</v>
      </c>
      <c r="AI40">
        <f>IF($E36&gt;=1,($B35/HLOOKUP($E36,'Annuity Calc'!$H$7:$BE$11,2,FALSE))*HLOOKUP(AI36,'Annuity Calc'!$H$7:$BE$11,5,FALSE),(IF(AI36&lt;=(-1),AI36,0)))</f>
        <v>568006.14102196961</v>
      </c>
      <c r="AJ40">
        <f>IF($E36&gt;=1,($B35/HLOOKUP($E36,'Annuity Calc'!$H$7:$BE$11,2,FALSE))*HLOOKUP(AJ36,'Annuity Calc'!$H$7:$BE$11,5,FALSE),(IF(AJ36&lt;=(-1),AJ36,0)))</f>
        <v>568006.14102196961</v>
      </c>
      <c r="AK40">
        <f>IF($E36&gt;=1,($B35/HLOOKUP($E36,'Annuity Calc'!$H$7:$BE$11,2,FALSE))*HLOOKUP(AK36,'Annuity Calc'!$H$7:$BE$11,5,FALSE),(IF(AK36&lt;=(-1),AK36,0)))</f>
        <v>568006.14102196961</v>
      </c>
      <c r="AL40">
        <f>IF($E36&gt;=1,($B35/HLOOKUP($E36,'Annuity Calc'!$H$7:$BE$11,2,FALSE))*HLOOKUP(AL36,'Annuity Calc'!$H$7:$BE$11,5,FALSE),(IF(AL36&lt;=(-1),AL36,0)))</f>
        <v>568006.14102196961</v>
      </c>
      <c r="AM40">
        <f>IF($E36&gt;=1,($B35/HLOOKUP($E36,'Annuity Calc'!$H$7:$BE$11,2,FALSE))*HLOOKUP(AM36,'Annuity Calc'!$H$7:$BE$11,5,FALSE),(IF(AM36&lt;=(-1),AM36,0)))</f>
        <v>568006.14102196961</v>
      </c>
      <c r="AN40">
        <f>IF($E36&gt;=1,($B35/HLOOKUP($E36,'Annuity Calc'!$H$7:$BE$11,2,FALSE))*HLOOKUP(AN36,'Annuity Calc'!$H$7:$BE$11,5,FALSE),(IF(AN36&lt;=(-1),AN36,0)))</f>
        <v>568006.14102196961</v>
      </c>
      <c r="AO40">
        <f>IF($E36&gt;=1,($B35/HLOOKUP($E36,'Annuity Calc'!$H$7:$BE$11,2,FALSE))*HLOOKUP(AO36,'Annuity Calc'!$H$7:$BE$11,5,FALSE),(IF(AO36&lt;=(-1),AO36,0)))</f>
        <v>568006.14102196961</v>
      </c>
      <c r="AP40">
        <f>IF($E36&gt;=1,($B35/HLOOKUP($E36,'Annuity Calc'!$H$7:$BE$11,2,FALSE))*HLOOKUP(AP36,'Annuity Calc'!$H$7:$BE$11,5,FALSE),(IF(AP36&lt;=(-1),AP36,0)))</f>
        <v>568006.14102196961</v>
      </c>
      <c r="AQ40">
        <f>IF($E36&gt;=1,($B35/HLOOKUP($E36,'Annuity Calc'!$H$7:$BE$11,2,FALSE))*HLOOKUP(AQ36,'Annuity Calc'!$H$7:$BE$11,5,FALSE),(IF(AQ36&lt;=(-1),AQ36,0)))</f>
        <v>568006.14102196961</v>
      </c>
      <c r="AR40">
        <f>IF($E36&gt;=1,($B35/HLOOKUP($E36,'Annuity Calc'!$H$7:$BE$11,2,FALSE))*HLOOKUP(AR36,'Annuity Calc'!$H$7:$BE$11,5,FALSE),(IF(AR36&lt;=(-1),AR36,0)))</f>
        <v>568006.14102196961</v>
      </c>
      <c r="AS40">
        <f>IF($E36&gt;=1,($B35/HLOOKUP($E36,'Annuity Calc'!$H$7:$BE$11,2,FALSE))*HLOOKUP(AS36,'Annuity Calc'!$H$7:$BE$11,5,FALSE),(IF(AS36&lt;=(-1),AS36,0)))</f>
        <v>568006.14102196961</v>
      </c>
      <c r="AT40">
        <f>IF($E36&gt;=1,($B35/HLOOKUP($E36,'Annuity Calc'!$H$7:$BE$11,2,FALSE))*HLOOKUP(AT36,'Annuity Calc'!$H$7:$BE$11,5,FALSE),(IF(AT36&lt;=(-1),AT36,0)))</f>
        <v>568006.14102196961</v>
      </c>
      <c r="AU40">
        <f>IF($E36&gt;=1,($B35/HLOOKUP($E36,'Annuity Calc'!$H$7:$BE$11,2,FALSE))*HLOOKUP(AU36,'Annuity Calc'!$H$7:$BE$11,5,FALSE),(IF(AU36&lt;=(-1),AU36,0)))</f>
        <v>568006.14102196961</v>
      </c>
      <c r="AV40">
        <f>IF($E36&gt;=1,($B35/HLOOKUP($E36,'Annuity Calc'!$H$7:$BE$11,2,FALSE))*HLOOKUP(AV36,'Annuity Calc'!$H$7:$BE$11,5,FALSE),(IF(AV36&lt;=(-1),AV36,0)))</f>
        <v>568006.14102196961</v>
      </c>
      <c r="AW40">
        <f>IF($E36&gt;=1,($B35/HLOOKUP($E36,'Annuity Calc'!$H$7:$BE$11,2,FALSE))*HLOOKUP(AW36,'Annuity Calc'!$H$7:$BE$11,5,FALSE),(IF(AW36&lt;=(-1),AW36,0)))</f>
        <v>568006.14102196961</v>
      </c>
      <c r="AX40">
        <f>IF($E36&gt;=1,($B35/HLOOKUP($E36,'Annuity Calc'!$H$7:$BE$11,2,FALSE))*HLOOKUP(AX36,'Annuity Calc'!$H$7:$BE$11,5,FALSE),(IF(AX36&lt;=(-1),AX36,0)))</f>
        <v>568006.14102196961</v>
      </c>
      <c r="AY40">
        <f>IF($E36&gt;=1,($B35/HLOOKUP($E36,'Annuity Calc'!$H$7:$BE$11,2,FALSE))*HLOOKUP(AY36,'Annuity Calc'!$H$7:$BE$11,5,FALSE),(IF(AY36&lt;=(-1),AY36,0)))</f>
        <v>568006.14102196961</v>
      </c>
      <c r="AZ40">
        <f>IF($E36&gt;=1,($B35/HLOOKUP($E36,'Annuity Calc'!$H$7:$BE$11,2,FALSE))*HLOOKUP(AZ36,'Annuity Calc'!$H$7:$BE$11,5,FALSE),(IF(AZ36&lt;=(-1),AZ36,0)))</f>
        <v>568006.14102196961</v>
      </c>
      <c r="BA40">
        <f>IF($E36&gt;=1,($B35/HLOOKUP($E36,'Annuity Calc'!$H$7:$BE$11,2,FALSE))*HLOOKUP(BA36,'Annuity Calc'!$H$7:$BE$11,5,FALSE),(IF(BA36&lt;=(-1),BA36,0)))</f>
        <v>568006.14102196961</v>
      </c>
      <c r="BB40">
        <f>IF($E36&gt;=1,($B35/HLOOKUP($E36,'Annuity Calc'!$H$7:$BE$11,2,FALSE))*HLOOKUP(BB36,'Annuity Calc'!$H$7:$BE$11,5,FALSE),(IF(BB36&lt;=(-1),BB36,0)))</f>
        <v>568006.14102196961</v>
      </c>
      <c r="BC40" t="e">
        <f>IF($E36&gt;=1,($B35/HLOOKUP($E36,'Annuity Calc'!$H$7:$BE$11,2,FALSE))*HLOOKUP(BC36,'Annuity Calc'!$H$7:$BE$11,5,FALSE),(IF(BC36&lt;=(-1),BC36,0)))</f>
        <v>#N/A</v>
      </c>
      <c r="BD40" t="e">
        <f>IF($E36&gt;=1,($B35/HLOOKUP($E36,'Annuity Calc'!$H$7:$BE$11,2,FALSE))*HLOOKUP(BD36,'Annuity Calc'!$H$7:$BE$11,5,FALSE),(IF(BD36&lt;=(-1),BD36,0)))</f>
        <v>#N/A</v>
      </c>
      <c r="BE40" t="e">
        <f>IF($E36&gt;=1,($B35/HLOOKUP($E36,'Annuity Calc'!$H$7:$BE$11,2,FALSE))*HLOOKUP(BE36,'Annuity Calc'!$H$7:$BE$11,5,FALSE),(IF(BE36&lt;=(-1),BE36,0)))</f>
        <v>#N/A</v>
      </c>
      <c r="BF40" t="e">
        <f>IF($E36&gt;=1,($B35/HLOOKUP($E36,'Annuity Calc'!$H$7:$BE$11,2,FALSE))*HLOOKUP(BF36,'Annuity Calc'!$H$7:$BE$11,5,FALSE),(IF(BF36&lt;=(-1),BF36,0)))</f>
        <v>#N/A</v>
      </c>
      <c r="BG40" t="e">
        <f>IF($E36&gt;=1,($B35/HLOOKUP($E36,'Annuity Calc'!$H$7:$BE$11,2,FALSE))*HLOOKUP(BG36,'Annuity Calc'!$H$7:$BE$11,5,FALSE),(IF(BG36&lt;=(-1),BG36,0)))</f>
        <v>#N/A</v>
      </c>
      <c r="BH40" t="e">
        <f>IF($E36&gt;=1,($B35/HLOOKUP($E36,'Annuity Calc'!$H$7:$BE$11,2,FALSE))*HLOOKUP(BH36,'Annuity Calc'!$H$7:$BE$11,5,FALSE),(IF(BH36&lt;=(-1),BH36,0)))</f>
        <v>#N/A</v>
      </c>
      <c r="BI40" t="e">
        <f>IF($E36&gt;=1,($B35/HLOOKUP($E36,'Annuity Calc'!$H$7:$BE$11,2,FALSE))*HLOOKUP(BI36,'Annuity Calc'!$H$7:$BE$11,5,FALSE),(IF(BI36&lt;=(-1),BI36,0)))</f>
        <v>#N/A</v>
      </c>
      <c r="BJ40" t="e">
        <f>IF($E36&gt;=1,($B35/HLOOKUP($E36,'Annuity Calc'!$H$7:$BE$11,2,FALSE))*HLOOKUP(BJ36,'Annuity Calc'!$H$7:$BE$11,5,FALSE),(IF(BJ36&lt;=(-1),BJ36,0)))</f>
        <v>#N/A</v>
      </c>
      <c r="BK40" t="e">
        <f>IF($E36&gt;=1,($B35/HLOOKUP($E36,'Annuity Calc'!$H$7:$BE$11,2,FALSE))*HLOOKUP(BK36,'Annuity Calc'!$H$7:$BE$11,5,FALSE),(IF(BK36&lt;=(-1),BK36,0)))</f>
        <v>#N/A</v>
      </c>
      <c r="BL40" t="e">
        <f>IF($E36&gt;=1,($B35/HLOOKUP($E36,'Annuity Calc'!$H$7:$BE$11,2,FALSE))*HLOOKUP(BL36,'Annuity Calc'!$H$7:$BE$11,5,FALSE),(IF(BL36&lt;=(-1),BL36,0)))</f>
        <v>#N/A</v>
      </c>
      <c r="BM40" t="e">
        <f>IF($E36&gt;=1,($B35/HLOOKUP($E36,'Annuity Calc'!$H$7:$BE$11,2,FALSE))*HLOOKUP(BM36,'Annuity Calc'!$H$7:$BE$11,5,FALSE),(IF(BM36&lt;=(-1),BM36,0)))</f>
        <v>#N/A</v>
      </c>
      <c r="BN40" t="e">
        <f>IF($E36&gt;=1,($B35/HLOOKUP($E36,'Annuity Calc'!$H$7:$BE$11,2,FALSE))*HLOOKUP(BN36,'Annuity Calc'!$H$7:$BE$11,5,FALSE),(IF(BN36&lt;=(-1),BN36,0)))</f>
        <v>#N/A</v>
      </c>
      <c r="BO40" t="e">
        <f>IF($E36&gt;=1,($B35/HLOOKUP($E36,'Annuity Calc'!$H$7:$BE$11,2,FALSE))*HLOOKUP(BO36,'Annuity Calc'!$H$7:$BE$11,5,FALSE),(IF(BO36&lt;=(-1),BO36,0)))</f>
        <v>#N/A</v>
      </c>
    </row>
    <row r="41" spans="1:67" x14ac:dyDescent="0.25">
      <c r="E41">
        <f>E37-E38</f>
        <v>12221191.632037172</v>
      </c>
      <c r="F41">
        <f>F37-F38</f>
        <v>12139174.801361507</v>
      </c>
      <c r="G41">
        <f t="shared" ref="G41:BO41" si="8">G37-G38</f>
        <v>12053818.884369878</v>
      </c>
      <c r="H41">
        <f t="shared" si="8"/>
        <v>11964987.93948379</v>
      </c>
      <c r="I41">
        <f t="shared" si="8"/>
        <v>11872540.490642846</v>
      </c>
      <c r="J41">
        <f t="shared" si="8"/>
        <v>11776329.301983777</v>
      </c>
      <c r="K41">
        <f t="shared" si="8"/>
        <v>11676201.14334614</v>
      </c>
      <c r="L41">
        <f t="shared" si="8"/>
        <v>11571996.54623124</v>
      </c>
      <c r="M41">
        <f t="shared" si="8"/>
        <v>11463549.549825605</v>
      </c>
      <c r="N41">
        <f t="shared" si="8"/>
        <v>11350687.436684512</v>
      </c>
      <c r="O41">
        <f t="shared" si="8"/>
        <v>11233230.457654607</v>
      </c>
      <c r="P41">
        <f t="shared" si="8"/>
        <v>11110991.545597516</v>
      </c>
      <c r="Q41">
        <f t="shared" si="8"/>
        <v>10983776.017458513</v>
      </c>
      <c r="R41">
        <f t="shared" si="8"/>
        <v>10851381.264205746</v>
      </c>
      <c r="S41">
        <f t="shared" si="8"/>
        <v>10713596.428146198</v>
      </c>
      <c r="T41">
        <f t="shared" si="8"/>
        <v>10570202.067104479</v>
      </c>
      <c r="U41">
        <f t="shared" si="8"/>
        <v>10420969.80492959</v>
      </c>
      <c r="V41">
        <f t="shared" si="8"/>
        <v>10265661.967773037</v>
      </c>
      <c r="W41">
        <f t="shared" si="8"/>
        <v>10104031.205559043</v>
      </c>
      <c r="X41">
        <f t="shared" si="8"/>
        <v>9935820.098043954</v>
      </c>
      <c r="Y41">
        <f t="shared" si="8"/>
        <v>9760760.7448374685</v>
      </c>
      <c r="Z41">
        <f t="shared" si="8"/>
        <v>9578574.338732725</v>
      </c>
      <c r="AA41">
        <f t="shared" si="8"/>
        <v>9388970.7216657046</v>
      </c>
      <c r="AB41">
        <f t="shared" si="8"/>
        <v>9191647.9225967713</v>
      </c>
      <c r="AC41">
        <f t="shared" si="8"/>
        <v>8986291.6765783448</v>
      </c>
      <c r="AD41">
        <f t="shared" si="8"/>
        <v>8772574.9242427554</v>
      </c>
      <c r="AE41">
        <f t="shared" si="8"/>
        <v>8550157.290913146</v>
      </c>
      <c r="AF41">
        <f t="shared" si="8"/>
        <v>8318684.5445078248</v>
      </c>
      <c r="AG41">
        <f t="shared" si="8"/>
        <v>8077788.0313747115</v>
      </c>
      <c r="AH41">
        <f t="shared" si="8"/>
        <v>7827084.0891573569</v>
      </c>
      <c r="AI41">
        <f t="shared" si="8"/>
        <v>7566173.4357574377</v>
      </c>
      <c r="AJ41">
        <f t="shared" si="8"/>
        <v>7294640.5334205693</v>
      </c>
      <c r="AK41">
        <f t="shared" si="8"/>
        <v>7012052.926932646</v>
      </c>
      <c r="AL41">
        <f t="shared" si="8"/>
        <v>6717960.5548726926</v>
      </c>
      <c r="AM41">
        <f t="shared" si="8"/>
        <v>6411895.0328252977</v>
      </c>
      <c r="AN41">
        <f t="shared" si="8"/>
        <v>6093368.9074110435</v>
      </c>
      <c r="AO41">
        <f t="shared" si="8"/>
        <v>5761874.8799468642</v>
      </c>
      <c r="AP41">
        <f t="shared" si="8"/>
        <v>5416884.9984999076</v>
      </c>
      <c r="AQ41">
        <f t="shared" si="8"/>
        <v>5057849.8170481212</v>
      </c>
      <c r="AR41">
        <f t="shared" si="8"/>
        <v>4684197.5204084096</v>
      </c>
      <c r="AS41">
        <f t="shared" si="8"/>
        <v>4295333.0135386847</v>
      </c>
      <c r="AT41">
        <f t="shared" si="8"/>
        <v>3890636.9737633914</v>
      </c>
      <c r="AU41">
        <f t="shared" si="8"/>
        <v>3469464.8644130416</v>
      </c>
      <c r="AV41">
        <f t="shared" si="8"/>
        <v>3031145.9083068334</v>
      </c>
      <c r="AW41">
        <f t="shared" si="8"/>
        <v>2574982.0194434826</v>
      </c>
      <c r="AX41">
        <f t="shared" si="8"/>
        <v>2100246.6911988272</v>
      </c>
      <c r="AY41">
        <f t="shared" si="8"/>
        <v>1606183.8392595015</v>
      </c>
      <c r="AZ41">
        <f t="shared" si="8"/>
        <v>1092006.5974498843</v>
      </c>
      <c r="BA41">
        <f t="shared" si="8"/>
        <v>556896.06453450338</v>
      </c>
      <c r="BB41">
        <f t="shared" si="8"/>
        <v>-2.7939677238464355E-9</v>
      </c>
      <c r="BC41" t="e">
        <f t="shared" si="8"/>
        <v>#N/A</v>
      </c>
      <c r="BD41" t="e">
        <f t="shared" si="8"/>
        <v>#N/A</v>
      </c>
      <c r="BE41" t="e">
        <f t="shared" si="8"/>
        <v>#N/A</v>
      </c>
      <c r="BF41" t="e">
        <f t="shared" si="8"/>
        <v>#N/A</v>
      </c>
      <c r="BG41" t="e">
        <f t="shared" si="8"/>
        <v>#N/A</v>
      </c>
      <c r="BH41" t="e">
        <f t="shared" si="8"/>
        <v>#N/A</v>
      </c>
      <c r="BI41" t="e">
        <f t="shared" si="8"/>
        <v>#N/A</v>
      </c>
      <c r="BJ41" t="e">
        <f t="shared" si="8"/>
        <v>#N/A</v>
      </c>
      <c r="BK41" t="e">
        <f t="shared" si="8"/>
        <v>#N/A</v>
      </c>
      <c r="BL41" t="e">
        <f t="shared" si="8"/>
        <v>#N/A</v>
      </c>
      <c r="BM41" t="e">
        <f t="shared" si="8"/>
        <v>#N/A</v>
      </c>
      <c r="BN41" t="e">
        <f t="shared" si="8"/>
        <v>#N/A</v>
      </c>
      <c r="BO41" t="e">
        <f t="shared" si="8"/>
        <v>#N/A</v>
      </c>
    </row>
    <row r="43" spans="1:67" x14ac:dyDescent="0.25">
      <c r="E43" t="s">
        <v>776</v>
      </c>
      <c r="F43">
        <f>AVERAGE(Inputs!C80:'Inputs'!G80)</f>
        <v>35676571.667965844</v>
      </c>
    </row>
    <row r="44" spans="1:67" x14ac:dyDescent="0.25">
      <c r="E44" s="120" t="s">
        <v>785</v>
      </c>
      <c r="F44" s="120">
        <f>E40/F43</f>
        <v>1.5920984401424001E-2</v>
      </c>
    </row>
    <row r="48" spans="1:67" x14ac:dyDescent="0.25">
      <c r="A48" s="13" t="s">
        <v>317</v>
      </c>
    </row>
    <row r="49" spans="1:67" x14ac:dyDescent="0.25">
      <c r="A49" s="12" t="s">
        <v>783</v>
      </c>
    </row>
    <row r="50" spans="1:67" x14ac:dyDescent="0.25">
      <c r="A50" t="s">
        <v>786</v>
      </c>
      <c r="B50">
        <f>Inputs!F211</f>
        <v>18100000</v>
      </c>
      <c r="E50" s="15">
        <v>2019</v>
      </c>
      <c r="F50" s="15">
        <v>2020</v>
      </c>
      <c r="G50" s="15">
        <v>2021</v>
      </c>
      <c r="H50" s="15">
        <v>2022</v>
      </c>
      <c r="I50" s="15">
        <v>2023</v>
      </c>
      <c r="J50" s="15">
        <v>2024</v>
      </c>
      <c r="K50" s="15">
        <v>2025</v>
      </c>
      <c r="L50" s="15">
        <v>2026</v>
      </c>
      <c r="M50" s="15">
        <v>2027</v>
      </c>
      <c r="N50" s="15">
        <v>2028</v>
      </c>
      <c r="O50" s="15">
        <v>2029</v>
      </c>
      <c r="P50" s="15">
        <v>2030</v>
      </c>
      <c r="Q50" s="15">
        <v>2031</v>
      </c>
      <c r="R50" s="15">
        <v>2032</v>
      </c>
      <c r="S50" s="15">
        <v>2033</v>
      </c>
      <c r="T50" s="15">
        <v>2034</v>
      </c>
      <c r="U50" s="15">
        <v>2035</v>
      </c>
      <c r="V50" s="15">
        <v>2036</v>
      </c>
      <c r="W50" s="15">
        <v>2037</v>
      </c>
      <c r="X50" s="15">
        <v>2038</v>
      </c>
      <c r="Y50" s="15">
        <v>2039</v>
      </c>
      <c r="Z50" s="15">
        <v>2040</v>
      </c>
      <c r="AA50" s="15">
        <v>2041</v>
      </c>
      <c r="AB50" s="15">
        <v>2042</v>
      </c>
      <c r="AC50" s="15">
        <v>2043</v>
      </c>
      <c r="AD50" s="15">
        <v>2044</v>
      </c>
      <c r="AE50" s="15">
        <v>2045</v>
      </c>
      <c r="AF50" s="15">
        <v>2046</v>
      </c>
      <c r="AG50" s="15">
        <v>2047</v>
      </c>
      <c r="AH50" s="15">
        <v>2048</v>
      </c>
      <c r="AI50" s="15">
        <v>2049</v>
      </c>
      <c r="AJ50" s="15">
        <v>2050</v>
      </c>
      <c r="AK50" s="15">
        <v>2051</v>
      </c>
      <c r="AL50" s="15">
        <v>2052</v>
      </c>
      <c r="AM50" s="15">
        <v>2053</v>
      </c>
      <c r="AN50" s="15">
        <v>2054</v>
      </c>
      <c r="AO50" s="15">
        <v>2055</v>
      </c>
      <c r="AP50" s="15">
        <v>2056</v>
      </c>
      <c r="AQ50" s="15">
        <v>2057</v>
      </c>
      <c r="AR50" s="15">
        <v>2058</v>
      </c>
      <c r="AS50" s="15">
        <v>2059</v>
      </c>
      <c r="AT50" s="15">
        <v>2060</v>
      </c>
      <c r="AU50" s="15">
        <v>2061</v>
      </c>
      <c r="AV50" s="15">
        <v>2062</v>
      </c>
      <c r="AW50" s="15">
        <v>2063</v>
      </c>
      <c r="AX50" s="15">
        <v>2064</v>
      </c>
      <c r="AY50" s="15">
        <v>2065</v>
      </c>
      <c r="AZ50" s="15">
        <v>2066</v>
      </c>
      <c r="BA50" s="15">
        <v>2067</v>
      </c>
      <c r="BB50" s="15">
        <v>2068</v>
      </c>
      <c r="BC50" s="15">
        <v>2069</v>
      </c>
      <c r="BD50" s="15">
        <v>2070</v>
      </c>
      <c r="BE50" s="15">
        <v>2071</v>
      </c>
      <c r="BF50" s="15">
        <v>2072</v>
      </c>
      <c r="BG50" s="15">
        <v>2073</v>
      </c>
      <c r="BH50" s="15">
        <v>2074</v>
      </c>
      <c r="BI50" s="15">
        <v>2075</v>
      </c>
      <c r="BJ50" s="15">
        <v>2076</v>
      </c>
      <c r="BK50" s="15">
        <v>2077</v>
      </c>
      <c r="BL50" s="15">
        <v>2078</v>
      </c>
      <c r="BM50" s="15">
        <v>2079</v>
      </c>
      <c r="BN50" s="15">
        <v>2080</v>
      </c>
      <c r="BO50" s="15">
        <v>2081</v>
      </c>
    </row>
    <row r="51" spans="1:67" x14ac:dyDescent="0.25">
      <c r="A51" t="s">
        <v>72</v>
      </c>
      <c r="B51">
        <f>Inputs!D211</f>
        <v>20</v>
      </c>
      <c r="E51">
        <f>B51</f>
        <v>20</v>
      </c>
      <c r="F51">
        <f>IF(E51&gt;0,E51-1,0)</f>
        <v>19</v>
      </c>
      <c r="G51">
        <f t="shared" ref="G51:BO51" si="9">IF(F51&gt;0,F51-1,0)</f>
        <v>18</v>
      </c>
      <c r="H51">
        <f t="shared" si="9"/>
        <v>17</v>
      </c>
      <c r="I51">
        <f t="shared" si="9"/>
        <v>16</v>
      </c>
      <c r="J51">
        <f t="shared" si="9"/>
        <v>15</v>
      </c>
      <c r="K51">
        <f t="shared" si="9"/>
        <v>14</v>
      </c>
      <c r="L51">
        <f t="shared" si="9"/>
        <v>13</v>
      </c>
      <c r="M51">
        <f t="shared" si="9"/>
        <v>12</v>
      </c>
      <c r="N51">
        <f t="shared" si="9"/>
        <v>11</v>
      </c>
      <c r="O51">
        <f t="shared" si="9"/>
        <v>10</v>
      </c>
      <c r="P51">
        <f t="shared" si="9"/>
        <v>9</v>
      </c>
      <c r="Q51">
        <f t="shared" si="9"/>
        <v>8</v>
      </c>
      <c r="R51">
        <f t="shared" si="9"/>
        <v>7</v>
      </c>
      <c r="S51">
        <f t="shared" si="9"/>
        <v>6</v>
      </c>
      <c r="T51">
        <f t="shared" si="9"/>
        <v>5</v>
      </c>
      <c r="U51">
        <f t="shared" si="9"/>
        <v>4</v>
      </c>
      <c r="V51">
        <f t="shared" si="9"/>
        <v>3</v>
      </c>
      <c r="W51">
        <f t="shared" si="9"/>
        <v>2</v>
      </c>
      <c r="X51">
        <f t="shared" si="9"/>
        <v>1</v>
      </c>
      <c r="Y51">
        <f t="shared" si="9"/>
        <v>0</v>
      </c>
      <c r="Z51">
        <f t="shared" si="9"/>
        <v>0</v>
      </c>
      <c r="AA51">
        <f t="shared" si="9"/>
        <v>0</v>
      </c>
      <c r="AB51">
        <f t="shared" si="9"/>
        <v>0</v>
      </c>
      <c r="AC51">
        <f t="shared" si="9"/>
        <v>0</v>
      </c>
      <c r="AD51">
        <f t="shared" si="9"/>
        <v>0</v>
      </c>
      <c r="AE51">
        <f t="shared" si="9"/>
        <v>0</v>
      </c>
      <c r="AF51">
        <f t="shared" si="9"/>
        <v>0</v>
      </c>
      <c r="AG51">
        <f t="shared" si="9"/>
        <v>0</v>
      </c>
      <c r="AH51">
        <f t="shared" si="9"/>
        <v>0</v>
      </c>
      <c r="AI51">
        <f t="shared" si="9"/>
        <v>0</v>
      </c>
      <c r="AJ51">
        <f t="shared" si="9"/>
        <v>0</v>
      </c>
      <c r="AK51">
        <f t="shared" si="9"/>
        <v>0</v>
      </c>
      <c r="AL51">
        <f t="shared" si="9"/>
        <v>0</v>
      </c>
      <c r="AM51">
        <f t="shared" si="9"/>
        <v>0</v>
      </c>
      <c r="AN51">
        <f t="shared" si="9"/>
        <v>0</v>
      </c>
      <c r="AO51">
        <f t="shared" si="9"/>
        <v>0</v>
      </c>
      <c r="AP51">
        <f t="shared" si="9"/>
        <v>0</v>
      </c>
      <c r="AQ51">
        <f t="shared" si="9"/>
        <v>0</v>
      </c>
      <c r="AR51">
        <f t="shared" si="9"/>
        <v>0</v>
      </c>
      <c r="AS51">
        <f t="shared" si="9"/>
        <v>0</v>
      </c>
      <c r="AT51">
        <f t="shared" si="9"/>
        <v>0</v>
      </c>
      <c r="AU51">
        <f t="shared" si="9"/>
        <v>0</v>
      </c>
      <c r="AV51">
        <f t="shared" si="9"/>
        <v>0</v>
      </c>
      <c r="AW51">
        <f t="shared" si="9"/>
        <v>0</v>
      </c>
      <c r="AX51">
        <f t="shared" si="9"/>
        <v>0</v>
      </c>
      <c r="AY51">
        <f t="shared" si="9"/>
        <v>0</v>
      </c>
      <c r="AZ51">
        <f t="shared" si="9"/>
        <v>0</v>
      </c>
      <c r="BA51">
        <f t="shared" si="9"/>
        <v>0</v>
      </c>
      <c r="BB51">
        <f t="shared" si="9"/>
        <v>0</v>
      </c>
      <c r="BC51">
        <f t="shared" si="9"/>
        <v>0</v>
      </c>
      <c r="BD51">
        <f t="shared" si="9"/>
        <v>0</v>
      </c>
      <c r="BE51">
        <f t="shared" si="9"/>
        <v>0</v>
      </c>
      <c r="BF51">
        <f t="shared" si="9"/>
        <v>0</v>
      </c>
      <c r="BG51">
        <f t="shared" si="9"/>
        <v>0</v>
      </c>
      <c r="BH51">
        <f t="shared" si="9"/>
        <v>0</v>
      </c>
      <c r="BI51">
        <f t="shared" si="9"/>
        <v>0</v>
      </c>
      <c r="BJ51">
        <f t="shared" si="9"/>
        <v>0</v>
      </c>
      <c r="BK51">
        <f t="shared" si="9"/>
        <v>0</v>
      </c>
      <c r="BL51">
        <f t="shared" si="9"/>
        <v>0</v>
      </c>
      <c r="BM51">
        <f t="shared" si="9"/>
        <v>0</v>
      </c>
      <c r="BN51">
        <f t="shared" si="9"/>
        <v>0</v>
      </c>
      <c r="BO51">
        <f t="shared" si="9"/>
        <v>0</v>
      </c>
    </row>
    <row r="52" spans="1:67" x14ac:dyDescent="0.25">
      <c r="E52">
        <f>B50</f>
        <v>18100000</v>
      </c>
      <c r="F52">
        <f>E56</f>
        <v>17496648.512684248</v>
      </c>
      <c r="G52">
        <f t="shared" ref="G52:BO52" si="10">F56</f>
        <v>16868733.253781438</v>
      </c>
      <c r="H52">
        <f t="shared" si="10"/>
        <v>16215254.177899674</v>
      </c>
      <c r="I52">
        <f t="shared" si="10"/>
        <v>15535170.525590502</v>
      </c>
      <c r="J52">
        <f t="shared" si="10"/>
        <v>14827399.165789736</v>
      </c>
      <c r="K52">
        <f t="shared" si="10"/>
        <v>14090812.870775409</v>
      </c>
      <c r="L52">
        <f t="shared" si="10"/>
        <v>13324238.52089544</v>
      </c>
      <c r="M52">
        <f t="shared" si="10"/>
        <v>12526455.236205809</v>
      </c>
      <c r="N52">
        <f t="shared" si="10"/>
        <v>11696192.432043582</v>
      </c>
      <c r="O52">
        <f t="shared" si="10"/>
        <v>10832127.795438038</v>
      </c>
      <c r="P52">
        <f t="shared" si="10"/>
        <v>9932885.1791370083</v>
      </c>
      <c r="Q52">
        <f t="shared" si="10"/>
        <v>8997032.4098943826</v>
      </c>
      <c r="R52">
        <f t="shared" si="10"/>
        <v>8023079.0075281607</v>
      </c>
      <c r="S52">
        <f t="shared" si="10"/>
        <v>7009473.8111163164</v>
      </c>
      <c r="T52">
        <f t="shared" si="10"/>
        <v>5954602.5085498551</v>
      </c>
      <c r="U52">
        <f t="shared" si="10"/>
        <v>4856785.0655085184</v>
      </c>
      <c r="V52">
        <f t="shared" si="10"/>
        <v>3714273.049764412</v>
      </c>
      <c r="W52">
        <f t="shared" si="10"/>
        <v>2525246.8465521252</v>
      </c>
      <c r="X52">
        <f t="shared" si="10"/>
        <v>1287812.7605704186</v>
      </c>
      <c r="Y52">
        <f t="shared" si="10"/>
        <v>-3.0267983675003052E-9</v>
      </c>
      <c r="Z52" t="e">
        <f t="shared" si="10"/>
        <v>#N/A</v>
      </c>
      <c r="AA52" t="e">
        <f t="shared" si="10"/>
        <v>#N/A</v>
      </c>
      <c r="AB52" t="e">
        <f t="shared" si="10"/>
        <v>#N/A</v>
      </c>
      <c r="AC52" t="e">
        <f t="shared" si="10"/>
        <v>#N/A</v>
      </c>
      <c r="AD52" t="e">
        <f t="shared" si="10"/>
        <v>#N/A</v>
      </c>
      <c r="AE52" t="e">
        <f t="shared" si="10"/>
        <v>#N/A</v>
      </c>
      <c r="AF52" t="e">
        <f t="shared" si="10"/>
        <v>#N/A</v>
      </c>
      <c r="AG52" t="e">
        <f t="shared" si="10"/>
        <v>#N/A</v>
      </c>
      <c r="AH52" t="e">
        <f t="shared" si="10"/>
        <v>#N/A</v>
      </c>
      <c r="AI52" t="e">
        <f t="shared" si="10"/>
        <v>#N/A</v>
      </c>
      <c r="AJ52" t="e">
        <f t="shared" si="10"/>
        <v>#N/A</v>
      </c>
      <c r="AK52" t="e">
        <f t="shared" si="10"/>
        <v>#N/A</v>
      </c>
      <c r="AL52" t="e">
        <f t="shared" si="10"/>
        <v>#N/A</v>
      </c>
      <c r="AM52" t="e">
        <f t="shared" si="10"/>
        <v>#N/A</v>
      </c>
      <c r="AN52" t="e">
        <f t="shared" si="10"/>
        <v>#N/A</v>
      </c>
      <c r="AO52" t="e">
        <f t="shared" si="10"/>
        <v>#N/A</v>
      </c>
      <c r="AP52" t="e">
        <f t="shared" si="10"/>
        <v>#N/A</v>
      </c>
      <c r="AQ52" t="e">
        <f t="shared" si="10"/>
        <v>#N/A</v>
      </c>
      <c r="AR52" t="e">
        <f t="shared" si="10"/>
        <v>#N/A</v>
      </c>
      <c r="AS52" t="e">
        <f t="shared" si="10"/>
        <v>#N/A</v>
      </c>
      <c r="AT52" t="e">
        <f t="shared" si="10"/>
        <v>#N/A</v>
      </c>
      <c r="AU52" t="e">
        <f t="shared" si="10"/>
        <v>#N/A</v>
      </c>
      <c r="AV52" t="e">
        <f t="shared" si="10"/>
        <v>#N/A</v>
      </c>
      <c r="AW52" t="e">
        <f t="shared" si="10"/>
        <v>#N/A</v>
      </c>
      <c r="AX52" t="e">
        <f t="shared" si="10"/>
        <v>#N/A</v>
      </c>
      <c r="AY52" t="e">
        <f t="shared" si="10"/>
        <v>#N/A</v>
      </c>
      <c r="AZ52" t="e">
        <f t="shared" si="10"/>
        <v>#N/A</v>
      </c>
      <c r="BA52" t="e">
        <f t="shared" si="10"/>
        <v>#N/A</v>
      </c>
      <c r="BB52" t="e">
        <f t="shared" si="10"/>
        <v>#N/A</v>
      </c>
      <c r="BC52" t="e">
        <f t="shared" si="10"/>
        <v>#N/A</v>
      </c>
      <c r="BD52" t="e">
        <f t="shared" si="10"/>
        <v>#N/A</v>
      </c>
      <c r="BE52" t="e">
        <f t="shared" si="10"/>
        <v>#N/A</v>
      </c>
      <c r="BF52" t="e">
        <f t="shared" si="10"/>
        <v>#N/A</v>
      </c>
      <c r="BG52" t="e">
        <f t="shared" si="10"/>
        <v>#N/A</v>
      </c>
      <c r="BH52" t="e">
        <f t="shared" si="10"/>
        <v>#N/A</v>
      </c>
      <c r="BI52" t="e">
        <f t="shared" si="10"/>
        <v>#N/A</v>
      </c>
      <c r="BJ52" t="e">
        <f t="shared" si="10"/>
        <v>#N/A</v>
      </c>
      <c r="BK52" t="e">
        <f t="shared" si="10"/>
        <v>#N/A</v>
      </c>
      <c r="BL52" t="e">
        <f t="shared" si="10"/>
        <v>#N/A</v>
      </c>
      <c r="BM52" t="e">
        <f t="shared" si="10"/>
        <v>#N/A</v>
      </c>
      <c r="BN52" t="e">
        <f t="shared" si="10"/>
        <v>#N/A</v>
      </c>
      <c r="BO52" t="e">
        <f t="shared" si="10"/>
        <v>#N/A</v>
      </c>
    </row>
    <row r="53" spans="1:67" x14ac:dyDescent="0.25">
      <c r="D53" t="s">
        <v>471</v>
      </c>
      <c r="E53">
        <f>IF($E51&gt;=1,($B50/HLOOKUP($E51,'Annuity Calc'!$H$7:$BE$11,2,FALSE))*HLOOKUP(E51,'Annuity Calc'!$H$7:$BE$11,3,FALSE),(IF(E51&lt;=(-1),E51,0)))</f>
        <v>603351.4873157508</v>
      </c>
      <c r="F53">
        <f>IF($E51&gt;=1,($B50/HLOOKUP($E51,'Annuity Calc'!$H$7:$BE$11,2,FALSE))*HLOOKUP(F51,'Annuity Calc'!$H$7:$BE$11,3,FALSE),(IF(F51&lt;=(-1),F51,0)))</f>
        <v>627915.25890281121</v>
      </c>
      <c r="G53">
        <f>IF($E51&gt;=1,($B50/HLOOKUP($E51,'Annuity Calc'!$H$7:$BE$11,2,FALSE))*HLOOKUP(G51,'Annuity Calc'!$H$7:$BE$11,3,FALSE),(IF(G51&lt;=(-1),G51,0)))</f>
        <v>653479.07588176336</v>
      </c>
      <c r="H53">
        <f>IF($E51&gt;=1,($B50/HLOOKUP($E51,'Annuity Calc'!$H$7:$BE$11,2,FALSE))*HLOOKUP(H51,'Annuity Calc'!$H$7:$BE$11,3,FALSE),(IF(H51&lt;=(-1),H51,0)))</f>
        <v>680083.65230917267</v>
      </c>
      <c r="I53">
        <f>IF($E51&gt;=1,($B50/HLOOKUP($E51,'Annuity Calc'!$H$7:$BE$11,2,FALSE))*HLOOKUP(I51,'Annuity Calc'!$H$7:$BE$11,3,FALSE),(IF(I51&lt;=(-1),I51,0)))</f>
        <v>707771.35980076587</v>
      </c>
      <c r="J53">
        <f>IF($E51&gt;=1,($B50/HLOOKUP($E51,'Annuity Calc'!$H$7:$BE$11,2,FALSE))*HLOOKUP(J51,'Annuity Calc'!$H$7:$BE$11,3,FALSE),(IF(J51&lt;=(-1),J51,0)))</f>
        <v>736586.29501432693</v>
      </c>
      <c r="K53">
        <f>IF($E51&gt;=1,($B50/HLOOKUP($E51,'Annuity Calc'!$H$7:$BE$11,2,FALSE))*HLOOKUP(K51,'Annuity Calc'!$H$7:$BE$11,3,FALSE),(IF(K51&lt;=(-1),K51,0)))</f>
        <v>766574.34987996821</v>
      </c>
      <c r="L53">
        <f>IF($E51&gt;=1,($B50/HLOOKUP($E51,'Annuity Calc'!$H$7:$BE$11,2,FALSE))*HLOOKUP(L51,'Annuity Calc'!$H$7:$BE$11,3,FALSE),(IF(L51&lt;=(-1),L51,0)))</f>
        <v>797783.28468963166</v>
      </c>
      <c r="M53">
        <f>IF($E51&gt;=1,($B50/HLOOKUP($E51,'Annuity Calc'!$H$7:$BE$11,2,FALSE))*HLOOKUP(M51,'Annuity Calc'!$H$7:$BE$11,3,FALSE),(IF(M51&lt;=(-1),M51,0)))</f>
        <v>830262.80416222627</v>
      </c>
      <c r="N53">
        <f>IF($E51&gt;=1,($B50/HLOOKUP($E51,'Annuity Calc'!$H$7:$BE$11,2,FALSE))*HLOOKUP(N51,'Annuity Calc'!$H$7:$BE$11,3,FALSE),(IF(N51&lt;=(-1),N51,0)))</f>
        <v>864064.6366055432</v>
      </c>
      <c r="O53">
        <f>IF($E51&gt;=1,($B50/HLOOKUP($E51,'Annuity Calc'!$H$7:$BE$11,2,FALSE))*HLOOKUP(O51,'Annuity Calc'!$H$7:$BE$11,3,FALSE),(IF(O51&lt;=(-1),O51,0)))</f>
        <v>899242.61630102934</v>
      </c>
      <c r="P53">
        <f>IF($E51&gt;=1,($B50/HLOOKUP($E51,'Annuity Calc'!$H$7:$BE$11,2,FALSE))*HLOOKUP(P51,'Annuity Calc'!$H$7:$BE$11,3,FALSE),(IF(P51&lt;=(-1),P51,0)))</f>
        <v>935852.76924262545</v>
      </c>
      <c r="Q53">
        <f>IF($E51&gt;=1,($B50/HLOOKUP($E51,'Annuity Calc'!$H$7:$BE$11,2,FALSE))*HLOOKUP(Q51,'Annuity Calc'!$H$7:$BE$11,3,FALSE),(IF(Q51&lt;=(-1),Q51,0)))</f>
        <v>973953.40236622165</v>
      </c>
      <c r="R53">
        <f>IF($E51&gt;=1,($B50/HLOOKUP($E51,'Annuity Calc'!$H$7:$BE$11,2,FALSE))*HLOOKUP(R51,'Annuity Calc'!$H$7:$BE$11,3,FALSE),(IF(R51&lt;=(-1),R51,0)))</f>
        <v>1013605.1964118442</v>
      </c>
      <c r="S53">
        <f>IF($E51&gt;=1,($B50/HLOOKUP($E51,'Annuity Calc'!$H$7:$BE$11,2,FALSE))*HLOOKUP(S51,'Annuity Calc'!$H$7:$BE$11,3,FALSE),(IF(S51&lt;=(-1),S51,0)))</f>
        <v>1054871.3025664615</v>
      </c>
      <c r="T53">
        <f>IF($E51&gt;=1,($B50/HLOOKUP($E51,'Annuity Calc'!$H$7:$BE$11,2,FALSE))*HLOOKUP(T51,'Annuity Calc'!$H$7:$BE$11,3,FALSE),(IF(T51&lt;=(-1),T51,0)))</f>
        <v>1097817.443041337</v>
      </c>
      <c r="U53">
        <f>IF($E51&gt;=1,($B50/HLOOKUP($E51,'Annuity Calc'!$H$7:$BE$11,2,FALSE))*HLOOKUP(U51,'Annuity Calc'!$H$7:$BE$11,3,FALSE),(IF(U51&lt;=(-1),U51,0)))</f>
        <v>1142512.0157441064</v>
      </c>
      <c r="V53">
        <f>IF($E51&gt;=1,($B50/HLOOKUP($E51,'Annuity Calc'!$H$7:$BE$11,2,FALSE))*HLOOKUP(V51,'Annuity Calc'!$H$7:$BE$11,3,FALSE),(IF(V51&lt;=(-1),V51,0)))</f>
        <v>1189026.2032122866</v>
      </c>
      <c r="W53">
        <f>IF($E51&gt;=1,($B50/HLOOKUP($E51,'Annuity Calc'!$H$7:$BE$11,2,FALSE))*HLOOKUP(W51,'Annuity Calc'!$H$7:$BE$11,3,FALSE),(IF(W51&lt;=(-1),W51,0)))</f>
        <v>1237434.0859817066</v>
      </c>
      <c r="X53">
        <f>IF($E51&gt;=1,($B50/HLOOKUP($E51,'Annuity Calc'!$H$7:$BE$11,2,FALSE))*HLOOKUP(X51,'Annuity Calc'!$H$7:$BE$11,3,FALSE),(IF(X51&lt;=(-1),X51,0)))</f>
        <v>1287812.7605704216</v>
      </c>
      <c r="Y53" t="e">
        <f>IF($E51&gt;=1,($B50/HLOOKUP($E51,'Annuity Calc'!$H$7:$BE$11,2,FALSE))*HLOOKUP(Y51,'Annuity Calc'!$H$7:$BE$11,3,FALSE),(IF(Y51&lt;=(-1),Y51,0)))</f>
        <v>#N/A</v>
      </c>
      <c r="Z53" t="e">
        <f>IF($E51&gt;=1,($B50/HLOOKUP($E51,'Annuity Calc'!$H$7:$BE$11,2,FALSE))*HLOOKUP(Z51,'Annuity Calc'!$H$7:$BE$11,3,FALSE),(IF(Z51&lt;=(-1),Z51,0)))</f>
        <v>#N/A</v>
      </c>
      <c r="AA53" t="e">
        <f>IF($E51&gt;=1,($B50/HLOOKUP($E51,'Annuity Calc'!$H$7:$BE$11,2,FALSE))*HLOOKUP(AA51,'Annuity Calc'!$H$7:$BE$11,3,FALSE),(IF(AA51&lt;=(-1),AA51,0)))</f>
        <v>#N/A</v>
      </c>
      <c r="AB53" t="e">
        <f>IF($E51&gt;=1,($B50/HLOOKUP($E51,'Annuity Calc'!$H$7:$BE$11,2,FALSE))*HLOOKUP(AB51,'Annuity Calc'!$H$7:$BE$11,3,FALSE),(IF(AB51&lt;=(-1),AB51,0)))</f>
        <v>#N/A</v>
      </c>
      <c r="AC53" t="e">
        <f>IF($E51&gt;=1,($B50/HLOOKUP($E51,'Annuity Calc'!$H$7:$BE$11,2,FALSE))*HLOOKUP(AC51,'Annuity Calc'!$H$7:$BE$11,3,FALSE),(IF(AC51&lt;=(-1),AC51,0)))</f>
        <v>#N/A</v>
      </c>
      <c r="AD53" t="e">
        <f>IF($E51&gt;=1,($B50/HLOOKUP($E51,'Annuity Calc'!$H$7:$BE$11,2,FALSE))*HLOOKUP(AD51,'Annuity Calc'!$H$7:$BE$11,3,FALSE),(IF(AD51&lt;=(-1),AD51,0)))</f>
        <v>#N/A</v>
      </c>
      <c r="AE53" t="e">
        <f>IF($E51&gt;=1,($B50/HLOOKUP($E51,'Annuity Calc'!$H$7:$BE$11,2,FALSE))*HLOOKUP(AE51,'Annuity Calc'!$H$7:$BE$11,3,FALSE),(IF(AE51&lt;=(-1),AE51,0)))</f>
        <v>#N/A</v>
      </c>
      <c r="AF53" t="e">
        <f>IF($E51&gt;=1,($B50/HLOOKUP($E51,'Annuity Calc'!$H$7:$BE$11,2,FALSE))*HLOOKUP(AF51,'Annuity Calc'!$H$7:$BE$11,3,FALSE),(IF(AF51&lt;=(-1),AF51,0)))</f>
        <v>#N/A</v>
      </c>
      <c r="AG53" t="e">
        <f>IF($E51&gt;=1,($B50/HLOOKUP($E51,'Annuity Calc'!$H$7:$BE$11,2,FALSE))*HLOOKUP(AG51,'Annuity Calc'!$H$7:$BE$11,3,FALSE),(IF(AG51&lt;=(-1),AG51,0)))</f>
        <v>#N/A</v>
      </c>
      <c r="AH53" t="e">
        <f>IF($E51&gt;=1,($B50/HLOOKUP($E51,'Annuity Calc'!$H$7:$BE$11,2,FALSE))*HLOOKUP(AH51,'Annuity Calc'!$H$7:$BE$11,3,FALSE),(IF(AH51&lt;=(-1),AH51,0)))</f>
        <v>#N/A</v>
      </c>
      <c r="AI53" t="e">
        <f>IF($E51&gt;=1,($B50/HLOOKUP($E51,'Annuity Calc'!$H$7:$BE$11,2,FALSE))*HLOOKUP(AI51,'Annuity Calc'!$H$7:$BE$11,3,FALSE),(IF(AI51&lt;=(-1),AI51,0)))</f>
        <v>#N/A</v>
      </c>
      <c r="AJ53" t="e">
        <f>IF($E51&gt;=1,($B50/HLOOKUP($E51,'Annuity Calc'!$H$7:$BE$11,2,FALSE))*HLOOKUP(AJ51,'Annuity Calc'!$H$7:$BE$11,3,FALSE),(IF(AJ51&lt;=(-1),AJ51,0)))</f>
        <v>#N/A</v>
      </c>
      <c r="AK53" t="e">
        <f>IF($E51&gt;=1,($B50/HLOOKUP($E51,'Annuity Calc'!$H$7:$BE$11,2,FALSE))*HLOOKUP(AK51,'Annuity Calc'!$H$7:$BE$11,3,FALSE),(IF(AK51&lt;=(-1),AK51,0)))</f>
        <v>#N/A</v>
      </c>
      <c r="AL53" t="e">
        <f>IF($E51&gt;=1,($B50/HLOOKUP($E51,'Annuity Calc'!$H$7:$BE$11,2,FALSE))*HLOOKUP(AL51,'Annuity Calc'!$H$7:$BE$11,3,FALSE),(IF(AL51&lt;=(-1),AL51,0)))</f>
        <v>#N/A</v>
      </c>
      <c r="AM53" t="e">
        <f>IF($E51&gt;=1,($B50/HLOOKUP($E51,'Annuity Calc'!$H$7:$BE$11,2,FALSE))*HLOOKUP(AM51,'Annuity Calc'!$H$7:$BE$11,3,FALSE),(IF(AM51&lt;=(-1),AM51,0)))</f>
        <v>#N/A</v>
      </c>
      <c r="AN53" t="e">
        <f>IF($E51&gt;=1,($B50/HLOOKUP($E51,'Annuity Calc'!$H$7:$BE$11,2,FALSE))*HLOOKUP(AN51,'Annuity Calc'!$H$7:$BE$11,3,FALSE),(IF(AN51&lt;=(-1),AN51,0)))</f>
        <v>#N/A</v>
      </c>
      <c r="AO53" t="e">
        <f>IF($E51&gt;=1,($B50/HLOOKUP($E51,'Annuity Calc'!$H$7:$BE$11,2,FALSE))*HLOOKUP(AO51,'Annuity Calc'!$H$7:$BE$11,3,FALSE),(IF(AO51&lt;=(-1),AO51,0)))</f>
        <v>#N/A</v>
      </c>
      <c r="AP53" t="e">
        <f>IF($E51&gt;=1,($B50/HLOOKUP($E51,'Annuity Calc'!$H$7:$BE$11,2,FALSE))*HLOOKUP(AP51,'Annuity Calc'!$H$7:$BE$11,3,FALSE),(IF(AP51&lt;=(-1),AP51,0)))</f>
        <v>#N/A</v>
      </c>
      <c r="AQ53" t="e">
        <f>IF($E51&gt;=1,($B50/HLOOKUP($E51,'Annuity Calc'!$H$7:$BE$11,2,FALSE))*HLOOKUP(AQ51,'Annuity Calc'!$H$7:$BE$11,3,FALSE),(IF(AQ51&lt;=(-1),AQ51,0)))</f>
        <v>#N/A</v>
      </c>
      <c r="AR53" t="e">
        <f>IF($E51&gt;=1,($B50/HLOOKUP($E51,'Annuity Calc'!$H$7:$BE$11,2,FALSE))*HLOOKUP(AR51,'Annuity Calc'!$H$7:$BE$11,3,FALSE),(IF(AR51&lt;=(-1),AR51,0)))</f>
        <v>#N/A</v>
      </c>
      <c r="AS53" t="e">
        <f>IF($E51&gt;=1,($B50/HLOOKUP($E51,'Annuity Calc'!$H$7:$BE$11,2,FALSE))*HLOOKUP(AS51,'Annuity Calc'!$H$7:$BE$11,3,FALSE),(IF(AS51&lt;=(-1),AS51,0)))</f>
        <v>#N/A</v>
      </c>
      <c r="AT53" t="e">
        <f>IF($E51&gt;=1,($B50/HLOOKUP($E51,'Annuity Calc'!$H$7:$BE$11,2,FALSE))*HLOOKUP(AT51,'Annuity Calc'!$H$7:$BE$11,3,FALSE),(IF(AT51&lt;=(-1),AT51,0)))</f>
        <v>#N/A</v>
      </c>
      <c r="AU53" t="e">
        <f>IF($E51&gt;=1,($B50/HLOOKUP($E51,'Annuity Calc'!$H$7:$BE$11,2,FALSE))*HLOOKUP(AU51,'Annuity Calc'!$H$7:$BE$11,3,FALSE),(IF(AU51&lt;=(-1),AU51,0)))</f>
        <v>#N/A</v>
      </c>
      <c r="AV53" t="e">
        <f>IF($E51&gt;=1,($B50/HLOOKUP($E51,'Annuity Calc'!$H$7:$BE$11,2,FALSE))*HLOOKUP(AV51,'Annuity Calc'!$H$7:$BE$11,3,FALSE),(IF(AV51&lt;=(-1),AV51,0)))</f>
        <v>#N/A</v>
      </c>
      <c r="AW53" t="e">
        <f>IF($E51&gt;=1,($B50/HLOOKUP($E51,'Annuity Calc'!$H$7:$BE$11,2,FALSE))*HLOOKUP(AW51,'Annuity Calc'!$H$7:$BE$11,3,FALSE),(IF(AW51&lt;=(-1),AW51,0)))</f>
        <v>#N/A</v>
      </c>
      <c r="AX53" t="e">
        <f>IF($E51&gt;=1,($B50/HLOOKUP($E51,'Annuity Calc'!$H$7:$BE$11,2,FALSE))*HLOOKUP(AX51,'Annuity Calc'!$H$7:$BE$11,3,FALSE),(IF(AX51&lt;=(-1),AX51,0)))</f>
        <v>#N/A</v>
      </c>
      <c r="AY53" t="e">
        <f>IF($E51&gt;=1,($B50/HLOOKUP($E51,'Annuity Calc'!$H$7:$BE$11,2,FALSE))*HLOOKUP(AY51,'Annuity Calc'!$H$7:$BE$11,3,FALSE),(IF(AY51&lt;=(-1),AY51,0)))</f>
        <v>#N/A</v>
      </c>
      <c r="AZ53" t="e">
        <f>IF($E51&gt;=1,($B50/HLOOKUP($E51,'Annuity Calc'!$H$7:$BE$11,2,FALSE))*HLOOKUP(AZ51,'Annuity Calc'!$H$7:$BE$11,3,FALSE),(IF(AZ51&lt;=(-1),AZ51,0)))</f>
        <v>#N/A</v>
      </c>
      <c r="BA53" t="e">
        <f>IF($E51&gt;=1,($B50/HLOOKUP($E51,'Annuity Calc'!$H$7:$BE$11,2,FALSE))*HLOOKUP(BA51,'Annuity Calc'!$H$7:$BE$11,3,FALSE),(IF(BA51&lt;=(-1),BA51,0)))</f>
        <v>#N/A</v>
      </c>
      <c r="BB53" t="e">
        <f>IF($E51&gt;=1,($B50/HLOOKUP($E51,'Annuity Calc'!$H$7:$BE$11,2,FALSE))*HLOOKUP(BB51,'Annuity Calc'!$H$7:$BE$11,3,FALSE),(IF(BB51&lt;=(-1),BB51,0)))</f>
        <v>#N/A</v>
      </c>
      <c r="BC53" t="e">
        <f>IF($E51&gt;=1,($B50/HLOOKUP($E51,'Annuity Calc'!$H$7:$BE$11,2,FALSE))*HLOOKUP(BC51,'Annuity Calc'!$H$7:$BE$11,3,FALSE),(IF(BC51&lt;=(-1),BC51,0)))</f>
        <v>#N/A</v>
      </c>
      <c r="BD53" t="e">
        <f>IF($E51&gt;=1,($B50/HLOOKUP($E51,'Annuity Calc'!$H$7:$BE$11,2,FALSE))*HLOOKUP(BD51,'Annuity Calc'!$H$7:$BE$11,3,FALSE),(IF(BD51&lt;=(-1),BD51,0)))</f>
        <v>#N/A</v>
      </c>
      <c r="BE53" t="e">
        <f>IF($E51&gt;=1,($B50/HLOOKUP($E51,'Annuity Calc'!$H$7:$BE$11,2,FALSE))*HLOOKUP(BE51,'Annuity Calc'!$H$7:$BE$11,3,FALSE),(IF(BE51&lt;=(-1),BE51,0)))</f>
        <v>#N/A</v>
      </c>
      <c r="BF53" t="e">
        <f>IF($E51&gt;=1,($B50/HLOOKUP($E51,'Annuity Calc'!$H$7:$BE$11,2,FALSE))*HLOOKUP(BF51,'Annuity Calc'!$H$7:$BE$11,3,FALSE),(IF(BF51&lt;=(-1),BF51,0)))</f>
        <v>#N/A</v>
      </c>
      <c r="BG53" t="e">
        <f>IF($E51&gt;=1,($B50/HLOOKUP($E51,'Annuity Calc'!$H$7:$BE$11,2,FALSE))*HLOOKUP(BG51,'Annuity Calc'!$H$7:$BE$11,3,FALSE),(IF(BG51&lt;=(-1),BG51,0)))</f>
        <v>#N/A</v>
      </c>
      <c r="BH53" t="e">
        <f>IF($E51&gt;=1,($B50/HLOOKUP($E51,'Annuity Calc'!$H$7:$BE$11,2,FALSE))*HLOOKUP(BH51,'Annuity Calc'!$H$7:$BE$11,3,FALSE),(IF(BH51&lt;=(-1),BH51,0)))</f>
        <v>#N/A</v>
      </c>
      <c r="BI53" t="e">
        <f>IF($E51&gt;=1,($B50/HLOOKUP($E51,'Annuity Calc'!$H$7:$BE$11,2,FALSE))*HLOOKUP(BI51,'Annuity Calc'!$H$7:$BE$11,3,FALSE),(IF(BI51&lt;=(-1),BI51,0)))</f>
        <v>#N/A</v>
      </c>
      <c r="BJ53" t="e">
        <f>IF($E51&gt;=1,($B50/HLOOKUP($E51,'Annuity Calc'!$H$7:$BE$11,2,FALSE))*HLOOKUP(BJ51,'Annuity Calc'!$H$7:$BE$11,3,FALSE),(IF(BJ51&lt;=(-1),BJ51,0)))</f>
        <v>#N/A</v>
      </c>
      <c r="BK53" t="e">
        <f>IF($E51&gt;=1,($B50/HLOOKUP($E51,'Annuity Calc'!$H$7:$BE$11,2,FALSE))*HLOOKUP(BK51,'Annuity Calc'!$H$7:$BE$11,3,FALSE),(IF(BK51&lt;=(-1),BK51,0)))</f>
        <v>#N/A</v>
      </c>
      <c r="BL53" t="e">
        <f>IF($E51&gt;=1,($B50/HLOOKUP($E51,'Annuity Calc'!$H$7:$BE$11,2,FALSE))*HLOOKUP(BL51,'Annuity Calc'!$H$7:$BE$11,3,FALSE),(IF(BL51&lt;=(-1),BL51,0)))</f>
        <v>#N/A</v>
      </c>
      <c r="BM53" t="e">
        <f>IF($E51&gt;=1,($B50/HLOOKUP($E51,'Annuity Calc'!$H$7:$BE$11,2,FALSE))*HLOOKUP(BM51,'Annuity Calc'!$H$7:$BE$11,3,FALSE),(IF(BM51&lt;=(-1),BM51,0)))</f>
        <v>#N/A</v>
      </c>
      <c r="BN53" t="e">
        <f>IF($E51&gt;=1,($B50/HLOOKUP($E51,'Annuity Calc'!$H$7:$BE$11,2,FALSE))*HLOOKUP(BN51,'Annuity Calc'!$H$7:$BE$11,3,FALSE),(IF(BN51&lt;=(-1),BN51,0)))</f>
        <v>#N/A</v>
      </c>
      <c r="BO53" t="e">
        <f>IF($E51&gt;=1,($B50/HLOOKUP($E51,'Annuity Calc'!$H$7:$BE$11,2,FALSE))*HLOOKUP(BO51,'Annuity Calc'!$H$7:$BE$11,3,FALSE),(IF(BO51&lt;=(-1),BO51,0)))</f>
        <v>#N/A</v>
      </c>
    </row>
    <row r="54" spans="1:67" x14ac:dyDescent="0.25">
      <c r="D54" t="s">
        <v>480</v>
      </c>
      <c r="E54">
        <f>IF($E51&gt;=1,($B50/HLOOKUP($E51,'Annuity Calc'!$H$7:$BE$11,2,FALSE))*HLOOKUP(E51,'Annuity Calc'!$H$7:$BE$11,4,FALSE),(IF(E51&lt;=(-1),E51,0)))</f>
        <v>710153.13782805065</v>
      </c>
      <c r="F54">
        <f>IF($E51&gt;=1,($B50/HLOOKUP($E51,'Annuity Calc'!$H$7:$BE$11,2,FALSE))*HLOOKUP(F51,'Annuity Calc'!$H$7:$BE$11,4,FALSE),(IF(F51&lt;=(-1),F51,0)))</f>
        <v>685589.36624099035</v>
      </c>
      <c r="G54">
        <f>IF($E51&gt;=1,($B50/HLOOKUP($E51,'Annuity Calc'!$H$7:$BE$11,2,FALSE))*HLOOKUP(G51,'Annuity Calc'!$H$7:$BE$11,4,FALSE),(IF(G51&lt;=(-1),G51,0)))</f>
        <v>660025.54926203808</v>
      </c>
      <c r="H54">
        <f>IF($E51&gt;=1,($B50/HLOOKUP($E51,'Annuity Calc'!$H$7:$BE$11,2,FALSE))*HLOOKUP(H51,'Annuity Calc'!$H$7:$BE$11,4,FALSE),(IF(H51&lt;=(-1),H51,0)))</f>
        <v>633420.97283462889</v>
      </c>
      <c r="I54">
        <f>IF($E51&gt;=1,($B50/HLOOKUP($E51,'Annuity Calc'!$H$7:$BE$11,2,FALSE))*HLOOKUP(I51,'Annuity Calc'!$H$7:$BE$11,4,FALSE),(IF(I51&lt;=(-1),I51,0)))</f>
        <v>605733.26534303569</v>
      </c>
      <c r="J54">
        <f>IF($E51&gt;=1,($B50/HLOOKUP($E51,'Annuity Calc'!$H$7:$BE$11,2,FALSE))*HLOOKUP(J51,'Annuity Calc'!$H$7:$BE$11,4,FALSE),(IF(J51&lt;=(-1),J51,0)))</f>
        <v>576918.33012947452</v>
      </c>
      <c r="K54">
        <f>IF($E51&gt;=1,($B50/HLOOKUP($E51,'Annuity Calc'!$H$7:$BE$11,2,FALSE))*HLOOKUP(K51,'Annuity Calc'!$H$7:$BE$11,4,FALSE),(IF(K51&lt;=(-1),K51,0)))</f>
        <v>546930.27526383335</v>
      </c>
      <c r="L54">
        <f>IF($E51&gt;=1,($B50/HLOOKUP($E51,'Annuity Calc'!$H$7:$BE$11,2,FALSE))*HLOOKUP(L51,'Annuity Calc'!$H$7:$BE$11,4,FALSE),(IF(L51&lt;=(-1),L51,0)))</f>
        <v>515721.34045416984</v>
      </c>
      <c r="M54">
        <f>IF($E51&gt;=1,($B50/HLOOKUP($E51,'Annuity Calc'!$H$7:$BE$11,2,FALSE))*HLOOKUP(M51,'Annuity Calc'!$H$7:$BE$11,4,FALSE),(IF(M51&lt;=(-1),M51,0)))</f>
        <v>483241.82098157523</v>
      </c>
      <c r="N54">
        <f>IF($E51&gt;=1,($B50/HLOOKUP($E51,'Annuity Calc'!$H$7:$BE$11,2,FALSE))*HLOOKUP(N51,'Annuity Calc'!$H$7:$BE$11,4,FALSE),(IF(N51&lt;=(-1),N51,0)))</f>
        <v>449439.9885382583</v>
      </c>
      <c r="O54">
        <f>IF($E51&gt;=1,($B50/HLOOKUP($E51,'Annuity Calc'!$H$7:$BE$11,2,FALSE))*HLOOKUP(O51,'Annuity Calc'!$H$7:$BE$11,4,FALSE),(IF(O51&lt;=(-1),O51,0)))</f>
        <v>414262.00884277211</v>
      </c>
      <c r="P54">
        <f>IF($E51&gt;=1,($B50/HLOOKUP($E51,'Annuity Calc'!$H$7:$BE$11,2,FALSE))*HLOOKUP(P51,'Annuity Calc'!$H$7:$BE$11,4,FALSE),(IF(P51&lt;=(-1),P51,0)))</f>
        <v>377651.85590117611</v>
      </c>
      <c r="Q54">
        <f>IF($E51&gt;=1,($B50/HLOOKUP($E51,'Annuity Calc'!$H$7:$BE$11,2,FALSE))*HLOOKUP(Q51,'Annuity Calc'!$H$7:$BE$11,4,FALSE),(IF(Q51&lt;=(-1),Q51,0)))</f>
        <v>339551.22277757985</v>
      </c>
      <c r="R54">
        <f>IF($E51&gt;=1,($B50/HLOOKUP($E51,'Annuity Calc'!$H$7:$BE$11,2,FALSE))*HLOOKUP(R51,'Annuity Calc'!$H$7:$BE$11,4,FALSE),(IF(R51&lt;=(-1),R51,0)))</f>
        <v>299899.42873195722</v>
      </c>
      <c r="S54">
        <f>IF($E51&gt;=1,($B50/HLOOKUP($E51,'Annuity Calc'!$H$7:$BE$11,2,FALSE))*HLOOKUP(S51,'Annuity Calc'!$H$7:$BE$11,4,FALSE),(IF(S51&lt;=(-1),S51,0)))</f>
        <v>258633.32257734</v>
      </c>
      <c r="T54">
        <f>IF($E51&gt;=1,($B50/HLOOKUP($E51,'Annuity Calc'!$H$7:$BE$11,2,FALSE))*HLOOKUP(T51,'Annuity Calc'!$H$7:$BE$11,4,FALSE),(IF(T51&lt;=(-1),T51,0)))</f>
        <v>215687.18210246452</v>
      </c>
      <c r="U54">
        <f>IF($E51&gt;=1,($B50/HLOOKUP($E51,'Annuity Calc'!$H$7:$BE$11,2,FALSE))*HLOOKUP(U51,'Annuity Calc'!$H$7:$BE$11,4,FALSE),(IF(U51&lt;=(-1),U51,0)))</f>
        <v>170992.60939969504</v>
      </c>
      <c r="V54">
        <f>IF($E51&gt;=1,($B50/HLOOKUP($E51,'Annuity Calc'!$H$7:$BE$11,2,FALSE))*HLOOKUP(V51,'Annuity Calc'!$H$7:$BE$11,4,FALSE),(IF(V51&lt;=(-1),V51,0)))</f>
        <v>124478.42193151505</v>
      </c>
      <c r="W54">
        <f>IF($E51&gt;=1,($B50/HLOOKUP($E51,'Annuity Calc'!$H$7:$BE$11,2,FALSE))*HLOOKUP(W51,'Annuity Calc'!$H$7:$BE$11,4,FALSE),(IF(W51&lt;=(-1),W51,0)))</f>
        <v>76070.539162094879</v>
      </c>
      <c r="X54">
        <f>IF($E51&gt;=1,($B50/HLOOKUP($E51,'Annuity Calc'!$H$7:$BE$11,2,FALSE))*HLOOKUP(X51,'Annuity Calc'!$H$7:$BE$11,4,FALSE),(IF(X51&lt;=(-1),X51,0)))</f>
        <v>25691.864573379906</v>
      </c>
      <c r="Y54" t="e">
        <f>IF($E51&gt;=1,($B50/HLOOKUP($E51,'Annuity Calc'!$H$7:$BE$11,2,FALSE))*HLOOKUP(Y51,'Annuity Calc'!$H$7:$BE$11,4,FALSE),(IF(Y51&lt;=(-1),Y51,0)))</f>
        <v>#N/A</v>
      </c>
      <c r="Z54" t="e">
        <f>IF($E51&gt;=1,($B50/HLOOKUP($E51,'Annuity Calc'!$H$7:$BE$11,2,FALSE))*HLOOKUP(Z51,'Annuity Calc'!$H$7:$BE$11,4,FALSE),(IF(Z51&lt;=(-1),Z51,0)))</f>
        <v>#N/A</v>
      </c>
      <c r="AA54" t="e">
        <f>IF($E51&gt;=1,($B50/HLOOKUP($E51,'Annuity Calc'!$H$7:$BE$11,2,FALSE))*HLOOKUP(AA51,'Annuity Calc'!$H$7:$BE$11,4,FALSE),(IF(AA51&lt;=(-1),AA51,0)))</f>
        <v>#N/A</v>
      </c>
      <c r="AB54" t="e">
        <f>IF($E51&gt;=1,($B50/HLOOKUP($E51,'Annuity Calc'!$H$7:$BE$11,2,FALSE))*HLOOKUP(AB51,'Annuity Calc'!$H$7:$BE$11,4,FALSE),(IF(AB51&lt;=(-1),AB51,0)))</f>
        <v>#N/A</v>
      </c>
      <c r="AC54" t="e">
        <f>IF($E51&gt;=1,($B50/HLOOKUP($E51,'Annuity Calc'!$H$7:$BE$11,2,FALSE))*HLOOKUP(AC51,'Annuity Calc'!$H$7:$BE$11,4,FALSE),(IF(AC51&lt;=(-1),AC51,0)))</f>
        <v>#N/A</v>
      </c>
      <c r="AD54" t="e">
        <f>IF($E51&gt;=1,($B50/HLOOKUP($E51,'Annuity Calc'!$H$7:$BE$11,2,FALSE))*HLOOKUP(AD51,'Annuity Calc'!$H$7:$BE$11,4,FALSE),(IF(AD51&lt;=(-1),AD51,0)))</f>
        <v>#N/A</v>
      </c>
      <c r="AE54" t="e">
        <f>IF($E51&gt;=1,($B50/HLOOKUP($E51,'Annuity Calc'!$H$7:$BE$11,2,FALSE))*HLOOKUP(AE51,'Annuity Calc'!$H$7:$BE$11,4,FALSE),(IF(AE51&lt;=(-1),AE51,0)))</f>
        <v>#N/A</v>
      </c>
      <c r="AF54" t="e">
        <f>IF($E51&gt;=1,($B50/HLOOKUP($E51,'Annuity Calc'!$H$7:$BE$11,2,FALSE))*HLOOKUP(AF51,'Annuity Calc'!$H$7:$BE$11,4,FALSE),(IF(AF51&lt;=(-1),AF51,0)))</f>
        <v>#N/A</v>
      </c>
      <c r="AG54" t="e">
        <f>IF($E51&gt;=1,($B50/HLOOKUP($E51,'Annuity Calc'!$H$7:$BE$11,2,FALSE))*HLOOKUP(AG51,'Annuity Calc'!$H$7:$BE$11,4,FALSE),(IF(AG51&lt;=(-1),AG51,0)))</f>
        <v>#N/A</v>
      </c>
      <c r="AH54" t="e">
        <f>IF($E51&gt;=1,($B50/HLOOKUP($E51,'Annuity Calc'!$H$7:$BE$11,2,FALSE))*HLOOKUP(AH51,'Annuity Calc'!$H$7:$BE$11,4,FALSE),(IF(AH51&lt;=(-1),AH51,0)))</f>
        <v>#N/A</v>
      </c>
      <c r="AI54" t="e">
        <f>IF($E51&gt;=1,($B50/HLOOKUP($E51,'Annuity Calc'!$H$7:$BE$11,2,FALSE))*HLOOKUP(AI51,'Annuity Calc'!$H$7:$BE$11,4,FALSE),(IF(AI51&lt;=(-1),AI51,0)))</f>
        <v>#N/A</v>
      </c>
      <c r="AJ54" t="e">
        <f>IF($E51&gt;=1,($B50/HLOOKUP($E51,'Annuity Calc'!$H$7:$BE$11,2,FALSE))*HLOOKUP(AJ51,'Annuity Calc'!$H$7:$BE$11,4,FALSE),(IF(AJ51&lt;=(-1),AJ51,0)))</f>
        <v>#N/A</v>
      </c>
      <c r="AK54" t="e">
        <f>IF($E51&gt;=1,($B50/HLOOKUP($E51,'Annuity Calc'!$H$7:$BE$11,2,FALSE))*HLOOKUP(AK51,'Annuity Calc'!$H$7:$BE$11,4,FALSE),(IF(AK51&lt;=(-1),AK51,0)))</f>
        <v>#N/A</v>
      </c>
      <c r="AL54" t="e">
        <f>IF($E51&gt;=1,($B50/HLOOKUP($E51,'Annuity Calc'!$H$7:$BE$11,2,FALSE))*HLOOKUP(AL51,'Annuity Calc'!$H$7:$BE$11,4,FALSE),(IF(AL51&lt;=(-1),AL51,0)))</f>
        <v>#N/A</v>
      </c>
      <c r="AM54" t="e">
        <f>IF($E51&gt;=1,($B50/HLOOKUP($E51,'Annuity Calc'!$H$7:$BE$11,2,FALSE))*HLOOKUP(AM51,'Annuity Calc'!$H$7:$BE$11,4,FALSE),(IF(AM51&lt;=(-1),AM51,0)))</f>
        <v>#N/A</v>
      </c>
      <c r="AN54" t="e">
        <f>IF($E51&gt;=1,($B50/HLOOKUP($E51,'Annuity Calc'!$H$7:$BE$11,2,FALSE))*HLOOKUP(AN51,'Annuity Calc'!$H$7:$BE$11,4,FALSE),(IF(AN51&lt;=(-1),AN51,0)))</f>
        <v>#N/A</v>
      </c>
      <c r="AO54" t="e">
        <f>IF($E51&gt;=1,($B50/HLOOKUP($E51,'Annuity Calc'!$H$7:$BE$11,2,FALSE))*HLOOKUP(AO51,'Annuity Calc'!$H$7:$BE$11,4,FALSE),(IF(AO51&lt;=(-1),AO51,0)))</f>
        <v>#N/A</v>
      </c>
      <c r="AP54" t="e">
        <f>IF($E51&gt;=1,($B50/HLOOKUP($E51,'Annuity Calc'!$H$7:$BE$11,2,FALSE))*HLOOKUP(AP51,'Annuity Calc'!$H$7:$BE$11,4,FALSE),(IF(AP51&lt;=(-1),AP51,0)))</f>
        <v>#N/A</v>
      </c>
      <c r="AQ54" t="e">
        <f>IF($E51&gt;=1,($B50/HLOOKUP($E51,'Annuity Calc'!$H$7:$BE$11,2,FALSE))*HLOOKUP(AQ51,'Annuity Calc'!$H$7:$BE$11,4,FALSE),(IF(AQ51&lt;=(-1),AQ51,0)))</f>
        <v>#N/A</v>
      </c>
      <c r="AR54" t="e">
        <f>IF($E51&gt;=1,($B50/HLOOKUP($E51,'Annuity Calc'!$H$7:$BE$11,2,FALSE))*HLOOKUP(AR51,'Annuity Calc'!$H$7:$BE$11,4,FALSE),(IF(AR51&lt;=(-1),AR51,0)))</f>
        <v>#N/A</v>
      </c>
      <c r="AS54" t="e">
        <f>IF($E51&gt;=1,($B50/HLOOKUP($E51,'Annuity Calc'!$H$7:$BE$11,2,FALSE))*HLOOKUP(AS51,'Annuity Calc'!$H$7:$BE$11,4,FALSE),(IF(AS51&lt;=(-1),AS51,0)))</f>
        <v>#N/A</v>
      </c>
      <c r="AT54" t="e">
        <f>IF($E51&gt;=1,($B50/HLOOKUP($E51,'Annuity Calc'!$H$7:$BE$11,2,FALSE))*HLOOKUP(AT51,'Annuity Calc'!$H$7:$BE$11,4,FALSE),(IF(AT51&lt;=(-1),AT51,0)))</f>
        <v>#N/A</v>
      </c>
      <c r="AU54" t="e">
        <f>IF($E51&gt;=1,($B50/HLOOKUP($E51,'Annuity Calc'!$H$7:$BE$11,2,FALSE))*HLOOKUP(AU51,'Annuity Calc'!$H$7:$BE$11,4,FALSE),(IF(AU51&lt;=(-1),AU51,0)))</f>
        <v>#N/A</v>
      </c>
      <c r="AV54" t="e">
        <f>IF($E51&gt;=1,($B50/HLOOKUP($E51,'Annuity Calc'!$H$7:$BE$11,2,FALSE))*HLOOKUP(AV51,'Annuity Calc'!$H$7:$BE$11,4,FALSE),(IF(AV51&lt;=(-1),AV51,0)))</f>
        <v>#N/A</v>
      </c>
      <c r="AW54" t="e">
        <f>IF($E51&gt;=1,($B50/HLOOKUP($E51,'Annuity Calc'!$H$7:$BE$11,2,FALSE))*HLOOKUP(AW51,'Annuity Calc'!$H$7:$BE$11,4,FALSE),(IF(AW51&lt;=(-1),AW51,0)))</f>
        <v>#N/A</v>
      </c>
      <c r="AX54" t="e">
        <f>IF($E51&gt;=1,($B50/HLOOKUP($E51,'Annuity Calc'!$H$7:$BE$11,2,FALSE))*HLOOKUP(AX51,'Annuity Calc'!$H$7:$BE$11,4,FALSE),(IF(AX51&lt;=(-1),AX51,0)))</f>
        <v>#N/A</v>
      </c>
      <c r="AY54" t="e">
        <f>IF($E51&gt;=1,($B50/HLOOKUP($E51,'Annuity Calc'!$H$7:$BE$11,2,FALSE))*HLOOKUP(AY51,'Annuity Calc'!$H$7:$BE$11,4,FALSE),(IF(AY51&lt;=(-1),AY51,0)))</f>
        <v>#N/A</v>
      </c>
      <c r="AZ54" t="e">
        <f>IF($E51&gt;=1,($B50/HLOOKUP($E51,'Annuity Calc'!$H$7:$BE$11,2,FALSE))*HLOOKUP(AZ51,'Annuity Calc'!$H$7:$BE$11,4,FALSE),(IF(AZ51&lt;=(-1),AZ51,0)))</f>
        <v>#N/A</v>
      </c>
      <c r="BA54" t="e">
        <f>IF($E51&gt;=1,($B50/HLOOKUP($E51,'Annuity Calc'!$H$7:$BE$11,2,FALSE))*HLOOKUP(BA51,'Annuity Calc'!$H$7:$BE$11,4,FALSE),(IF(BA51&lt;=(-1),BA51,0)))</f>
        <v>#N/A</v>
      </c>
      <c r="BB54" t="e">
        <f>IF($E51&gt;=1,($B50/HLOOKUP($E51,'Annuity Calc'!$H$7:$BE$11,2,FALSE))*HLOOKUP(BB51,'Annuity Calc'!$H$7:$BE$11,4,FALSE),(IF(BB51&lt;=(-1),BB51,0)))</f>
        <v>#N/A</v>
      </c>
      <c r="BC54" t="e">
        <f>IF($E51&gt;=1,($B50/HLOOKUP($E51,'Annuity Calc'!$H$7:$BE$11,2,FALSE))*HLOOKUP(BC51,'Annuity Calc'!$H$7:$BE$11,4,FALSE),(IF(BC51&lt;=(-1),BC51,0)))</f>
        <v>#N/A</v>
      </c>
      <c r="BD54" t="e">
        <f>IF($E51&gt;=1,($B50/HLOOKUP($E51,'Annuity Calc'!$H$7:$BE$11,2,FALSE))*HLOOKUP(BD51,'Annuity Calc'!$H$7:$BE$11,4,FALSE),(IF(BD51&lt;=(-1),BD51,0)))</f>
        <v>#N/A</v>
      </c>
      <c r="BE54" t="e">
        <f>IF($E51&gt;=1,($B50/HLOOKUP($E51,'Annuity Calc'!$H$7:$BE$11,2,FALSE))*HLOOKUP(BE51,'Annuity Calc'!$H$7:$BE$11,4,FALSE),(IF(BE51&lt;=(-1),BE51,0)))</f>
        <v>#N/A</v>
      </c>
      <c r="BF54" t="e">
        <f>IF($E51&gt;=1,($B50/HLOOKUP($E51,'Annuity Calc'!$H$7:$BE$11,2,FALSE))*HLOOKUP(BF51,'Annuity Calc'!$H$7:$BE$11,4,FALSE),(IF(BF51&lt;=(-1),BF51,0)))</f>
        <v>#N/A</v>
      </c>
      <c r="BG54" t="e">
        <f>IF($E51&gt;=1,($B50/HLOOKUP($E51,'Annuity Calc'!$H$7:$BE$11,2,FALSE))*HLOOKUP(BG51,'Annuity Calc'!$H$7:$BE$11,4,FALSE),(IF(BG51&lt;=(-1),BG51,0)))</f>
        <v>#N/A</v>
      </c>
      <c r="BH54" t="e">
        <f>IF($E51&gt;=1,($B50/HLOOKUP($E51,'Annuity Calc'!$H$7:$BE$11,2,FALSE))*HLOOKUP(BH51,'Annuity Calc'!$H$7:$BE$11,4,FALSE),(IF(BH51&lt;=(-1),BH51,0)))</f>
        <v>#N/A</v>
      </c>
      <c r="BI54" t="e">
        <f>IF($E51&gt;=1,($B50/HLOOKUP($E51,'Annuity Calc'!$H$7:$BE$11,2,FALSE))*HLOOKUP(BI51,'Annuity Calc'!$H$7:$BE$11,4,FALSE),(IF(BI51&lt;=(-1),BI51,0)))</f>
        <v>#N/A</v>
      </c>
      <c r="BJ54" t="e">
        <f>IF($E51&gt;=1,($B50/HLOOKUP($E51,'Annuity Calc'!$H$7:$BE$11,2,FALSE))*HLOOKUP(BJ51,'Annuity Calc'!$H$7:$BE$11,4,FALSE),(IF(BJ51&lt;=(-1),BJ51,0)))</f>
        <v>#N/A</v>
      </c>
      <c r="BK54" t="e">
        <f>IF($E51&gt;=1,($B50/HLOOKUP($E51,'Annuity Calc'!$H$7:$BE$11,2,FALSE))*HLOOKUP(BK51,'Annuity Calc'!$H$7:$BE$11,4,FALSE),(IF(BK51&lt;=(-1),BK51,0)))</f>
        <v>#N/A</v>
      </c>
      <c r="BL54" t="e">
        <f>IF($E51&gt;=1,($B50/HLOOKUP($E51,'Annuity Calc'!$H$7:$BE$11,2,FALSE))*HLOOKUP(BL51,'Annuity Calc'!$H$7:$BE$11,4,FALSE),(IF(BL51&lt;=(-1),BL51,0)))</f>
        <v>#N/A</v>
      </c>
      <c r="BM54" t="e">
        <f>IF($E51&gt;=1,($B50/HLOOKUP($E51,'Annuity Calc'!$H$7:$BE$11,2,FALSE))*HLOOKUP(BM51,'Annuity Calc'!$H$7:$BE$11,4,FALSE),(IF(BM51&lt;=(-1),BM51,0)))</f>
        <v>#N/A</v>
      </c>
      <c r="BN54" t="e">
        <f>IF($E51&gt;=1,($B50/HLOOKUP($E51,'Annuity Calc'!$H$7:$BE$11,2,FALSE))*HLOOKUP(BN51,'Annuity Calc'!$H$7:$BE$11,4,FALSE),(IF(BN51&lt;=(-1),BN51,0)))</f>
        <v>#N/A</v>
      </c>
      <c r="BO54" t="e">
        <f>IF($E51&gt;=1,($B50/HLOOKUP($E51,'Annuity Calc'!$H$7:$BE$11,2,FALSE))*HLOOKUP(BO51,'Annuity Calc'!$H$7:$BE$11,4,FALSE),(IF(BO51&lt;=(-1),BO51,0)))</f>
        <v>#N/A</v>
      </c>
    </row>
    <row r="55" spans="1:67" x14ac:dyDescent="0.25">
      <c r="D55" t="s">
        <v>472</v>
      </c>
      <c r="E55">
        <f>IF($E51&gt;=1,($B50/HLOOKUP($E51,'Annuity Calc'!$H$7:$BE$11,2,FALSE))*HLOOKUP(E51,'Annuity Calc'!$H$7:$BE$11,5,FALSE),(IF(E51&lt;=(-1),E51,0)))</f>
        <v>1313504.6251438016</v>
      </c>
      <c r="F55">
        <f>IF($E51&gt;=1,($B50/HLOOKUP($E51,'Annuity Calc'!$H$7:$BE$11,2,FALSE))*HLOOKUP(F51,'Annuity Calc'!$H$7:$BE$11,5,FALSE),(IF(F51&lt;=(-1),F51,0)))</f>
        <v>1313504.6251438016</v>
      </c>
      <c r="G55">
        <f>IF($E51&gt;=1,($B50/HLOOKUP($E51,'Annuity Calc'!$H$7:$BE$11,2,FALSE))*HLOOKUP(G51,'Annuity Calc'!$H$7:$BE$11,5,FALSE),(IF(G51&lt;=(-1),G51,0)))</f>
        <v>1313504.6251438016</v>
      </c>
      <c r="H55">
        <f>IF($E51&gt;=1,($B50/HLOOKUP($E51,'Annuity Calc'!$H$7:$BE$11,2,FALSE))*HLOOKUP(H51,'Annuity Calc'!$H$7:$BE$11,5,FALSE),(IF(H51&lt;=(-1),H51,0)))</f>
        <v>1313504.6251438016</v>
      </c>
      <c r="I55">
        <f>IF($E51&gt;=1,($B50/HLOOKUP($E51,'Annuity Calc'!$H$7:$BE$11,2,FALSE))*HLOOKUP(I51,'Annuity Calc'!$H$7:$BE$11,5,FALSE),(IF(I51&lt;=(-1),I51,0)))</f>
        <v>1313504.6251438016</v>
      </c>
      <c r="J55">
        <f>IF($E51&gt;=1,($B50/HLOOKUP($E51,'Annuity Calc'!$H$7:$BE$11,2,FALSE))*HLOOKUP(J51,'Annuity Calc'!$H$7:$BE$11,5,FALSE),(IF(J51&lt;=(-1),J51,0)))</f>
        <v>1313504.6251438016</v>
      </c>
      <c r="K55">
        <f>IF($E51&gt;=1,($B50/HLOOKUP($E51,'Annuity Calc'!$H$7:$BE$11,2,FALSE))*HLOOKUP(K51,'Annuity Calc'!$H$7:$BE$11,5,FALSE),(IF(K51&lt;=(-1),K51,0)))</f>
        <v>1313504.6251438016</v>
      </c>
      <c r="L55">
        <f>IF($E51&gt;=1,($B50/HLOOKUP($E51,'Annuity Calc'!$H$7:$BE$11,2,FALSE))*HLOOKUP(L51,'Annuity Calc'!$H$7:$BE$11,5,FALSE),(IF(L51&lt;=(-1),L51,0)))</f>
        <v>1313504.6251438016</v>
      </c>
      <c r="M55">
        <f>IF($E51&gt;=1,($B50/HLOOKUP($E51,'Annuity Calc'!$H$7:$BE$11,2,FALSE))*HLOOKUP(M51,'Annuity Calc'!$H$7:$BE$11,5,FALSE),(IF(M51&lt;=(-1),M51,0)))</f>
        <v>1313504.6251438016</v>
      </c>
      <c r="N55">
        <f>IF($E51&gt;=1,($B50/HLOOKUP($E51,'Annuity Calc'!$H$7:$BE$11,2,FALSE))*HLOOKUP(N51,'Annuity Calc'!$H$7:$BE$11,5,FALSE),(IF(N51&lt;=(-1),N51,0)))</f>
        <v>1313504.6251438016</v>
      </c>
      <c r="O55">
        <f>IF($E51&gt;=1,($B50/HLOOKUP($E51,'Annuity Calc'!$H$7:$BE$11,2,FALSE))*HLOOKUP(O51,'Annuity Calc'!$H$7:$BE$11,5,FALSE),(IF(O51&lt;=(-1),O51,0)))</f>
        <v>1313504.6251438016</v>
      </c>
      <c r="P55">
        <f>IF($E51&gt;=1,($B50/HLOOKUP($E51,'Annuity Calc'!$H$7:$BE$11,2,FALSE))*HLOOKUP(P51,'Annuity Calc'!$H$7:$BE$11,5,FALSE),(IF(P51&lt;=(-1),P51,0)))</f>
        <v>1313504.6251438016</v>
      </c>
      <c r="Q55">
        <f>IF($E51&gt;=1,($B50/HLOOKUP($E51,'Annuity Calc'!$H$7:$BE$11,2,FALSE))*HLOOKUP(Q51,'Annuity Calc'!$H$7:$BE$11,5,FALSE),(IF(Q51&lt;=(-1),Q51,0)))</f>
        <v>1313504.6251438016</v>
      </c>
      <c r="R55">
        <f>IF($E51&gt;=1,($B50/HLOOKUP($E51,'Annuity Calc'!$H$7:$BE$11,2,FALSE))*HLOOKUP(R51,'Annuity Calc'!$H$7:$BE$11,5,FALSE),(IF(R51&lt;=(-1),R51,0)))</f>
        <v>1313504.6251438016</v>
      </c>
      <c r="S55">
        <f>IF($E51&gt;=1,($B50/HLOOKUP($E51,'Annuity Calc'!$H$7:$BE$11,2,FALSE))*HLOOKUP(S51,'Annuity Calc'!$H$7:$BE$11,5,FALSE),(IF(S51&lt;=(-1),S51,0)))</f>
        <v>1313504.6251438016</v>
      </c>
      <c r="T55">
        <f>IF($E51&gt;=1,($B50/HLOOKUP($E51,'Annuity Calc'!$H$7:$BE$11,2,FALSE))*HLOOKUP(T51,'Annuity Calc'!$H$7:$BE$11,5,FALSE),(IF(T51&lt;=(-1),T51,0)))</f>
        <v>1313504.6251438016</v>
      </c>
      <c r="U55">
        <f>IF($E51&gt;=1,($B50/HLOOKUP($E51,'Annuity Calc'!$H$7:$BE$11,2,FALSE))*HLOOKUP(U51,'Annuity Calc'!$H$7:$BE$11,5,FALSE),(IF(U51&lt;=(-1),U51,0)))</f>
        <v>1313504.6251438016</v>
      </c>
      <c r="V55">
        <f>IF($E51&gt;=1,($B50/HLOOKUP($E51,'Annuity Calc'!$H$7:$BE$11,2,FALSE))*HLOOKUP(V51,'Annuity Calc'!$H$7:$BE$11,5,FALSE),(IF(V51&lt;=(-1),V51,0)))</f>
        <v>1313504.6251438016</v>
      </c>
      <c r="W55">
        <f>IF($E51&gt;=1,($B50/HLOOKUP($E51,'Annuity Calc'!$H$7:$BE$11,2,FALSE))*HLOOKUP(W51,'Annuity Calc'!$H$7:$BE$11,5,FALSE),(IF(W51&lt;=(-1),W51,0)))</f>
        <v>1313504.6251438016</v>
      </c>
      <c r="X55">
        <f>IF($E51&gt;=1,($B50/HLOOKUP($E51,'Annuity Calc'!$H$7:$BE$11,2,FALSE))*HLOOKUP(X51,'Annuity Calc'!$H$7:$BE$11,5,FALSE),(IF(X51&lt;=(-1),X51,0)))</f>
        <v>1313504.6251438016</v>
      </c>
      <c r="Y55" t="e">
        <f>IF($E51&gt;=1,($B50/HLOOKUP($E51,'Annuity Calc'!$H$7:$BE$11,2,FALSE))*HLOOKUP(Y51,'Annuity Calc'!$H$7:$BE$11,5,FALSE),(IF(Y51&lt;=(-1),Y51,0)))</f>
        <v>#N/A</v>
      </c>
      <c r="Z55" t="e">
        <f>IF($E51&gt;=1,($B50/HLOOKUP($E51,'Annuity Calc'!$H$7:$BE$11,2,FALSE))*HLOOKUP(Z51,'Annuity Calc'!$H$7:$BE$11,5,FALSE),(IF(Z51&lt;=(-1),Z51,0)))</f>
        <v>#N/A</v>
      </c>
      <c r="AA55" t="e">
        <f>IF($E51&gt;=1,($B50/HLOOKUP($E51,'Annuity Calc'!$H$7:$BE$11,2,FALSE))*HLOOKUP(AA51,'Annuity Calc'!$H$7:$BE$11,5,FALSE),(IF(AA51&lt;=(-1),AA51,0)))</f>
        <v>#N/A</v>
      </c>
      <c r="AB55" t="e">
        <f>IF($E51&gt;=1,($B50/HLOOKUP($E51,'Annuity Calc'!$H$7:$BE$11,2,FALSE))*HLOOKUP(AB51,'Annuity Calc'!$H$7:$BE$11,5,FALSE),(IF(AB51&lt;=(-1),AB51,0)))</f>
        <v>#N/A</v>
      </c>
      <c r="AC55" t="e">
        <f>IF($E51&gt;=1,($B50/HLOOKUP($E51,'Annuity Calc'!$H$7:$BE$11,2,FALSE))*HLOOKUP(AC51,'Annuity Calc'!$H$7:$BE$11,5,FALSE),(IF(AC51&lt;=(-1),AC51,0)))</f>
        <v>#N/A</v>
      </c>
      <c r="AD55" t="e">
        <f>IF($E51&gt;=1,($B50/HLOOKUP($E51,'Annuity Calc'!$H$7:$BE$11,2,FALSE))*HLOOKUP(AD51,'Annuity Calc'!$H$7:$BE$11,5,FALSE),(IF(AD51&lt;=(-1),AD51,0)))</f>
        <v>#N/A</v>
      </c>
      <c r="AE55" t="e">
        <f>IF($E51&gt;=1,($B50/HLOOKUP($E51,'Annuity Calc'!$H$7:$BE$11,2,FALSE))*HLOOKUP(AE51,'Annuity Calc'!$H$7:$BE$11,5,FALSE),(IF(AE51&lt;=(-1),AE51,0)))</f>
        <v>#N/A</v>
      </c>
      <c r="AF55" t="e">
        <f>IF($E51&gt;=1,($B50/HLOOKUP($E51,'Annuity Calc'!$H$7:$BE$11,2,FALSE))*HLOOKUP(AF51,'Annuity Calc'!$H$7:$BE$11,5,FALSE),(IF(AF51&lt;=(-1),AF51,0)))</f>
        <v>#N/A</v>
      </c>
      <c r="AG55" t="e">
        <f>IF($E51&gt;=1,($B50/HLOOKUP($E51,'Annuity Calc'!$H$7:$BE$11,2,FALSE))*HLOOKUP(AG51,'Annuity Calc'!$H$7:$BE$11,5,FALSE),(IF(AG51&lt;=(-1),AG51,0)))</f>
        <v>#N/A</v>
      </c>
      <c r="AH55" t="e">
        <f>IF($E51&gt;=1,($B50/HLOOKUP($E51,'Annuity Calc'!$H$7:$BE$11,2,FALSE))*HLOOKUP(AH51,'Annuity Calc'!$H$7:$BE$11,5,FALSE),(IF(AH51&lt;=(-1),AH51,0)))</f>
        <v>#N/A</v>
      </c>
      <c r="AI55" t="e">
        <f>IF($E51&gt;=1,($B50/HLOOKUP($E51,'Annuity Calc'!$H$7:$BE$11,2,FALSE))*HLOOKUP(AI51,'Annuity Calc'!$H$7:$BE$11,5,FALSE),(IF(AI51&lt;=(-1),AI51,0)))</f>
        <v>#N/A</v>
      </c>
      <c r="AJ55" t="e">
        <f>IF($E51&gt;=1,($B50/HLOOKUP($E51,'Annuity Calc'!$H$7:$BE$11,2,FALSE))*HLOOKUP(AJ51,'Annuity Calc'!$H$7:$BE$11,5,FALSE),(IF(AJ51&lt;=(-1),AJ51,0)))</f>
        <v>#N/A</v>
      </c>
      <c r="AK55" t="e">
        <f>IF($E51&gt;=1,($B50/HLOOKUP($E51,'Annuity Calc'!$H$7:$BE$11,2,FALSE))*HLOOKUP(AK51,'Annuity Calc'!$H$7:$BE$11,5,FALSE),(IF(AK51&lt;=(-1),AK51,0)))</f>
        <v>#N/A</v>
      </c>
      <c r="AL55" t="e">
        <f>IF($E51&gt;=1,($B50/HLOOKUP($E51,'Annuity Calc'!$H$7:$BE$11,2,FALSE))*HLOOKUP(AL51,'Annuity Calc'!$H$7:$BE$11,5,FALSE),(IF(AL51&lt;=(-1),AL51,0)))</f>
        <v>#N/A</v>
      </c>
      <c r="AM55" t="e">
        <f>IF($E51&gt;=1,($B50/HLOOKUP($E51,'Annuity Calc'!$H$7:$BE$11,2,FALSE))*HLOOKUP(AM51,'Annuity Calc'!$H$7:$BE$11,5,FALSE),(IF(AM51&lt;=(-1),AM51,0)))</f>
        <v>#N/A</v>
      </c>
      <c r="AN55" t="e">
        <f>IF($E51&gt;=1,($B50/HLOOKUP($E51,'Annuity Calc'!$H$7:$BE$11,2,FALSE))*HLOOKUP(AN51,'Annuity Calc'!$H$7:$BE$11,5,FALSE),(IF(AN51&lt;=(-1),AN51,0)))</f>
        <v>#N/A</v>
      </c>
      <c r="AO55" t="e">
        <f>IF($E51&gt;=1,($B50/HLOOKUP($E51,'Annuity Calc'!$H$7:$BE$11,2,FALSE))*HLOOKUP(AO51,'Annuity Calc'!$H$7:$BE$11,5,FALSE),(IF(AO51&lt;=(-1),AO51,0)))</f>
        <v>#N/A</v>
      </c>
      <c r="AP55" t="e">
        <f>IF($E51&gt;=1,($B50/HLOOKUP($E51,'Annuity Calc'!$H$7:$BE$11,2,FALSE))*HLOOKUP(AP51,'Annuity Calc'!$H$7:$BE$11,5,FALSE),(IF(AP51&lt;=(-1),AP51,0)))</f>
        <v>#N/A</v>
      </c>
      <c r="AQ55" t="e">
        <f>IF($E51&gt;=1,($B50/HLOOKUP($E51,'Annuity Calc'!$H$7:$BE$11,2,FALSE))*HLOOKUP(AQ51,'Annuity Calc'!$H$7:$BE$11,5,FALSE),(IF(AQ51&lt;=(-1),AQ51,0)))</f>
        <v>#N/A</v>
      </c>
      <c r="AR55" t="e">
        <f>IF($E51&gt;=1,($B50/HLOOKUP($E51,'Annuity Calc'!$H$7:$BE$11,2,FALSE))*HLOOKUP(AR51,'Annuity Calc'!$H$7:$BE$11,5,FALSE),(IF(AR51&lt;=(-1),AR51,0)))</f>
        <v>#N/A</v>
      </c>
      <c r="AS55" t="e">
        <f>IF($E51&gt;=1,($B50/HLOOKUP($E51,'Annuity Calc'!$H$7:$BE$11,2,FALSE))*HLOOKUP(AS51,'Annuity Calc'!$H$7:$BE$11,5,FALSE),(IF(AS51&lt;=(-1),AS51,0)))</f>
        <v>#N/A</v>
      </c>
      <c r="AT55" t="e">
        <f>IF($E51&gt;=1,($B50/HLOOKUP($E51,'Annuity Calc'!$H$7:$BE$11,2,FALSE))*HLOOKUP(AT51,'Annuity Calc'!$H$7:$BE$11,5,FALSE),(IF(AT51&lt;=(-1),AT51,0)))</f>
        <v>#N/A</v>
      </c>
      <c r="AU55" t="e">
        <f>IF($E51&gt;=1,($B50/HLOOKUP($E51,'Annuity Calc'!$H$7:$BE$11,2,FALSE))*HLOOKUP(AU51,'Annuity Calc'!$H$7:$BE$11,5,FALSE),(IF(AU51&lt;=(-1),AU51,0)))</f>
        <v>#N/A</v>
      </c>
      <c r="AV55" t="e">
        <f>IF($E51&gt;=1,($B50/HLOOKUP($E51,'Annuity Calc'!$H$7:$BE$11,2,FALSE))*HLOOKUP(AV51,'Annuity Calc'!$H$7:$BE$11,5,FALSE),(IF(AV51&lt;=(-1),AV51,0)))</f>
        <v>#N/A</v>
      </c>
      <c r="AW55" t="e">
        <f>IF($E51&gt;=1,($B50/HLOOKUP($E51,'Annuity Calc'!$H$7:$BE$11,2,FALSE))*HLOOKUP(AW51,'Annuity Calc'!$H$7:$BE$11,5,FALSE),(IF(AW51&lt;=(-1),AW51,0)))</f>
        <v>#N/A</v>
      </c>
      <c r="AX55" t="e">
        <f>IF($E51&gt;=1,($B50/HLOOKUP($E51,'Annuity Calc'!$H$7:$BE$11,2,FALSE))*HLOOKUP(AX51,'Annuity Calc'!$H$7:$BE$11,5,FALSE),(IF(AX51&lt;=(-1),AX51,0)))</f>
        <v>#N/A</v>
      </c>
      <c r="AY55" t="e">
        <f>IF($E51&gt;=1,($B50/HLOOKUP($E51,'Annuity Calc'!$H$7:$BE$11,2,FALSE))*HLOOKUP(AY51,'Annuity Calc'!$H$7:$BE$11,5,FALSE),(IF(AY51&lt;=(-1),AY51,0)))</f>
        <v>#N/A</v>
      </c>
      <c r="AZ55" t="e">
        <f>IF($E51&gt;=1,($B50/HLOOKUP($E51,'Annuity Calc'!$H$7:$BE$11,2,FALSE))*HLOOKUP(AZ51,'Annuity Calc'!$H$7:$BE$11,5,FALSE),(IF(AZ51&lt;=(-1),AZ51,0)))</f>
        <v>#N/A</v>
      </c>
      <c r="BA55" t="e">
        <f>IF($E51&gt;=1,($B50/HLOOKUP($E51,'Annuity Calc'!$H$7:$BE$11,2,FALSE))*HLOOKUP(BA51,'Annuity Calc'!$H$7:$BE$11,5,FALSE),(IF(BA51&lt;=(-1),BA51,0)))</f>
        <v>#N/A</v>
      </c>
      <c r="BB55" t="e">
        <f>IF($E51&gt;=1,($B50/HLOOKUP($E51,'Annuity Calc'!$H$7:$BE$11,2,FALSE))*HLOOKUP(BB51,'Annuity Calc'!$H$7:$BE$11,5,FALSE),(IF(BB51&lt;=(-1),BB51,0)))</f>
        <v>#N/A</v>
      </c>
      <c r="BC55" t="e">
        <f>IF($E51&gt;=1,($B50/HLOOKUP($E51,'Annuity Calc'!$H$7:$BE$11,2,FALSE))*HLOOKUP(BC51,'Annuity Calc'!$H$7:$BE$11,5,FALSE),(IF(BC51&lt;=(-1),BC51,0)))</f>
        <v>#N/A</v>
      </c>
      <c r="BD55" t="e">
        <f>IF($E51&gt;=1,($B50/HLOOKUP($E51,'Annuity Calc'!$H$7:$BE$11,2,FALSE))*HLOOKUP(BD51,'Annuity Calc'!$H$7:$BE$11,5,FALSE),(IF(BD51&lt;=(-1),BD51,0)))</f>
        <v>#N/A</v>
      </c>
      <c r="BE55" t="e">
        <f>IF($E51&gt;=1,($B50/HLOOKUP($E51,'Annuity Calc'!$H$7:$BE$11,2,FALSE))*HLOOKUP(BE51,'Annuity Calc'!$H$7:$BE$11,5,FALSE),(IF(BE51&lt;=(-1),BE51,0)))</f>
        <v>#N/A</v>
      </c>
      <c r="BF55" t="e">
        <f>IF($E51&gt;=1,($B50/HLOOKUP($E51,'Annuity Calc'!$H$7:$BE$11,2,FALSE))*HLOOKUP(BF51,'Annuity Calc'!$H$7:$BE$11,5,FALSE),(IF(BF51&lt;=(-1),BF51,0)))</f>
        <v>#N/A</v>
      </c>
      <c r="BG55" t="e">
        <f>IF($E51&gt;=1,($B50/HLOOKUP($E51,'Annuity Calc'!$H$7:$BE$11,2,FALSE))*HLOOKUP(BG51,'Annuity Calc'!$H$7:$BE$11,5,FALSE),(IF(BG51&lt;=(-1),BG51,0)))</f>
        <v>#N/A</v>
      </c>
      <c r="BH55" t="e">
        <f>IF($E51&gt;=1,($B50/HLOOKUP($E51,'Annuity Calc'!$H$7:$BE$11,2,FALSE))*HLOOKUP(BH51,'Annuity Calc'!$H$7:$BE$11,5,FALSE),(IF(BH51&lt;=(-1),BH51,0)))</f>
        <v>#N/A</v>
      </c>
      <c r="BI55" t="e">
        <f>IF($E51&gt;=1,($B50/HLOOKUP($E51,'Annuity Calc'!$H$7:$BE$11,2,FALSE))*HLOOKUP(BI51,'Annuity Calc'!$H$7:$BE$11,5,FALSE),(IF(BI51&lt;=(-1),BI51,0)))</f>
        <v>#N/A</v>
      </c>
      <c r="BJ55" t="e">
        <f>IF($E51&gt;=1,($B50/HLOOKUP($E51,'Annuity Calc'!$H$7:$BE$11,2,FALSE))*HLOOKUP(BJ51,'Annuity Calc'!$H$7:$BE$11,5,FALSE),(IF(BJ51&lt;=(-1),BJ51,0)))</f>
        <v>#N/A</v>
      </c>
      <c r="BK55" t="e">
        <f>IF($E51&gt;=1,($B50/HLOOKUP($E51,'Annuity Calc'!$H$7:$BE$11,2,FALSE))*HLOOKUP(BK51,'Annuity Calc'!$H$7:$BE$11,5,FALSE),(IF(BK51&lt;=(-1),BK51,0)))</f>
        <v>#N/A</v>
      </c>
      <c r="BL55" t="e">
        <f>IF($E51&gt;=1,($B50/HLOOKUP($E51,'Annuity Calc'!$H$7:$BE$11,2,FALSE))*HLOOKUP(BL51,'Annuity Calc'!$H$7:$BE$11,5,FALSE),(IF(BL51&lt;=(-1),BL51,0)))</f>
        <v>#N/A</v>
      </c>
      <c r="BM55" t="e">
        <f>IF($E51&gt;=1,($B50/HLOOKUP($E51,'Annuity Calc'!$H$7:$BE$11,2,FALSE))*HLOOKUP(BM51,'Annuity Calc'!$H$7:$BE$11,5,FALSE),(IF(BM51&lt;=(-1),BM51,0)))</f>
        <v>#N/A</v>
      </c>
      <c r="BN55" t="e">
        <f>IF($E51&gt;=1,($B50/HLOOKUP($E51,'Annuity Calc'!$H$7:$BE$11,2,FALSE))*HLOOKUP(BN51,'Annuity Calc'!$H$7:$BE$11,5,FALSE),(IF(BN51&lt;=(-1),BN51,0)))</f>
        <v>#N/A</v>
      </c>
      <c r="BO55" t="e">
        <f>IF($E51&gt;=1,($B50/HLOOKUP($E51,'Annuity Calc'!$H$7:$BE$11,2,FALSE))*HLOOKUP(BO51,'Annuity Calc'!$H$7:$BE$11,5,FALSE),(IF(BO51&lt;=(-1),BO51,0)))</f>
        <v>#N/A</v>
      </c>
    </row>
    <row r="56" spans="1:67" x14ac:dyDescent="0.25">
      <c r="E56">
        <f>E52-E53</f>
        <v>17496648.512684248</v>
      </c>
      <c r="F56">
        <f>F52-F53</f>
        <v>16868733.253781438</v>
      </c>
      <c r="G56">
        <f t="shared" ref="G56:BO56" si="11">G52-G53</f>
        <v>16215254.177899674</v>
      </c>
      <c r="H56">
        <f t="shared" si="11"/>
        <v>15535170.525590502</v>
      </c>
      <c r="I56">
        <f t="shared" si="11"/>
        <v>14827399.165789736</v>
      </c>
      <c r="J56">
        <f t="shared" si="11"/>
        <v>14090812.870775409</v>
      </c>
      <c r="K56">
        <f t="shared" si="11"/>
        <v>13324238.52089544</v>
      </c>
      <c r="L56">
        <f t="shared" si="11"/>
        <v>12526455.236205809</v>
      </c>
      <c r="M56">
        <f t="shared" si="11"/>
        <v>11696192.432043582</v>
      </c>
      <c r="N56">
        <f t="shared" si="11"/>
        <v>10832127.795438038</v>
      </c>
      <c r="O56">
        <f t="shared" si="11"/>
        <v>9932885.1791370083</v>
      </c>
      <c r="P56">
        <f t="shared" si="11"/>
        <v>8997032.4098943826</v>
      </c>
      <c r="Q56">
        <f t="shared" si="11"/>
        <v>8023079.0075281607</v>
      </c>
      <c r="R56">
        <f t="shared" si="11"/>
        <v>7009473.8111163164</v>
      </c>
      <c r="S56">
        <f t="shared" si="11"/>
        <v>5954602.5085498551</v>
      </c>
      <c r="T56">
        <f t="shared" si="11"/>
        <v>4856785.0655085184</v>
      </c>
      <c r="U56">
        <f t="shared" si="11"/>
        <v>3714273.049764412</v>
      </c>
      <c r="V56">
        <f t="shared" si="11"/>
        <v>2525246.8465521252</v>
      </c>
      <c r="W56">
        <f t="shared" si="11"/>
        <v>1287812.7605704186</v>
      </c>
      <c r="X56">
        <f t="shared" si="11"/>
        <v>-3.0267983675003052E-9</v>
      </c>
      <c r="Y56" t="e">
        <f t="shared" si="11"/>
        <v>#N/A</v>
      </c>
      <c r="Z56" t="e">
        <f t="shared" si="11"/>
        <v>#N/A</v>
      </c>
      <c r="AA56" t="e">
        <f t="shared" si="11"/>
        <v>#N/A</v>
      </c>
      <c r="AB56" t="e">
        <f t="shared" si="11"/>
        <v>#N/A</v>
      </c>
      <c r="AC56" t="e">
        <f t="shared" si="11"/>
        <v>#N/A</v>
      </c>
      <c r="AD56" t="e">
        <f t="shared" si="11"/>
        <v>#N/A</v>
      </c>
      <c r="AE56" t="e">
        <f t="shared" si="11"/>
        <v>#N/A</v>
      </c>
      <c r="AF56" t="e">
        <f t="shared" si="11"/>
        <v>#N/A</v>
      </c>
      <c r="AG56" t="e">
        <f t="shared" si="11"/>
        <v>#N/A</v>
      </c>
      <c r="AH56" t="e">
        <f t="shared" si="11"/>
        <v>#N/A</v>
      </c>
      <c r="AI56" t="e">
        <f t="shared" si="11"/>
        <v>#N/A</v>
      </c>
      <c r="AJ56" t="e">
        <f t="shared" si="11"/>
        <v>#N/A</v>
      </c>
      <c r="AK56" t="e">
        <f t="shared" si="11"/>
        <v>#N/A</v>
      </c>
      <c r="AL56" t="e">
        <f t="shared" si="11"/>
        <v>#N/A</v>
      </c>
      <c r="AM56" t="e">
        <f t="shared" si="11"/>
        <v>#N/A</v>
      </c>
      <c r="AN56" t="e">
        <f t="shared" si="11"/>
        <v>#N/A</v>
      </c>
      <c r="AO56" t="e">
        <f t="shared" si="11"/>
        <v>#N/A</v>
      </c>
      <c r="AP56" t="e">
        <f t="shared" si="11"/>
        <v>#N/A</v>
      </c>
      <c r="AQ56" t="e">
        <f t="shared" si="11"/>
        <v>#N/A</v>
      </c>
      <c r="AR56" t="e">
        <f t="shared" si="11"/>
        <v>#N/A</v>
      </c>
      <c r="AS56" t="e">
        <f t="shared" si="11"/>
        <v>#N/A</v>
      </c>
      <c r="AT56" t="e">
        <f t="shared" si="11"/>
        <v>#N/A</v>
      </c>
      <c r="AU56" t="e">
        <f t="shared" si="11"/>
        <v>#N/A</v>
      </c>
      <c r="AV56" t="e">
        <f t="shared" si="11"/>
        <v>#N/A</v>
      </c>
      <c r="AW56" t="e">
        <f t="shared" si="11"/>
        <v>#N/A</v>
      </c>
      <c r="AX56" t="e">
        <f t="shared" si="11"/>
        <v>#N/A</v>
      </c>
      <c r="AY56" t="e">
        <f t="shared" si="11"/>
        <v>#N/A</v>
      </c>
      <c r="AZ56" t="e">
        <f t="shared" si="11"/>
        <v>#N/A</v>
      </c>
      <c r="BA56" t="e">
        <f t="shared" si="11"/>
        <v>#N/A</v>
      </c>
      <c r="BB56" t="e">
        <f t="shared" si="11"/>
        <v>#N/A</v>
      </c>
      <c r="BC56" t="e">
        <f t="shared" si="11"/>
        <v>#N/A</v>
      </c>
      <c r="BD56" t="e">
        <f t="shared" si="11"/>
        <v>#N/A</v>
      </c>
      <c r="BE56" t="e">
        <f t="shared" si="11"/>
        <v>#N/A</v>
      </c>
      <c r="BF56" t="e">
        <f t="shared" si="11"/>
        <v>#N/A</v>
      </c>
      <c r="BG56" t="e">
        <f t="shared" si="11"/>
        <v>#N/A</v>
      </c>
      <c r="BH56" t="e">
        <f t="shared" si="11"/>
        <v>#N/A</v>
      </c>
      <c r="BI56" t="e">
        <f t="shared" si="11"/>
        <v>#N/A</v>
      </c>
      <c r="BJ56" t="e">
        <f t="shared" si="11"/>
        <v>#N/A</v>
      </c>
      <c r="BK56" t="e">
        <f t="shared" si="11"/>
        <v>#N/A</v>
      </c>
      <c r="BL56" t="e">
        <f t="shared" si="11"/>
        <v>#N/A</v>
      </c>
      <c r="BM56" t="e">
        <f t="shared" si="11"/>
        <v>#N/A</v>
      </c>
      <c r="BN56" t="e">
        <f t="shared" si="11"/>
        <v>#N/A</v>
      </c>
      <c r="BO56" t="e">
        <f t="shared" si="11"/>
        <v>#N/A</v>
      </c>
    </row>
    <row r="58" spans="1:67" x14ac:dyDescent="0.25">
      <c r="E58" t="s">
        <v>780</v>
      </c>
      <c r="F58">
        <f>AVERAGE(Inputs!C80:'Inputs'!G80)</f>
        <v>35676571.667965844</v>
      </c>
    </row>
    <row r="59" spans="1:67" x14ac:dyDescent="0.25">
      <c r="E59" t="s">
        <v>787</v>
      </c>
      <c r="F59">
        <f>E55/F58</f>
        <v>3.6817008017707133E-2</v>
      </c>
    </row>
    <row r="65" s="94" customFormat="1" x14ac:dyDescent="0.25"/>
  </sheetData>
  <pageMargins left="0.7" right="0.7" top="0.75" bottom="0.75" header="0.3" footer="0.3"/>
  <ignoredErrors>
    <ignoredError sqref="BF8:BO12 BB22:BO26 AZ37:BO41 W52:BO56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1CFE2-BF16-49B7-A628-E0751422AF0B}">
  <dimension ref="A1:J67"/>
  <sheetViews>
    <sheetView workbookViewId="0">
      <selection activeCell="B29" sqref="B29"/>
    </sheetView>
  </sheetViews>
  <sheetFormatPr defaultRowHeight="15" x14ac:dyDescent="0.25"/>
  <cols>
    <col min="1" max="1" width="12.42578125" customWidth="1"/>
    <col min="2" max="2" width="43.140625" customWidth="1"/>
    <col min="3" max="3" width="14.140625" customWidth="1"/>
    <col min="4" max="4" width="14" customWidth="1"/>
    <col min="5" max="5" width="13" customWidth="1"/>
    <col min="6" max="6" width="13.5703125" customWidth="1"/>
    <col min="7" max="7" width="16" customWidth="1"/>
    <col min="8" max="8" width="17.85546875" customWidth="1"/>
    <col min="9" max="9" width="19.140625" customWidth="1"/>
    <col min="10" max="10" width="15.140625" customWidth="1"/>
  </cols>
  <sheetData>
    <row r="1" spans="1:7" s="94" customFormat="1" ht="18.75" x14ac:dyDescent="0.3">
      <c r="B1" s="2" t="s">
        <v>827</v>
      </c>
    </row>
    <row r="4" spans="1:7" ht="30" x14ac:dyDescent="0.25">
      <c r="C4" s="45" t="s">
        <v>608</v>
      </c>
      <c r="D4" s="45" t="s">
        <v>609</v>
      </c>
      <c r="E4" s="45" t="s">
        <v>610</v>
      </c>
      <c r="F4" s="45" t="s">
        <v>611</v>
      </c>
      <c r="G4" s="45" t="s">
        <v>452</v>
      </c>
    </row>
    <row r="5" spans="1:7" x14ac:dyDescent="0.25">
      <c r="A5" s="49"/>
      <c r="B5" t="s">
        <v>77</v>
      </c>
      <c r="C5" s="14">
        <f>'Opening RAB Cals'!B170</f>
        <v>125367286.97355534</v>
      </c>
      <c r="D5" s="14">
        <f>'Opening RAB Cals'!C170</f>
        <v>104230940.25465231</v>
      </c>
      <c r="E5" s="14">
        <f>'Opening RAB Cals'!C170</f>
        <v>104230940.25465231</v>
      </c>
      <c r="F5" s="14">
        <f>'2015-2019 Capex'!J52</f>
        <v>137755536.86350003</v>
      </c>
      <c r="G5" s="14">
        <f>'Opening RAB Cals'!E170</f>
        <v>104230940.25465231</v>
      </c>
    </row>
    <row r="6" spans="1:7" x14ac:dyDescent="0.25">
      <c r="B6" t="s">
        <v>235</v>
      </c>
      <c r="C6" s="14">
        <f>'Opening RAB Cals'!B171</f>
        <v>67196865.81782566</v>
      </c>
      <c r="D6" s="14">
        <f>'Opening RAB Cals'!B171</f>
        <v>67196865.81782566</v>
      </c>
      <c r="E6" s="14">
        <f>D6</f>
        <v>67196865.81782566</v>
      </c>
      <c r="F6" s="14">
        <f>'2015-2019 Capex'!J53</f>
        <v>73303973.670000002</v>
      </c>
      <c r="G6" s="14">
        <f>'Opening RAB Cals'!E171</f>
        <v>67196865.81782566</v>
      </c>
    </row>
    <row r="7" spans="1:7" x14ac:dyDescent="0.25">
      <c r="B7" t="s">
        <v>196</v>
      </c>
      <c r="C7" s="14">
        <f>'Opening RAB Cals'!B172</f>
        <v>41120470.127326153</v>
      </c>
      <c r="D7" s="14">
        <f>'Opening RAB Cals'!C172</f>
        <v>41120470.127326153</v>
      </c>
      <c r="E7" s="14">
        <f>D7</f>
        <v>41120470.127326153</v>
      </c>
      <c r="F7" s="14">
        <f>'2015-2019 Capex'!J54</f>
        <v>41299999.760000005</v>
      </c>
      <c r="G7" s="14">
        <f>'Opening RAB Cals'!E172</f>
        <v>41120470.127326153</v>
      </c>
    </row>
    <row r="8" spans="1:7" x14ac:dyDescent="0.25">
      <c r="B8" t="s">
        <v>605</v>
      </c>
      <c r="C8" s="14">
        <f>'Opening RAB Cals'!B173</f>
        <v>39114593.535749264</v>
      </c>
      <c r="D8" s="14">
        <f>'Opening RAB Cals'!C173</f>
        <v>39114593.535749264</v>
      </c>
      <c r="E8" s="14">
        <f t="shared" ref="E8:E10" si="0">D8</f>
        <v>39114593.535749264</v>
      </c>
      <c r="F8" s="14">
        <f>'2015-2019 Capex'!J55</f>
        <v>55672451.480175719</v>
      </c>
      <c r="G8" s="14">
        <f>'Opening RAB Cals'!E173</f>
        <v>39114593.535749264</v>
      </c>
    </row>
    <row r="9" spans="1:7" x14ac:dyDescent="0.25">
      <c r="B9" t="s">
        <v>161</v>
      </c>
      <c r="C9" s="14">
        <f>'Opening RAB Cals'!B174</f>
        <v>56164544.564152792</v>
      </c>
      <c r="D9" s="14">
        <f>'Opening RAB Cals'!C174</f>
        <v>56164544.564152792</v>
      </c>
      <c r="E9" s="14">
        <f t="shared" si="0"/>
        <v>56164544.564152792</v>
      </c>
      <c r="F9" s="14">
        <f>'2015-2019 Capex'!J56</f>
        <v>56699824.394600019</v>
      </c>
      <c r="G9" s="14">
        <f>'Opening RAB Cals'!E174</f>
        <v>56164544.564152792</v>
      </c>
    </row>
    <row r="10" spans="1:7" x14ac:dyDescent="0.25">
      <c r="B10" t="s">
        <v>37</v>
      </c>
      <c r="C10" s="14">
        <f>'Opening RAB Cals'!B175</f>
        <v>14041136.141038198</v>
      </c>
      <c r="D10" s="14">
        <f>'Opening RAB Cals'!C175</f>
        <v>14041136.141038198</v>
      </c>
      <c r="E10" s="14">
        <f t="shared" si="0"/>
        <v>14041136.141038198</v>
      </c>
      <c r="F10" s="14">
        <f>'2015-2019 Capex'!J57</f>
        <v>14191576.699999999</v>
      </c>
      <c r="G10" s="14">
        <f>'Opening RAB Cals'!E175</f>
        <v>14041136.141038198</v>
      </c>
    </row>
    <row r="11" spans="1:7" x14ac:dyDescent="0.25">
      <c r="B11" t="s">
        <v>606</v>
      </c>
      <c r="C11" s="14">
        <f>C59</f>
        <v>8800</v>
      </c>
      <c r="D11" s="14">
        <f t="shared" ref="D11:G11" si="1">D59</f>
        <v>5790115.8300000001</v>
      </c>
      <c r="E11" s="14">
        <f t="shared" si="1"/>
        <v>15651963.59</v>
      </c>
      <c r="F11" s="14">
        <f t="shared" si="1"/>
        <v>11060214.23</v>
      </c>
      <c r="G11" s="14">
        <f t="shared" si="1"/>
        <v>5392761.9199999999</v>
      </c>
    </row>
    <row r="12" spans="1:7" ht="15.75" thickBot="1" x14ac:dyDescent="0.3">
      <c r="B12" s="34" t="s">
        <v>470</v>
      </c>
      <c r="C12" s="42">
        <f>SUM(C5:C11)</f>
        <v>343013697.15964741</v>
      </c>
      <c r="D12" s="42">
        <f>SUM(D5:D11)</f>
        <v>327658666.27074432</v>
      </c>
      <c r="E12" s="42">
        <f>SUM(E5:E11)</f>
        <v>337520514.03074431</v>
      </c>
      <c r="F12" s="42">
        <f>SUM(F5:F11)</f>
        <v>389983577.09827578</v>
      </c>
      <c r="G12" s="42">
        <f>SUM(G5:G11)</f>
        <v>327261312.36074436</v>
      </c>
    </row>
    <row r="13" spans="1:7" ht="15.75" thickTop="1" x14ac:dyDescent="0.25">
      <c r="B13" s="101"/>
      <c r="F13" s="14"/>
      <c r="G13" s="14"/>
    </row>
    <row r="14" spans="1:7" ht="15.75" thickBot="1" x14ac:dyDescent="0.3">
      <c r="B14" s="34" t="s">
        <v>607</v>
      </c>
      <c r="C14" s="42">
        <f>SUM(C5:C10)</f>
        <v>343004897.15964741</v>
      </c>
      <c r="D14" s="42">
        <f>SUM(D5:D10)</f>
        <v>321868550.44074434</v>
      </c>
      <c r="E14" s="42">
        <f>SUM(E5:E10)</f>
        <v>321868550.44074434</v>
      </c>
      <c r="F14" s="42">
        <f>'2015-2019 Capex'!J58</f>
        <v>378923362.86827576</v>
      </c>
      <c r="G14" s="42">
        <f t="shared" ref="G14" si="2">SUM(G5:G10)</f>
        <v>321868550.44074434</v>
      </c>
    </row>
    <row r="15" spans="1:7" ht="15.75" thickTop="1" x14ac:dyDescent="0.25"/>
    <row r="16" spans="1:7" x14ac:dyDescent="0.25">
      <c r="C16" s="12" t="s">
        <v>614</v>
      </c>
      <c r="D16" s="12"/>
    </row>
    <row r="17" spans="1:9" x14ac:dyDescent="0.25">
      <c r="B17" t="s">
        <v>612</v>
      </c>
      <c r="C17" s="14">
        <f>C14</f>
        <v>343004897.15964741</v>
      </c>
      <c r="D17" s="14"/>
    </row>
    <row r="18" spans="1:9" x14ac:dyDescent="0.25">
      <c r="B18" t="s">
        <v>613</v>
      </c>
      <c r="C18" s="14">
        <f>G14</f>
        <v>321868550.44074434</v>
      </c>
      <c r="D18" s="14"/>
    </row>
    <row r="24" spans="1:9" ht="29.25" customHeight="1" x14ac:dyDescent="0.25">
      <c r="A24" s="84" t="s">
        <v>616</v>
      </c>
      <c r="B24" s="84"/>
      <c r="D24" s="14"/>
      <c r="G24" s="90" t="s">
        <v>921</v>
      </c>
      <c r="H24" s="14">
        <f>G14</f>
        <v>321868550.44074434</v>
      </c>
    </row>
    <row r="25" spans="1:9" x14ac:dyDescent="0.25">
      <c r="C25" s="90" t="s">
        <v>920</v>
      </c>
      <c r="D25" s="14">
        <f>C17</f>
        <v>343004897.15964741</v>
      </c>
    </row>
    <row r="26" spans="1:9" x14ac:dyDescent="0.25">
      <c r="B26" t="s">
        <v>617</v>
      </c>
      <c r="D26" s="14">
        <f>D25/5</f>
        <v>68600979.431929484</v>
      </c>
      <c r="H26" s="14">
        <f>H24/5</f>
        <v>64373710.08814887</v>
      </c>
      <c r="I26" t="s">
        <v>618</v>
      </c>
    </row>
    <row r="28" spans="1:9" x14ac:dyDescent="0.25">
      <c r="B28" s="234" t="s">
        <v>926</v>
      </c>
      <c r="C28" s="234"/>
      <c r="D28" s="234"/>
      <c r="E28" s="234"/>
      <c r="F28" s="234"/>
      <c r="G28" t="s">
        <v>46</v>
      </c>
      <c r="H28" s="14">
        <f>IF(G28="y",H24-D25,0)</f>
        <v>-21136346.718903065</v>
      </c>
      <c r="I28" t="s">
        <v>919</v>
      </c>
    </row>
    <row r="33" spans="1:10" s="7" customFormat="1" ht="18.75" x14ac:dyDescent="0.3">
      <c r="B33" s="50" t="s">
        <v>619</v>
      </c>
    </row>
    <row r="35" spans="1:10" ht="30" x14ac:dyDescent="0.25">
      <c r="A35" s="15"/>
      <c r="B35" s="15"/>
      <c r="C35" s="90" t="s">
        <v>870</v>
      </c>
      <c r="D35" s="90" t="s">
        <v>871</v>
      </c>
      <c r="E35" s="90" t="s">
        <v>872</v>
      </c>
      <c r="F35" s="90" t="s">
        <v>873</v>
      </c>
      <c r="G35" s="90" t="s">
        <v>874</v>
      </c>
      <c r="H35" s="90" t="s">
        <v>875</v>
      </c>
      <c r="I35" s="90" t="s">
        <v>883</v>
      </c>
      <c r="J35" s="90" t="s">
        <v>886</v>
      </c>
    </row>
    <row r="36" spans="1:10" x14ac:dyDescent="0.25">
      <c r="B36" t="s">
        <v>77</v>
      </c>
      <c r="C36" s="14">
        <v>3948350.0599999996</v>
      </c>
      <c r="D36" s="14">
        <v>9060907.9900000002</v>
      </c>
      <c r="E36" s="14">
        <v>16156164.069999998</v>
      </c>
      <c r="F36" s="14">
        <v>50976287.430000007</v>
      </c>
      <c r="G36" s="14">
        <v>22955211.980000004</v>
      </c>
      <c r="H36" s="14">
        <v>23688151</v>
      </c>
      <c r="I36" s="14">
        <v>7334235.6535000019</v>
      </c>
      <c r="J36" s="14">
        <f t="shared" ref="J36:J45" si="3">SUM(C36:I36)</f>
        <v>134119308.18350002</v>
      </c>
    </row>
    <row r="37" spans="1:10" x14ac:dyDescent="0.25">
      <c r="B37" t="s">
        <v>876</v>
      </c>
      <c r="C37" s="14">
        <v>190000.49000000022</v>
      </c>
      <c r="D37" s="14">
        <v>501201.96000000089</v>
      </c>
      <c r="E37" s="14">
        <v>400627.94999999739</v>
      </c>
      <c r="F37" s="14">
        <v>665210.30000000447</v>
      </c>
      <c r="G37" s="14">
        <v>315864.97999999672</v>
      </c>
      <c r="H37" s="14">
        <v>0</v>
      </c>
      <c r="I37" s="14">
        <v>1563323</v>
      </c>
      <c r="J37" s="14">
        <f t="shared" si="3"/>
        <v>3636228.6799999997</v>
      </c>
    </row>
    <row r="38" spans="1:10" x14ac:dyDescent="0.25">
      <c r="B38" t="s">
        <v>103</v>
      </c>
      <c r="C38" s="14">
        <v>273593.28000000003</v>
      </c>
      <c r="D38" s="14">
        <v>8380971.866375763</v>
      </c>
      <c r="E38" s="14">
        <v>28886409.757342961</v>
      </c>
      <c r="F38" s="14">
        <v>12754125.590000004</v>
      </c>
      <c r="G38" s="14">
        <v>13013644.160000002</v>
      </c>
      <c r="H38" s="14">
        <v>1428745</v>
      </c>
      <c r="I38" s="14"/>
      <c r="J38" s="14">
        <f t="shared" si="3"/>
        <v>64737489.653718732</v>
      </c>
    </row>
    <row r="39" spans="1:10" x14ac:dyDescent="0.25">
      <c r="B39" s="85" t="s">
        <v>877</v>
      </c>
      <c r="C39" s="14">
        <v>0</v>
      </c>
      <c r="D39" s="14">
        <v>394827.41000000201</v>
      </c>
      <c r="E39" s="14">
        <v>224914.56265702471</v>
      </c>
      <c r="F39" s="14">
        <v>3752087.8936242368</v>
      </c>
      <c r="G39" s="14">
        <v>2338003.1500000004</v>
      </c>
      <c r="H39" s="14">
        <v>1856651</v>
      </c>
      <c r="I39" s="14">
        <v>0</v>
      </c>
      <c r="J39" s="14">
        <f t="shared" si="3"/>
        <v>8566484.0162812639</v>
      </c>
    </row>
    <row r="40" spans="1:10" x14ac:dyDescent="0.25">
      <c r="B40" t="s">
        <v>196</v>
      </c>
      <c r="C40" s="14">
        <v>668000</v>
      </c>
      <c r="D40" s="14">
        <v>2789398.6799999997</v>
      </c>
      <c r="E40" s="14">
        <v>2549778.69</v>
      </c>
      <c r="F40" s="14">
        <v>6290469.169999999</v>
      </c>
      <c r="G40" s="14">
        <v>7971467.1900000004</v>
      </c>
      <c r="H40" s="14">
        <v>3270000</v>
      </c>
      <c r="I40" s="14"/>
      <c r="J40" s="14">
        <f t="shared" si="3"/>
        <v>23539113.73</v>
      </c>
    </row>
    <row r="41" spans="1:10" x14ac:dyDescent="0.25">
      <c r="B41" t="s">
        <v>878</v>
      </c>
      <c r="C41" s="14">
        <v>0</v>
      </c>
      <c r="D41" s="14">
        <v>2291863.16</v>
      </c>
      <c r="E41" s="14">
        <v>2929551.82</v>
      </c>
      <c r="F41" s="14">
        <v>3837413.9000000013</v>
      </c>
      <c r="G41" s="14">
        <v>2806080.1499999994</v>
      </c>
      <c r="H41" s="14">
        <v>5730000</v>
      </c>
      <c r="I41" s="14">
        <v>165977</v>
      </c>
      <c r="J41" s="14">
        <f t="shared" si="3"/>
        <v>17760886.030000001</v>
      </c>
    </row>
    <row r="42" spans="1:10" x14ac:dyDescent="0.25">
      <c r="B42" s="85" t="s">
        <v>879</v>
      </c>
      <c r="C42" s="14">
        <v>367000</v>
      </c>
      <c r="D42" s="14">
        <v>5371847.5599999996</v>
      </c>
      <c r="E42" s="14">
        <v>10512871.519999998</v>
      </c>
      <c r="F42" s="14">
        <v>10023913.539999999</v>
      </c>
      <c r="G42" s="14">
        <v>7167543.2899999991</v>
      </c>
      <c r="H42" s="14">
        <v>8992379</v>
      </c>
      <c r="I42" s="14"/>
      <c r="J42" s="14">
        <f t="shared" si="3"/>
        <v>42435554.909999996</v>
      </c>
    </row>
    <row r="43" spans="1:10" x14ac:dyDescent="0.25">
      <c r="B43" s="85" t="s">
        <v>880</v>
      </c>
      <c r="C43" s="14">
        <v>0</v>
      </c>
      <c r="D43" s="14">
        <v>1253762.1599999676</v>
      </c>
      <c r="E43" s="14">
        <v>1708597.55999998</v>
      </c>
      <c r="F43" s="14">
        <v>2312139.7701757867</v>
      </c>
      <c r="G43" s="14">
        <v>2549975.0799999833</v>
      </c>
      <c r="H43" s="14">
        <v>5283470</v>
      </c>
      <c r="I43" s="14">
        <v>128952</v>
      </c>
      <c r="J43" s="14">
        <f t="shared" si="3"/>
        <v>13236896.570175719</v>
      </c>
    </row>
    <row r="44" spans="1:10" x14ac:dyDescent="0.25">
      <c r="B44" s="85" t="s">
        <v>161</v>
      </c>
      <c r="C44" s="14">
        <v>330872.64</v>
      </c>
      <c r="D44" s="14">
        <v>25015481.149999995</v>
      </c>
      <c r="E44" s="14">
        <v>10625402.990000004</v>
      </c>
      <c r="F44" s="14">
        <v>2927036.8799999994</v>
      </c>
      <c r="G44" s="14">
        <v>6094967.8499999987</v>
      </c>
      <c r="H44" s="14">
        <v>8799095</v>
      </c>
      <c r="I44" s="14">
        <v>0</v>
      </c>
      <c r="J44" s="14">
        <f t="shared" si="3"/>
        <v>53792856.510000005</v>
      </c>
    </row>
    <row r="45" spans="1:10" x14ac:dyDescent="0.25">
      <c r="B45" s="85" t="s">
        <v>881</v>
      </c>
      <c r="C45" s="14">
        <v>0</v>
      </c>
      <c r="D45" s="14">
        <v>300015.76000000909</v>
      </c>
      <c r="E45" s="14">
        <v>1233977.5622000005</v>
      </c>
      <c r="F45" s="14">
        <v>743056.11620000098</v>
      </c>
      <c r="G45" s="14">
        <v>629918.44620000198</v>
      </c>
      <c r="H45" s="14">
        <v>0</v>
      </c>
      <c r="I45" s="14">
        <v>0</v>
      </c>
      <c r="J45" s="14">
        <f t="shared" si="3"/>
        <v>2906967.8846000126</v>
      </c>
    </row>
    <row r="46" spans="1:10" x14ac:dyDescent="0.25">
      <c r="B46" s="85" t="s">
        <v>25</v>
      </c>
      <c r="C46" s="14">
        <v>2386.6400000000003</v>
      </c>
      <c r="D46" s="14">
        <v>2480463.5100000002</v>
      </c>
      <c r="E46" s="14">
        <v>2857871.09</v>
      </c>
      <c r="F46" s="14">
        <v>3748578.43</v>
      </c>
      <c r="G46" s="14">
        <v>3102277.0300000003</v>
      </c>
      <c r="H46" s="14">
        <v>2000000</v>
      </c>
      <c r="I46" s="14">
        <v>0</v>
      </c>
      <c r="J46" s="14">
        <v>14191576.699999999</v>
      </c>
    </row>
    <row r="47" spans="1:10" x14ac:dyDescent="0.25">
      <c r="A47" s="152"/>
      <c r="B47" s="153" t="s">
        <v>882</v>
      </c>
      <c r="C47" s="154">
        <f t="shared" ref="C47:I47" si="4">SUM(C36:C46)</f>
        <v>5780203.1099999994</v>
      </c>
      <c r="D47" s="154">
        <f t="shared" si="4"/>
        <v>57840741.206375726</v>
      </c>
      <c r="E47" s="154">
        <f t="shared" si="4"/>
        <v>78086167.57219997</v>
      </c>
      <c r="F47" s="154">
        <f t="shared" si="4"/>
        <v>98030319.020000041</v>
      </c>
      <c r="G47" s="154">
        <f t="shared" si="4"/>
        <v>68944953.306199983</v>
      </c>
      <c r="H47" s="154">
        <f t="shared" si="4"/>
        <v>61048491</v>
      </c>
      <c r="I47" s="154">
        <f t="shared" si="4"/>
        <v>9192487.6535000019</v>
      </c>
      <c r="J47" s="155">
        <f>SUM(C47:I47)</f>
        <v>378923362.86827576</v>
      </c>
    </row>
    <row r="50" spans="1:10" x14ac:dyDescent="0.25">
      <c r="A50" s="18" t="s">
        <v>887</v>
      </c>
    </row>
    <row r="51" spans="1:10" ht="30" x14ac:dyDescent="0.25">
      <c r="A51" s="15"/>
      <c r="B51" s="15"/>
      <c r="C51" s="90" t="s">
        <v>870</v>
      </c>
      <c r="D51" s="90" t="s">
        <v>871</v>
      </c>
      <c r="E51" s="90" t="s">
        <v>872</v>
      </c>
      <c r="F51" s="90" t="s">
        <v>873</v>
      </c>
      <c r="G51" s="90" t="s">
        <v>874</v>
      </c>
      <c r="H51" s="90" t="s">
        <v>875</v>
      </c>
      <c r="I51" s="90" t="s">
        <v>883</v>
      </c>
      <c r="J51" s="90" t="s">
        <v>885</v>
      </c>
    </row>
    <row r="52" spans="1:10" x14ac:dyDescent="0.25">
      <c r="B52" t="s">
        <v>77</v>
      </c>
      <c r="C52" s="14">
        <f t="shared" ref="C52:J52" si="5">C36+C37</f>
        <v>4138350.55</v>
      </c>
      <c r="D52" s="14">
        <f t="shared" si="5"/>
        <v>9562109.9500000011</v>
      </c>
      <c r="E52" s="14">
        <f t="shared" si="5"/>
        <v>16556792.019999996</v>
      </c>
      <c r="F52" s="14">
        <f t="shared" si="5"/>
        <v>51641497.730000012</v>
      </c>
      <c r="G52" s="14">
        <f t="shared" si="5"/>
        <v>23271076.960000001</v>
      </c>
      <c r="H52" s="14">
        <f t="shared" si="5"/>
        <v>23688151</v>
      </c>
      <c r="I52" s="14">
        <f t="shared" si="5"/>
        <v>8897558.6535000019</v>
      </c>
      <c r="J52" s="14">
        <f t="shared" si="5"/>
        <v>137755536.86350003</v>
      </c>
    </row>
    <row r="53" spans="1:10" x14ac:dyDescent="0.25">
      <c r="B53" t="s">
        <v>235</v>
      </c>
      <c r="C53" s="14">
        <f t="shared" ref="C53:J53" si="6">C38+C39</f>
        <v>273593.28000000003</v>
      </c>
      <c r="D53" s="14">
        <f t="shared" si="6"/>
        <v>8775799.276375765</v>
      </c>
      <c r="E53" s="14">
        <f t="shared" si="6"/>
        <v>29111324.319999985</v>
      </c>
      <c r="F53" s="14">
        <f t="shared" si="6"/>
        <v>16506213.48362424</v>
      </c>
      <c r="G53" s="14">
        <f t="shared" si="6"/>
        <v>15351647.310000002</v>
      </c>
      <c r="H53" s="14">
        <f t="shared" si="6"/>
        <v>3285396</v>
      </c>
      <c r="I53" s="14">
        <f t="shared" si="6"/>
        <v>0</v>
      </c>
      <c r="J53" s="14">
        <f t="shared" si="6"/>
        <v>73303973.670000002</v>
      </c>
    </row>
    <row r="54" spans="1:10" x14ac:dyDescent="0.25">
      <c r="B54" t="s">
        <v>196</v>
      </c>
      <c r="C54" s="14">
        <f t="shared" ref="C54:J54" si="7">C40+C41</f>
        <v>668000</v>
      </c>
      <c r="D54" s="14">
        <f t="shared" si="7"/>
        <v>5081261.84</v>
      </c>
      <c r="E54" s="14">
        <f t="shared" si="7"/>
        <v>5479330.5099999998</v>
      </c>
      <c r="F54" s="14">
        <f t="shared" si="7"/>
        <v>10127883.07</v>
      </c>
      <c r="G54" s="14">
        <f t="shared" si="7"/>
        <v>10777547.34</v>
      </c>
      <c r="H54" s="14">
        <f t="shared" si="7"/>
        <v>9000000</v>
      </c>
      <c r="I54" s="14">
        <f t="shared" si="7"/>
        <v>165977</v>
      </c>
      <c r="J54" s="14">
        <f t="shared" si="7"/>
        <v>41299999.760000005</v>
      </c>
    </row>
    <row r="55" spans="1:10" x14ac:dyDescent="0.25">
      <c r="B55" t="s">
        <v>884</v>
      </c>
      <c r="C55" s="14">
        <f t="shared" ref="C55:J55" si="8">C42+C43</f>
        <v>367000</v>
      </c>
      <c r="D55" s="14">
        <f t="shared" si="8"/>
        <v>6625609.7199999671</v>
      </c>
      <c r="E55" s="14">
        <f t="shared" si="8"/>
        <v>12221469.079999978</v>
      </c>
      <c r="F55" s="14">
        <f t="shared" si="8"/>
        <v>12336053.310175786</v>
      </c>
      <c r="G55" s="14">
        <f t="shared" si="8"/>
        <v>9717518.3699999824</v>
      </c>
      <c r="H55" s="14">
        <f t="shared" si="8"/>
        <v>14275849</v>
      </c>
      <c r="I55" s="14">
        <f t="shared" si="8"/>
        <v>128952</v>
      </c>
      <c r="J55" s="14">
        <f t="shared" si="8"/>
        <v>55672451.480175719</v>
      </c>
    </row>
    <row r="56" spans="1:10" x14ac:dyDescent="0.25">
      <c r="B56" t="s">
        <v>161</v>
      </c>
      <c r="C56" s="14">
        <f t="shared" ref="C56:J56" si="9">C44+C45</f>
        <v>330872.64</v>
      </c>
      <c r="D56" s="14">
        <f t="shared" si="9"/>
        <v>25315496.910000004</v>
      </c>
      <c r="E56" s="14">
        <f t="shared" si="9"/>
        <v>11859380.552200004</v>
      </c>
      <c r="F56" s="14">
        <f t="shared" si="9"/>
        <v>3670092.9962000004</v>
      </c>
      <c r="G56" s="14">
        <f t="shared" si="9"/>
        <v>6724886.2962000007</v>
      </c>
      <c r="H56" s="14">
        <f t="shared" si="9"/>
        <v>8799095</v>
      </c>
      <c r="I56" s="14">
        <f t="shared" si="9"/>
        <v>0</v>
      </c>
      <c r="J56" s="14">
        <f t="shared" si="9"/>
        <v>56699824.394600019</v>
      </c>
    </row>
    <row r="57" spans="1:10" x14ac:dyDescent="0.25">
      <c r="B57" t="s">
        <v>37</v>
      </c>
      <c r="C57" s="14">
        <f t="shared" ref="C57:J57" si="10">C46</f>
        <v>2386.6400000000003</v>
      </c>
      <c r="D57" s="14">
        <f t="shared" si="10"/>
        <v>2480463.5100000002</v>
      </c>
      <c r="E57" s="14">
        <f t="shared" si="10"/>
        <v>2857871.09</v>
      </c>
      <c r="F57" s="14">
        <f t="shared" si="10"/>
        <v>3748578.43</v>
      </c>
      <c r="G57" s="14">
        <f t="shared" si="10"/>
        <v>3102277.0300000003</v>
      </c>
      <c r="H57" s="14">
        <f t="shared" si="10"/>
        <v>2000000</v>
      </c>
      <c r="I57" s="14">
        <f t="shared" si="10"/>
        <v>0</v>
      </c>
      <c r="J57" s="14">
        <f t="shared" si="10"/>
        <v>14191576.699999999</v>
      </c>
    </row>
    <row r="58" spans="1:10" ht="15.75" thickBot="1" x14ac:dyDescent="0.3">
      <c r="B58" s="41" t="s">
        <v>470</v>
      </c>
      <c r="C58" s="92">
        <f t="shared" ref="C58:J58" si="11">SUM(C52:C57)</f>
        <v>5780203.1099999994</v>
      </c>
      <c r="D58" s="92">
        <f t="shared" si="11"/>
        <v>57840741.206375733</v>
      </c>
      <c r="E58" s="92">
        <f t="shared" si="11"/>
        <v>78086167.57219997</v>
      </c>
      <c r="F58" s="92">
        <f t="shared" si="11"/>
        <v>98030319.020000055</v>
      </c>
      <c r="G58" s="92">
        <f t="shared" si="11"/>
        <v>68944953.306199983</v>
      </c>
      <c r="H58" s="92">
        <f t="shared" si="11"/>
        <v>61048491</v>
      </c>
      <c r="I58" s="92">
        <f t="shared" si="11"/>
        <v>9192487.6535000019</v>
      </c>
      <c r="J58" s="92">
        <f t="shared" si="11"/>
        <v>378923362.86827576</v>
      </c>
    </row>
    <row r="59" spans="1:10" ht="15.75" thickTop="1" x14ac:dyDescent="0.25">
      <c r="B59" t="s">
        <v>911</v>
      </c>
      <c r="C59" s="14">
        <f>'2020 Opening RAB'!C31</f>
        <v>8800</v>
      </c>
      <c r="D59" s="14">
        <f>'2020 Opening RAB'!D31</f>
        <v>5790115.8300000001</v>
      </c>
      <c r="E59" s="14">
        <f>'2020 Opening RAB'!E31</f>
        <v>15651963.59</v>
      </c>
      <c r="F59" s="14">
        <f>'2020 Opening RAB'!F31</f>
        <v>11060214.23</v>
      </c>
      <c r="G59" s="14">
        <f>'2020 Opening RAB'!G31</f>
        <v>5392761.9199999999</v>
      </c>
      <c r="H59" s="14">
        <f>'2020 Opening RAB'!H31</f>
        <v>4963100</v>
      </c>
      <c r="I59" s="14">
        <f>'2020 Opening RAB'!I31</f>
        <v>0</v>
      </c>
      <c r="J59" s="14">
        <f>'2020 Opening RAB'!J31</f>
        <v>42866955.57</v>
      </c>
    </row>
    <row r="67" spans="2:2" s="94" customFormat="1" x14ac:dyDescent="0.25">
      <c r="B67" s="47" t="s">
        <v>907</v>
      </c>
    </row>
  </sheetData>
  <mergeCells count="1">
    <mergeCell ref="B28:F28"/>
  </mergeCells>
  <conditionalFormatting sqref="G28">
    <cfRule type="containsText" dxfId="21" priority="5" operator="containsText" text="y">
      <formula>NOT(ISERROR(SEARCH("y",G28)))</formula>
    </cfRule>
    <cfRule type="containsText" dxfId="20" priority="6" operator="containsText" text="n">
      <formula>NOT(ISERROR(SEARCH("n",G28)))</formula>
    </cfRule>
  </conditionalFormatting>
  <conditionalFormatting sqref="G55">
    <cfRule type="containsText" dxfId="19" priority="1" operator="containsText" text="false">
      <formula>NOT(ISERROR(SEARCH("false",G55)))</formula>
    </cfRule>
    <cfRule type="containsText" dxfId="18" priority="2" operator="containsText" text="TRUE">
      <formula>NOT(ISERROR(SEARCH("TRUE",G55)))</formula>
    </cfRule>
    <cfRule type="containsText" dxfId="17" priority="3" operator="containsText" text="y">
      <formula>NOT(ISERROR(SEARCH("y",G55)))</formula>
    </cfRule>
    <cfRule type="containsText" dxfId="16" priority="4" operator="containsText" text="n">
      <formula>NOT(ISERROR(SEARCH("n",G55)))</formula>
    </cfRule>
  </conditionalFormatting>
  <pageMargins left="0.7" right="0.7" top="0.75" bottom="0.75" header="0.3" footer="0.3"/>
  <pageSetup paperSize="9" orientation="portrait" r:id="rId1"/>
  <ignoredErrors>
    <ignoredError sqref="F14" formula="1"/>
    <ignoredError sqref="C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Inputs</vt:lpstr>
      <vt:lpstr>Summary&amp;Ratios</vt:lpstr>
      <vt:lpstr>Adjustments</vt:lpstr>
      <vt:lpstr>Opex</vt:lpstr>
      <vt:lpstr>CR</vt:lpstr>
      <vt:lpstr>Capital Costs</vt:lpstr>
      <vt:lpstr>2020-2024 Capex</vt:lpstr>
      <vt:lpstr>2020-2024 Triggers</vt:lpstr>
      <vt:lpstr>2015-2019 Capex</vt:lpstr>
      <vt:lpstr>2015-2019 Triggered Capex</vt:lpstr>
      <vt:lpstr>Rolling Schemes</vt:lpstr>
      <vt:lpstr>2020 Opening RAB</vt:lpstr>
      <vt:lpstr>Opening RAB Cals</vt:lpstr>
      <vt:lpstr>Annuity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Heeran</dc:creator>
  <cp:lastModifiedBy>Hannah Heeran</cp:lastModifiedBy>
  <cp:lastPrinted>2019-04-26T11:11:12Z</cp:lastPrinted>
  <dcterms:created xsi:type="dcterms:W3CDTF">2019-04-04T07:50:55Z</dcterms:created>
  <dcterms:modified xsi:type="dcterms:W3CDTF">2019-05-14T09:28:46Z</dcterms:modified>
</cp:coreProperties>
</file>